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1\ZOK 21.12.2020\"/>
    </mc:Choice>
  </mc:AlternateContent>
  <bookViews>
    <workbookView xWindow="120" yWindow="2310" windowWidth="19320" windowHeight="9915" activeTab="2"/>
  </bookViews>
  <sheets>
    <sheet name="celkem" sheetId="20" r:id="rId1"/>
    <sheet name="01" sheetId="35" r:id="rId2"/>
    <sheet name="03" sheetId="3" r:id="rId3"/>
    <sheet name="04" sheetId="5" r:id="rId4"/>
    <sheet name="06" sheetId="39" r:id="rId5"/>
    <sheet name="07" sheetId="36" r:id="rId6"/>
    <sheet name="08" sheetId="24" r:id="rId7"/>
    <sheet name="09" sheetId="25" r:id="rId8"/>
    <sheet name="10" sheetId="26" r:id="rId9"/>
    <sheet name="11" sheetId="27" r:id="rId10"/>
    <sheet name="12" sheetId="28" r:id="rId11"/>
    <sheet name="13" sheetId="38" r:id="rId12"/>
    <sheet name="14" sheetId="30" r:id="rId13"/>
    <sheet name="17" sheetId="8" r:id="rId14"/>
    <sheet name="18" sheetId="21" r:id="rId15"/>
    <sheet name="19" sheetId="31" r:id="rId16"/>
    <sheet name="20" sheetId="32" r:id="rId17"/>
  </sheets>
  <definedNames>
    <definedName name="_xlnm.Print_Area" localSheetId="1">'01'!$B$1:$H$169</definedName>
    <definedName name="_xlnm.Print_Area" localSheetId="2">'03'!$B$1:$H$218</definedName>
    <definedName name="_xlnm.Print_Area" localSheetId="3">'04'!$B$1:$H$79</definedName>
    <definedName name="_xlnm.Print_Area" localSheetId="4">'06'!$B$1:$H$56</definedName>
    <definedName name="_xlnm.Print_Area" localSheetId="5">'07'!$B$1:$H$53</definedName>
    <definedName name="_xlnm.Print_Area" localSheetId="6">'08'!$B$1:$H$276</definedName>
    <definedName name="_xlnm.Print_Area" localSheetId="7">'09'!$B$1:$H$142</definedName>
    <definedName name="_xlnm.Print_Area" localSheetId="8">'10'!$B$1:$H$143</definedName>
    <definedName name="_xlnm.Print_Area" localSheetId="9">'11'!$B$1:$H$162</definedName>
    <definedName name="_xlnm.Print_Area" localSheetId="10">'12'!$B$1:$H$50</definedName>
    <definedName name="_xlnm.Print_Area" localSheetId="11">'13'!$B$1:$H$62</definedName>
    <definedName name="_xlnm.Print_Area" localSheetId="12">'14'!$B$1:$H$51</definedName>
    <definedName name="_xlnm.Print_Area" localSheetId="13">'17'!$B$1:$H$33</definedName>
    <definedName name="_xlnm.Print_Area" localSheetId="14">'18'!$B$1:$H$314</definedName>
    <definedName name="_xlnm.Print_Area" localSheetId="15">'19'!$B$1:$H$48</definedName>
    <definedName name="_xlnm.Print_Area" localSheetId="16">'20'!$B$1:$H$26</definedName>
    <definedName name="_xlnm.Print_Area" localSheetId="0">celkem!$A$1:$I$34</definedName>
  </definedNames>
  <calcPr calcId="162913"/>
  <fileRecoveryPr repairLoad="1"/>
</workbook>
</file>

<file path=xl/calcChain.xml><?xml version="1.0" encoding="utf-8"?>
<calcChain xmlns="http://schemas.openxmlformats.org/spreadsheetml/2006/main">
  <c r="G52" i="36" l="1"/>
  <c r="I28" i="20" l="1"/>
  <c r="H28" i="20"/>
  <c r="G29" i="20"/>
  <c r="G28" i="20"/>
  <c r="G27" i="20"/>
  <c r="F29" i="20"/>
  <c r="F28" i="20"/>
  <c r="F27" i="20"/>
  <c r="H24" i="21" l="1"/>
  <c r="H20" i="21"/>
  <c r="H9" i="8"/>
  <c r="H12" i="27"/>
  <c r="H15" i="26"/>
  <c r="H15" i="25"/>
  <c r="H10" i="25"/>
  <c r="H9" i="25"/>
  <c r="H8" i="25"/>
  <c r="H18" i="24"/>
  <c r="H17" i="24"/>
  <c r="H14" i="24"/>
  <c r="H13" i="24"/>
  <c r="H12" i="24"/>
  <c r="H11" i="24"/>
  <c r="H10" i="24"/>
  <c r="H9" i="24"/>
  <c r="H8" i="24"/>
  <c r="H9" i="36"/>
  <c r="H9" i="39"/>
  <c r="H11" i="5"/>
  <c r="H10" i="5"/>
  <c r="H9" i="5"/>
  <c r="H8" i="5"/>
  <c r="H12" i="3"/>
  <c r="H11" i="3"/>
  <c r="H10" i="3"/>
  <c r="H9" i="3"/>
  <c r="H8" i="3"/>
  <c r="I10" i="20"/>
  <c r="I8" i="20"/>
  <c r="I7" i="20"/>
  <c r="H13" i="35"/>
  <c r="H11" i="35"/>
  <c r="H9" i="35"/>
  <c r="H8" i="35"/>
  <c r="H15" i="21" l="1"/>
  <c r="G144" i="21"/>
  <c r="G11" i="8" l="1"/>
  <c r="G30" i="24" l="1"/>
  <c r="G154" i="3" l="1"/>
  <c r="G15" i="31" l="1"/>
  <c r="F15" i="31"/>
  <c r="E15" i="31"/>
  <c r="F17" i="31"/>
  <c r="G17" i="31"/>
  <c r="E17" i="31"/>
  <c r="G182" i="3" l="1"/>
  <c r="G21" i="27" l="1"/>
  <c r="G140" i="3" l="1"/>
  <c r="G102" i="25"/>
  <c r="G36" i="38"/>
  <c r="G30" i="38"/>
  <c r="F18" i="25" l="1"/>
  <c r="E18" i="25"/>
  <c r="E18" i="24" l="1"/>
  <c r="F18" i="24"/>
  <c r="F10" i="39" l="1"/>
  <c r="F16" i="26" l="1"/>
  <c r="E16" i="26"/>
  <c r="F16" i="27" l="1"/>
  <c r="E16" i="27"/>
  <c r="F13" i="28"/>
  <c r="E13" i="28"/>
  <c r="F13" i="38"/>
  <c r="E13" i="38"/>
  <c r="F16" i="30"/>
  <c r="E16" i="30"/>
  <c r="F27" i="21"/>
  <c r="E27" i="21"/>
  <c r="G74" i="21"/>
  <c r="G49" i="21"/>
  <c r="G17" i="36" l="1"/>
  <c r="F10" i="36" l="1"/>
  <c r="F13" i="3" l="1"/>
  <c r="F11" i="32" l="1"/>
  <c r="G27" i="31" l="1"/>
  <c r="G13" i="39"/>
  <c r="G221" i="24"/>
  <c r="G183" i="24"/>
  <c r="G144" i="24"/>
  <c r="G114" i="24"/>
  <c r="G70" i="24"/>
  <c r="G53" i="24" l="1"/>
  <c r="G29" i="24"/>
  <c r="G66" i="25" l="1"/>
  <c r="G189" i="21" l="1"/>
  <c r="G18" i="21" s="1"/>
  <c r="G126" i="21" l="1"/>
  <c r="G98" i="21"/>
  <c r="G30" i="21"/>
  <c r="G89" i="27" l="1"/>
  <c r="G17" i="28"/>
  <c r="G15" i="8"/>
  <c r="G9" i="8" s="1"/>
  <c r="G110" i="21" l="1"/>
  <c r="G12" i="21" s="1"/>
  <c r="G17" i="3" l="1"/>
  <c r="G8" i="3" s="1"/>
  <c r="F12" i="5" l="1"/>
  <c r="G21" i="35" l="1"/>
  <c r="G16" i="35" s="1"/>
  <c r="G50" i="36" l="1"/>
  <c r="I16" i="36" l="1"/>
  <c r="G42" i="30" l="1"/>
  <c r="G14" i="30" s="1"/>
  <c r="H14" i="30" s="1"/>
  <c r="G33" i="30"/>
  <c r="G21" i="31" l="1"/>
  <c r="G14" i="31" s="1"/>
  <c r="G270" i="21"/>
  <c r="G246" i="21"/>
  <c r="G200" i="21"/>
  <c r="G21" i="21" s="1"/>
  <c r="H21" i="21" s="1"/>
  <c r="G123" i="26" l="1"/>
  <c r="G84" i="26"/>
  <c r="G64" i="26"/>
  <c r="G20" i="26"/>
  <c r="G9" i="26" s="1"/>
  <c r="G70" i="25"/>
  <c r="G162" i="24" l="1"/>
  <c r="G143" i="24" l="1"/>
  <c r="G13" i="24" s="1"/>
  <c r="G95" i="24" l="1"/>
  <c r="G79" i="24" s="1"/>
  <c r="G52" i="24" l="1"/>
  <c r="G9" i="39" l="1"/>
  <c r="G10" i="20"/>
  <c r="E10" i="39"/>
  <c r="F10" i="20" s="1"/>
  <c r="XFD7" i="39"/>
  <c r="G10" i="39" l="1"/>
  <c r="G51" i="27"/>
  <c r="G20" i="27"/>
  <c r="H10" i="39" l="1"/>
  <c r="H10" i="20"/>
  <c r="G48" i="38"/>
  <c r="G20" i="38"/>
  <c r="G61" i="5"/>
  <c r="G212" i="3"/>
  <c r="G122" i="3" l="1"/>
  <c r="G108" i="3"/>
  <c r="G98" i="3"/>
  <c r="G86" i="3"/>
  <c r="G77" i="3"/>
  <c r="G69" i="3"/>
  <c r="E11" i="32" l="1"/>
  <c r="E13" i="3" l="1"/>
  <c r="E12" i="5"/>
  <c r="F13" i="35"/>
  <c r="E13" i="35"/>
  <c r="G19" i="8" l="1"/>
  <c r="G83" i="26"/>
  <c r="G12" i="26" s="1"/>
  <c r="H12" i="26" s="1"/>
  <c r="J16" i="36" l="1"/>
  <c r="F12" i="36" s="1"/>
  <c r="E12" i="36" l="1"/>
  <c r="H12" i="21"/>
  <c r="F11" i="20" l="1"/>
  <c r="G44" i="26"/>
  <c r="G28" i="26"/>
  <c r="G77" i="26"/>
  <c r="G11" i="26" s="1"/>
  <c r="G9" i="27" l="1"/>
  <c r="G103" i="27"/>
  <c r="G102" i="27" s="1"/>
  <c r="G83" i="27" s="1"/>
  <c r="G150" i="27"/>
  <c r="G157" i="27"/>
  <c r="G12" i="24"/>
  <c r="G144" i="27" l="1"/>
  <c r="G15" i="27" s="1"/>
  <c r="H15" i="27" s="1"/>
  <c r="G78" i="24"/>
  <c r="G50" i="27"/>
  <c r="G10" i="27" s="1"/>
  <c r="H10" i="27" s="1"/>
  <c r="G11" i="27"/>
  <c r="H11" i="27" s="1"/>
  <c r="H9" i="27"/>
  <c r="F20" i="20"/>
  <c r="G297" i="21"/>
  <c r="G227" i="21"/>
  <c r="G205" i="21" s="1"/>
  <c r="G121" i="21"/>
  <c r="G14" i="21" s="1"/>
  <c r="H14" i="21" s="1"/>
  <c r="G16" i="27" l="1"/>
  <c r="H16" i="27" s="1"/>
  <c r="H15" i="20"/>
  <c r="F22" i="20"/>
  <c r="G15" i="32"/>
  <c r="G7" i="20" l="1"/>
  <c r="G166" i="35"/>
  <c r="G12" i="35" s="1"/>
  <c r="H12" i="35" s="1"/>
  <c r="G159" i="35"/>
  <c r="G11" i="35" s="1"/>
  <c r="G152" i="35"/>
  <c r="G10" i="35" s="1"/>
  <c r="H10" i="35" s="1"/>
  <c r="G8" i="35"/>
  <c r="G63" i="35"/>
  <c r="G28" i="5"/>
  <c r="G50" i="35" l="1"/>
  <c r="G9" i="35" s="1"/>
  <c r="G150" i="3"/>
  <c r="G135" i="3"/>
  <c r="G117" i="3"/>
  <c r="G13" i="35" l="1"/>
  <c r="H7" i="20"/>
  <c r="G27" i="25" l="1"/>
  <c r="G9" i="25" s="1"/>
  <c r="G24" i="5" l="1"/>
  <c r="G78" i="38" l="1"/>
  <c r="G61" i="26" l="1"/>
  <c r="G52" i="26" s="1"/>
  <c r="G27" i="26" s="1"/>
  <c r="G10" i="26" s="1"/>
  <c r="E14" i="20" l="1"/>
  <c r="E9" i="20" l="1"/>
  <c r="E22" i="20" l="1"/>
  <c r="D22" i="20"/>
  <c r="D23" i="20" l="1"/>
  <c r="E23" i="20"/>
  <c r="G16" i="36" l="1"/>
  <c r="G9" i="36" s="1"/>
  <c r="G8" i="20" l="1"/>
  <c r="F8" i="20"/>
  <c r="G308" i="21" l="1"/>
  <c r="G26" i="21" s="1"/>
  <c r="H26" i="21" s="1"/>
  <c r="G24" i="21"/>
  <c r="H18" i="21"/>
  <c r="G15" i="21" l="1"/>
  <c r="G115" i="21"/>
  <c r="G13" i="21" s="1"/>
  <c r="H13" i="21" s="1"/>
  <c r="G11" i="21"/>
  <c r="H11" i="21" s="1"/>
  <c r="G22" i="21" l="1"/>
  <c r="H22" i="21" s="1"/>
  <c r="G8" i="21"/>
  <c r="G11" i="38"/>
  <c r="H11" i="38" s="1"/>
  <c r="G14" i="26"/>
  <c r="G10" i="38" l="1"/>
  <c r="H8" i="21"/>
  <c r="H10" i="26"/>
  <c r="H14" i="26"/>
  <c r="F14" i="20"/>
  <c r="G16" i="38"/>
  <c r="G17" i="20"/>
  <c r="F17" i="20"/>
  <c r="H10" i="38" l="1"/>
  <c r="G13" i="38"/>
  <c r="H9" i="26"/>
  <c r="G9" i="38"/>
  <c r="F11" i="8"/>
  <c r="G19" i="20" s="1"/>
  <c r="E11" i="8"/>
  <c r="F19" i="20" s="1"/>
  <c r="G10" i="8"/>
  <c r="H10" i="8" l="1"/>
  <c r="H17" i="20"/>
  <c r="I17" i="20" s="1"/>
  <c r="H13" i="38"/>
  <c r="H9" i="38"/>
  <c r="F16" i="20"/>
  <c r="G22" i="20" l="1"/>
  <c r="G205" i="3" l="1"/>
  <c r="G10" i="3" s="1"/>
  <c r="G52" i="3" l="1"/>
  <c r="G194" i="21"/>
  <c r="G20" i="21" s="1"/>
  <c r="G41" i="24" l="1"/>
  <c r="G28" i="24" s="1"/>
  <c r="G10" i="24" l="1"/>
  <c r="G71" i="5" l="1"/>
  <c r="G60" i="5" s="1"/>
  <c r="G10" i="5"/>
  <c r="G36" i="5"/>
  <c r="G17" i="5"/>
  <c r="G16" i="5" s="1"/>
  <c r="G8" i="5" l="1"/>
  <c r="G11" i="5"/>
  <c r="G53" i="25" l="1"/>
  <c r="G11" i="25" s="1"/>
  <c r="H11" i="25" s="1"/>
  <c r="G8" i="25"/>
  <c r="G12" i="25" l="1"/>
  <c r="H12" i="25" s="1"/>
  <c r="G16" i="25"/>
  <c r="H16" i="25" s="1"/>
  <c r="F18" i="20" l="1"/>
  <c r="G34" i="28" l="1"/>
  <c r="G10" i="28" s="1"/>
  <c r="H10" i="28" s="1"/>
  <c r="G9" i="32"/>
  <c r="G11" i="32" s="1"/>
  <c r="H22" i="20" s="1"/>
  <c r="I22" i="20" s="1"/>
  <c r="H9" i="32" l="1"/>
  <c r="G48" i="25"/>
  <c r="G10" i="25" s="1"/>
  <c r="G11" i="36" l="1"/>
  <c r="H11" i="36" s="1"/>
  <c r="G44" i="36"/>
  <c r="G11" i="20"/>
  <c r="F7" i="20" l="1"/>
  <c r="G10" i="36"/>
  <c r="H10" i="36" s="1"/>
  <c r="G12" i="36" l="1"/>
  <c r="F12" i="20"/>
  <c r="F15" i="20"/>
  <c r="I15" i="20" s="1"/>
  <c r="H12" i="36" l="1"/>
  <c r="F13" i="20"/>
  <c r="H11" i="20"/>
  <c r="I11" i="20" s="1"/>
  <c r="F9" i="20"/>
  <c r="F21" i="20" l="1"/>
  <c r="F23" i="20" l="1"/>
  <c r="G20" i="20" l="1"/>
  <c r="G16" i="20"/>
  <c r="G14" i="20" l="1"/>
  <c r="H11" i="26" l="1"/>
  <c r="G12" i="20" l="1"/>
  <c r="G260" i="24" l="1"/>
  <c r="G14" i="24" l="1"/>
  <c r="G13" i="20"/>
  <c r="G9" i="24" l="1"/>
  <c r="G92" i="25"/>
  <c r="G15" i="25" s="1"/>
  <c r="G9" i="20"/>
  <c r="G11" i="3" l="1"/>
  <c r="G59" i="3" l="1"/>
  <c r="G44" i="3" s="1"/>
  <c r="G9" i="3" l="1"/>
  <c r="G15" i="20"/>
  <c r="G29" i="30"/>
  <c r="G12" i="30" s="1"/>
  <c r="H12" i="30" s="1"/>
  <c r="G18" i="20" l="1"/>
  <c r="G13" i="30"/>
  <c r="H13" i="30" s="1"/>
  <c r="G16" i="31" l="1"/>
  <c r="H16" i="31" l="1"/>
  <c r="G21" i="20"/>
  <c r="G23" i="20" s="1"/>
  <c r="H11" i="32"/>
  <c r="H17" i="31" l="1"/>
  <c r="H21" i="20"/>
  <c r="I21" i="20" s="1"/>
  <c r="H19" i="20"/>
  <c r="I19" i="20" s="1"/>
  <c r="H11" i="8" l="1"/>
  <c r="G46" i="30" l="1"/>
  <c r="G15" i="30" s="1"/>
  <c r="H15" i="30" s="1"/>
  <c r="G24" i="30"/>
  <c r="G10" i="30" s="1"/>
  <c r="G20" i="30"/>
  <c r="G113" i="25"/>
  <c r="G17" i="25" s="1"/>
  <c r="H17" i="25" s="1"/>
  <c r="G13" i="25"/>
  <c r="H10" i="30" l="1"/>
  <c r="G16" i="30"/>
  <c r="H13" i="25"/>
  <c r="G18" i="25"/>
  <c r="H18" i="25" s="1"/>
  <c r="G9" i="30"/>
  <c r="G140" i="26"/>
  <c r="G15" i="26" s="1"/>
  <c r="G115" i="26"/>
  <c r="G13" i="26" s="1"/>
  <c r="H9" i="30" l="1"/>
  <c r="G16" i="26"/>
  <c r="H13" i="26"/>
  <c r="H13" i="20"/>
  <c r="I13" i="20" s="1"/>
  <c r="G266" i="24"/>
  <c r="G92" i="21"/>
  <c r="G10" i="21" s="1"/>
  <c r="G27" i="21" l="1"/>
  <c r="H27" i="21" s="1"/>
  <c r="H16" i="30"/>
  <c r="H18" i="20"/>
  <c r="I18" i="20" s="1"/>
  <c r="H16" i="26"/>
  <c r="H14" i="20"/>
  <c r="I14" i="20" s="1"/>
  <c r="H20" i="20"/>
  <c r="I20" i="20" s="1"/>
  <c r="G15" i="24"/>
  <c r="H15" i="24" s="1"/>
  <c r="H10" i="21"/>
  <c r="G21" i="24"/>
  <c r="G8" i="24" l="1"/>
  <c r="G9" i="28" l="1"/>
  <c r="G13" i="28" s="1"/>
  <c r="H9" i="28" l="1"/>
  <c r="G51" i="5" l="1"/>
  <c r="G9" i="5" s="1"/>
  <c r="G12" i="5" l="1"/>
  <c r="G44" i="28"/>
  <c r="G11" i="28" s="1"/>
  <c r="G273" i="24"/>
  <c r="G16" i="24" s="1"/>
  <c r="G18" i="24" s="1"/>
  <c r="H16" i="24" l="1"/>
  <c r="H9" i="20"/>
  <c r="I9" i="20" s="1"/>
  <c r="H12" i="5"/>
  <c r="H11" i="28"/>
  <c r="H16" i="20"/>
  <c r="I16" i="20" s="1"/>
  <c r="H12" i="20" l="1"/>
  <c r="I12" i="20" s="1"/>
  <c r="H13" i="28"/>
  <c r="G216" i="3" l="1"/>
  <c r="G12" i="3" l="1"/>
  <c r="G13" i="3" l="1"/>
  <c r="H13" i="3" s="1"/>
  <c r="H8" i="20"/>
  <c r="H23" i="20" s="1"/>
  <c r="I23" i="20" l="1"/>
  <c r="H27" i="20"/>
  <c r="H29" i="20" l="1"/>
  <c r="I29" i="20" s="1"/>
  <c r="I27" i="20"/>
</calcChain>
</file>

<file path=xl/sharedStrings.xml><?xml version="1.0" encoding="utf-8"?>
<sst xmlns="http://schemas.openxmlformats.org/spreadsheetml/2006/main" count="1226" uniqueCount="745">
  <si>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</si>
  <si>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</si>
  <si>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</si>
  <si>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</si>
  <si>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</si>
  <si>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</si>
  <si>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</si>
  <si>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</si>
  <si>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</si>
  <si>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</si>
  <si>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</si>
  <si>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</si>
  <si>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Knihy, učební pomůcky a tisk</t>
  </si>
  <si>
    <t>Drobný hmotný dlouhodobý majetek</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</si>
  <si>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</si>
  <si>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</si>
  <si>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</si>
  <si>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</si>
  <si>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</si>
  <si>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</si>
  <si>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6113, seskupení pol. 54 - Neinvestiční transfery obyvatelstvu</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</si>
  <si>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</si>
  <si>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</si>
  <si>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</si>
  <si>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</si>
  <si>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</si>
  <si>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</si>
  <si>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Studená voda</t>
  </si>
  <si>
    <t>Teplo</t>
  </si>
  <si>
    <t>Elektrická energie</t>
  </si>
  <si>
    <t>Pohonné hmoty a maziva</t>
  </si>
  <si>
    <t>Služby peněžních ústavů</t>
  </si>
  <si>
    <t xml:space="preserve">Nájemné </t>
  </si>
  <si>
    <t>Pohoštění</t>
  </si>
  <si>
    <t>Účastnické poplatky na konference</t>
  </si>
  <si>
    <t>Ostatní poskytované zálohy a jistiny</t>
  </si>
  <si>
    <t>Věcné dary</t>
  </si>
  <si>
    <t>Nákup kolků</t>
  </si>
  <si>
    <t>Platby daní a poplatků státnímu rozpočtu</t>
  </si>
  <si>
    <t>Náhrady mezd v době nemoci</t>
  </si>
  <si>
    <t>Ostatní neinvestiční výdaje</t>
  </si>
  <si>
    <t>Ostatní neinvestiční transfery obyvatelstvu</t>
  </si>
  <si>
    <t>Nájemné</t>
  </si>
  <si>
    <t>Nespecifikované rezervy</t>
  </si>
  <si>
    <t>§ 6172, seskupení pol. 51 - Neinvestiční nákupy a související výdaje</t>
  </si>
  <si>
    <t>ORJ - 03</t>
  </si>
  <si>
    <t>Ostatní platby za provedenou práci jinde nezařazené</t>
  </si>
  <si>
    <t>Povinné pojistné na veřejné zdravotní pojištění</t>
  </si>
  <si>
    <t>Povinné pojistné na úrazové pojištění</t>
  </si>
  <si>
    <t>Teplá voda</t>
  </si>
  <si>
    <t>Nákup ostatních paliv a energie</t>
  </si>
  <si>
    <t>Nafta do náhradního zdroje elektrické energie.</t>
  </si>
  <si>
    <t>Položka zahrnuje nákup výrobků a služeb k pohoštění KÚOK.</t>
  </si>
  <si>
    <t>§ 6172, seskupení pol. 54 - Neinvestiční transfery obyvatelstvu</t>
  </si>
  <si>
    <t>ORJ - 04</t>
  </si>
  <si>
    <t>Mgr. Hana Kamasová</t>
  </si>
  <si>
    <t>vedoucí odboru</t>
  </si>
  <si>
    <t>Investiční nákupy a související výdaje</t>
  </si>
  <si>
    <t>§ 6172, seskupení pol. 61 - Investiční nákupy a související výdaje</t>
  </si>
  <si>
    <t>Pozemky</t>
  </si>
  <si>
    <t>ORJ - 17</t>
  </si>
  <si>
    <t>Ing. Miroslav Kubín</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</si>
  <si>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</si>
  <si>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</si>
  <si>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</si>
  <si>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</si>
  <si>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</si>
  <si>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</si>
  <si>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</si>
  <si>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</si>
  <si>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</si>
  <si>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</si>
  <si>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 xml:space="preserve">Odbor ekonomický  </t>
  </si>
  <si>
    <t xml:space="preserve">Odbor zdravotnictví </t>
  </si>
  <si>
    <t>Ochranné pomůcky</t>
  </si>
  <si>
    <t xml:space="preserve">Jedná se o průběžné zálohy na drobné výdaje spojené se zajištěním akcí a chodů sekretariátů členů vedení OK vyplácené přes pokladnu. </t>
  </si>
  <si>
    <t>ORJ - 18</t>
  </si>
  <si>
    <t>§ 3341, seskupení pol. 51 - Neinvestiční nákupy a související výdaje</t>
  </si>
  <si>
    <t>§ 3349, seskupení pol. 51 - Neinvestiční nákupy a související výdaje</t>
  </si>
  <si>
    <t>§ 6409, seskupení pol. 51 - Neinvestiční nákupy a související výdaje</t>
  </si>
  <si>
    <t>Úroky vlastní</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</si>
  <si>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</si>
  <si>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</si>
  <si>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</si>
  <si>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 5272, seskupení pol. 51 - Neinvestiční nákupy a související výdaje</t>
  </si>
  <si>
    <t>§ 5273, seskupení pol. 51 - Neinvestiční nákupy a související výdaje</t>
  </si>
  <si>
    <t>Prádlo, oděv a obuv</t>
  </si>
  <si>
    <t>§ 5529, seskupení pol. 51 - Neinvestiční nákupy a související výdaje</t>
  </si>
  <si>
    <t>Odměny za užití duševního vlastnictví</t>
  </si>
  <si>
    <t>Poštovní služby</t>
  </si>
  <si>
    <t>§ 2143, seskupení pol. 51 - Neinvestiční nákupy a související výdaje</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</si>
  <si>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</si>
  <si>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</si>
  <si>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</si>
  <si>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</si>
  <si>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</si>
  <si>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</si>
  <si>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</si>
  <si>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</si>
  <si>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</si>
  <si>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</si>
  <si>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</si>
  <si>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</si>
  <si>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</si>
  <si>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</si>
  <si>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</si>
  <si>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</si>
  <si>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3769, seskupení pol. 51 - Neinvestiční nákupy a související výdaje</t>
  </si>
  <si>
    <t>ORJ - 10</t>
  </si>
  <si>
    <t>Mgr. Miroslav Gajdůšek, MBA</t>
  </si>
  <si>
    <t>§ 3269, seskupení pol. 51 - Neinvestiční nákupy a související výdaje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</si>
  <si>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</si>
  <si>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</si>
  <si>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</si>
  <si>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</si>
  <si>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</si>
  <si>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</si>
  <si>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</si>
  <si>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</si>
  <si>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</si>
  <si>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</si>
  <si>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3319, seskupení pol. 51 - Neinvestiční nákupy a související výdaje</t>
  </si>
  <si>
    <t>Odbor zdravotnictví</t>
  </si>
  <si>
    <t>ORJ - 14</t>
  </si>
  <si>
    <t>Provoz záchytné stanice</t>
  </si>
  <si>
    <t>§ 3513, seskupení pol. 51 - Neinvestiční nákupy a související výdaje</t>
  </si>
  <si>
    <t>§ 3522, seskupení pol. 51 - Neinvestiční nákupy a související výdaje</t>
  </si>
  <si>
    <t>§ 3599, seskupení pol. 51 - Neinvestiční nákupy a související výdaje</t>
  </si>
  <si>
    <t xml:space="preserve">Inzerce pro personální výběrová řízení, psychologická vyšetření.  </t>
  </si>
  <si>
    <t xml:space="preserve">Pohoštění </t>
  </si>
  <si>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</si>
  <si>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</si>
  <si>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</si>
  <si>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 xml:space="preserve">a) Odbory Krajského úřadu Olomouckého kraje </t>
  </si>
  <si>
    <t xml:space="preserve">Léky a zdravotnický materiál </t>
  </si>
  <si>
    <t xml:space="preserve">Zpracování dat a služby související s informačními a komunikačními technologiemi </t>
  </si>
  <si>
    <t xml:space="preserve">Dary obyvatelstvu </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</si>
  <si>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</si>
  <si>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</si>
  <si>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</si>
  <si>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</si>
  <si>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</si>
  <si>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1. Zásady územního rozvoje Olomouckého kraje (ZÚR OK)</t>
  </si>
  <si>
    <t>2. Územně analytické podklady Olomouckého kraje (ÚAP OK)</t>
  </si>
  <si>
    <t xml:space="preserve">1. Členský příspěvek Olomouckého kraje Euroregionu Praděd </t>
  </si>
  <si>
    <t>2. Členský příspěvek Olomouckého kraje Euroregion Glacensis</t>
  </si>
  <si>
    <t xml:space="preserve">Neinvestiční transfery soukromoprávním subjektům </t>
  </si>
  <si>
    <t>1. Propagační a prezentační materiály kraje v oblasti podnikání, obchodu, průmyslu, průmyslových zón, rozvojových ploch a brownfieldů</t>
  </si>
  <si>
    <t>2. Pronájem - pracovní setkání zástupců mikroregionů Olomouckého kraje</t>
  </si>
  <si>
    <t xml:space="preserve">§ 3639, seskupení pol. 52 - Neinvestiční transfery soukromoprávním subjektům </t>
  </si>
  <si>
    <t xml:space="preserve">Neinvestiční transfery obcím </t>
  </si>
  <si>
    <t>§ 2141, seskupení pol. 51 - Neinvestiční nákupy a související výdaje</t>
  </si>
  <si>
    <t xml:space="preserve">2. Porady ředitelů škol a školských zařízení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</si>
  <si>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</si>
  <si>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</si>
  <si>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</si>
  <si>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Environmentální vzdělávání, výchova a osvěta </t>
  </si>
  <si>
    <t xml:space="preserve">1. Nájemné při akcích Olomouckého kraje </t>
  </si>
  <si>
    <t xml:space="preserve">2. Nájemné při akcích realizovaných pro NNO </t>
  </si>
  <si>
    <t xml:space="preserve">2. Náklady na organizační zajištění akcí Olomouckého kraje </t>
  </si>
  <si>
    <t>4. Monitoring OFF-LINE</t>
  </si>
  <si>
    <t>3. Náklady spojené s financování občerstvení na akcích organizovaných pro NNO</t>
  </si>
  <si>
    <t xml:space="preserve">Neinvestiční příspěvky zřízeným příspěvkovým organizacím </t>
  </si>
  <si>
    <t xml:space="preserve">Odbor podpory řízení příspěvkových organizací </t>
  </si>
  <si>
    <t>ORJ - 19</t>
  </si>
  <si>
    <t xml:space="preserve">Náhrada za přičlenění honebních pozemků na základě dohod uzavřených mezi Olomouckým krajem a vlastníky pozemků, Městem Hranice a Lesy ČR, s.p., o přičlenění honebních pozemků k vlastní honitbě Olomouckého kraje Valšovice.  </t>
  </si>
  <si>
    <t>Kurzové rozdíly ve výdajích</t>
  </si>
  <si>
    <t xml:space="preserve">Prostředky rozpočtované na této položce zahrnují náklady za úhrady pronájmů prostor při akcích realizovaných pro NNO. </t>
  </si>
  <si>
    <t>1. Náklady na organizační zajištění vybraných komisí Rady AKČR</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</si>
  <si>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</si>
  <si>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</si>
  <si>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</si>
  <si>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</si>
  <si>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</si>
  <si>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</si>
  <si>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</si>
  <si>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</si>
  <si>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</si>
  <si>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</si>
  <si>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Ostatní nákupy jinde nezařazené</t>
  </si>
  <si>
    <t xml:space="preserve">Neinvestiční transfery státnímu rozpočtu </t>
  </si>
  <si>
    <t xml:space="preserve">Poskytnuté náhrady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</si>
  <si>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</si>
  <si>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</si>
  <si>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</si>
  <si>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</si>
  <si>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Posuzování žadatelů o příbuzenskou pěstounskou péči</t>
  </si>
  <si>
    <t>2. Specializovaná lékařská a psychologická vyšetření pro potřeby posuzování žadatelů o náhradní rodinnou péči</t>
  </si>
  <si>
    <t xml:space="preserve">Ing. Svatava Špalková </t>
  </si>
  <si>
    <t xml:space="preserve">Nákup materiálu </t>
  </si>
  <si>
    <t>Nákup materiálu</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</si>
  <si>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</si>
  <si>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</si>
  <si>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</si>
  <si>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</si>
  <si>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</si>
  <si>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</si>
  <si>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Kurzové rozdíly ve výdajích </t>
  </si>
  <si>
    <t xml:space="preserve">Čerpání na této položce představují výdaje za roční poplatky za platební karty užívané uvolněnými členy ZOK a výdaje za pojištění členů zastupitelstva při zahraničních pracovních cestách.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</si>
  <si>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</si>
  <si>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</si>
  <si>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</si>
  <si>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</si>
  <si>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</si>
  <si>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</si>
  <si>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b) digitalizace intraviánu</t>
  </si>
  <si>
    <t>Evropské seskupení pro územní spolupráci (ESÚS NOVUM)</t>
  </si>
  <si>
    <t xml:space="preserve">1.Pronájem - veletrhy investičních příležitostí </t>
  </si>
  <si>
    <t>3. Pronájem - workshop pro zástupce obcí s rozšířenou působností Olomouckého kraje (ORP OK)</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</si>
  <si>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</si>
  <si>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</si>
  <si>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Zajištění schůze Krajské epidemiologické komise Olomouckého kraje.</t>
  </si>
  <si>
    <t>Prostředky rozpočtované na této položce jsou alokovány na úhradu kurzových rozdílů při hrazení faktur v cizí měně.</t>
  </si>
  <si>
    <t xml:space="preserve"> </t>
  </si>
  <si>
    <t>Výdaje odborů - provozní výdaje</t>
  </si>
  <si>
    <t>Na provoz záchytné stanice při Vojenské nemocnici Olomouc. Předpokládá se nárůst ceny.</t>
  </si>
  <si>
    <t>1. Program prevence kriminilaity z MVČR - podíl OK</t>
  </si>
  <si>
    <t>Poradenství, analýzy a studie</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</si>
  <si>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</si>
  <si>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</si>
  <si>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</si>
  <si>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1. Úhrada provizí realitním kancelářím dle uzavřených smluv o zprostředkování odprodeje </t>
  </si>
  <si>
    <t xml:space="preserve">2. Výdaje související s dokončenými investicemi </t>
  </si>
  <si>
    <t>Nadlimitní věcná břemena</t>
  </si>
  <si>
    <t>1. Nadlimitní věcná břemena nad 40 000 Kč</t>
  </si>
  <si>
    <t xml:space="preserve">2. Nadlimitní věcná břemena nad 40 000 Kč související s dokončenými investičními akcemi </t>
  </si>
  <si>
    <t xml:space="preserve">Členské příspěvky mezinárodním nevládním organizacím </t>
  </si>
  <si>
    <t>Pronájem místností v případě konání výjezdních porad KUOK s úřady územního plánování a stavebními úřady.</t>
  </si>
  <si>
    <t>1. Zajištění provozu trafostanic v majetku OK velkoodběratelé trafostanic</t>
  </si>
  <si>
    <t>2. Překlady</t>
  </si>
  <si>
    <t xml:space="preserve">Položka zahrnuje především refundace pojistného (na sociální a zdravotní pojištění) jiným organizacím. </t>
  </si>
  <si>
    <t>2. Regionální centrum Olomouc, s. r .o., Olomouc - Smlouva č. 2008/0424/KŘ/DSM o zajištění služeb - budova RCO</t>
  </si>
  <si>
    <t>2. Regionální centrum Olomouc, s.r.o., Olomouc - Smlouva č. 2008/0424/KŘ/DSM o zajištění služeb - budova RCO</t>
  </si>
  <si>
    <t xml:space="preserve">Plyn </t>
  </si>
  <si>
    <t>4. Regionální centrum Olomouc, s.r.o., Olomouc - Smlouva č. 2012/03819/KŘ/DSM o zajištění služeb pro zařízení datového centra (budova RCO)</t>
  </si>
  <si>
    <t xml:space="preserve">Úhrada poštovného včetně poplatků za časové razítko. </t>
  </si>
  <si>
    <t xml:space="preserve">2.  MERIT GROUP, a.s., Olomouc - Smlouva č. 2003/1070/OIT/DSM o poskytování telekomunikačních služeb </t>
  </si>
  <si>
    <t>2. Regionální centrum Olomouc, s.r.o., Olomouc - Smlouva č. 2012/03818/KŘ/DSM, o nájmu zařízení datového centra - budova RCO</t>
  </si>
  <si>
    <t>2. Výdaje na semináře, školení, kurzy, workshopy, stáže pro neúředníky</t>
  </si>
  <si>
    <t xml:space="preserve">Odbor informačních technologií </t>
  </si>
  <si>
    <t>ORJ - 06</t>
  </si>
  <si>
    <t xml:space="preserve">Programové vybavení </t>
  </si>
  <si>
    <t>Odbor investic</t>
  </si>
  <si>
    <t>Odbor školství a mládeže</t>
  </si>
  <si>
    <t xml:space="preserve">1. Nákup materiálu pro potřeby odboru </t>
  </si>
  <si>
    <t xml:space="preserve">2. Talent Olomouckého kraje </t>
  </si>
  <si>
    <t>2. Zastupitelstvo mládeže Olomouckého kraje (dále jen ZMOK)</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</si>
  <si>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</si>
  <si>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3. Talent Olomouckého kraje </t>
  </si>
  <si>
    <t xml:space="preserve">Finanční prostředky budou použity na zajištění služeb spojených se slavnostním vyhlášením ocenění.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</si>
  <si>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</si>
  <si>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</si>
  <si>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</si>
  <si>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</si>
  <si>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</si>
  <si>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</si>
  <si>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Konzultační a poradenská činnost v oblasti památkové péče. </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</si>
  <si>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</si>
  <si>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</si>
  <si>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3419, seskupení pol. 51 - Neinvestiční nákupy a související výdaje</t>
  </si>
  <si>
    <t xml:space="preserve">1. Náklady související se zahraničními aktivitami Olomouckého kraje </t>
  </si>
  <si>
    <t>3.Nájemné prostor mimo KÚOK</t>
  </si>
  <si>
    <t>Prostředky rozpočtované na této položce zahrnují náklady za služby tajemníků klubů ZOK a na úhradu  smluv o poskytování poradenství.</t>
  </si>
  <si>
    <t>1. Náklady spojené s financování občerstvení na akcích organizovaných odborem</t>
  </si>
  <si>
    <t>2. Náklady spojené s financování občerstvení na akcích organizovaných odborem</t>
  </si>
  <si>
    <t>Plyn</t>
  </si>
  <si>
    <t>Odbor kancelář hejtmana</t>
  </si>
  <si>
    <t>d) Smlouva o revolvingovém úvěru s Komerční bankou, a.s. na spolufinacování evropských programů.</t>
  </si>
  <si>
    <t>e) Smlouva o úvěru s Komerční bankou, a.s. na kofinancování evropských programů.</t>
  </si>
  <si>
    <t>Mgr. Jiří Šafránek</t>
  </si>
  <si>
    <t>Skutečnost 2015</t>
  </si>
  <si>
    <t>Skutečnost 2016</t>
  </si>
  <si>
    <t>Úhrada nákladů na zajištění péče o zvláště chráněná území</t>
  </si>
  <si>
    <t>Neinvestiční transfery cizím příspěvkovým organizacím</t>
  </si>
  <si>
    <t>3. Regionální centrum Olomouc, s. r. o., Olomouc - Smlouva č. 2008/0424/KŘ/DSM o zajištění služeb - budova RCO</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</si>
  <si>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</si>
  <si>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</si>
  <si>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</si>
  <si>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</si>
  <si>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</si>
  <si>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vedoucí odboru kancelář hejtmana</t>
  </si>
  <si>
    <t>7. ČD Telematika, a.s., Praha - nájemní smlouva č. 2016/03037/OKŘ/DSM - centrální spisovna na Trocnovské ulici v Olomouci</t>
  </si>
  <si>
    <t>Platy a podobné související výdaje</t>
  </si>
  <si>
    <t>Neinvestiční transfery veřejnoprávním subjektům a mezi peněžními fondy téhož subjektu a platby daní</t>
  </si>
  <si>
    <t xml:space="preserve">Dle vyhlášky č. 125/1993 Sb., kterou se stanoví podmínky a sazby zákonného pojištění odpovědnosti zaměstnavatele za škodu při pracovním úraze nebo nemoci z povolání, ve znění pozdějších předpisů (4,2 ‰). </t>
  </si>
  <si>
    <t>Nákup příručních lékárniček na pracovištích, do služebních vozidel a jejich vybavení.</t>
  </si>
  <si>
    <t>Neinvestiční transfery a související platby do zahraničí</t>
  </si>
  <si>
    <t>§ 3636, seskupení pol. 55 - Neinvestiční transfery a související platby do zahraničí</t>
  </si>
  <si>
    <t>§ 6113, seskupení pol. 50 - Platy a podobné související výdaje</t>
  </si>
  <si>
    <t>§ 6113, seskupení pol. 53 - Neinvestiční transfery veřejnoprávním subjektům a mezi peněžními fondy téhož subjektu a platby daní</t>
  </si>
  <si>
    <t>§ 6330, seskupení pol. 53 - Neinvestiční transfery veřejnoprávním subjektům a mezi peněžními fondy téhož subjektu a platby daní</t>
  </si>
  <si>
    <t>§ 6172, seskupení pol. 50 - Platy a podobné související výdaje</t>
  </si>
  <si>
    <t>§ 6172, seskupení pol. 53 - Neinvestiční transfery veřejnoprávním subjektům a mezi peněžními fondy téhož subjektu a platby daní</t>
  </si>
  <si>
    <t>§ 3639, seskupení pol. 53 - Neinvestiční transfery veřejnoprávním subjektům a mezi peněžními fondy téhož subjektu a platby daní</t>
  </si>
  <si>
    <t xml:space="preserve">3. Prezentace kraje na konferencích a veletrzích za účelem propagace investičních příležitostí, rozvojových ploch, průmyslových zón apod. </t>
  </si>
  <si>
    <t>§ 3299, seskupení pol. 53 - Neinvestiční transfery veřejnoprávním subjektům a mezi peněžními fondy téhož subjektu a platby daní</t>
  </si>
  <si>
    <t>§ 3541, seskupení pol. 53 - Neinvestiční transfery veřejnoprávním subjektům a mezi peněžními fondy téhož subjektu a platby daní</t>
  </si>
  <si>
    <t>§ 3792, seskupení pol. 53 - Neinvestiční transfery veřejnoprávním subjektům a mezi peněžními fondy téhož subjektu a platby daní</t>
  </si>
  <si>
    <t>§ 3314, seskupení pol. 53 - Neinvestiční transfery veřejnoprávním subjektům a mezi peněžními fondy téhož subjektu a platby daní</t>
  </si>
  <si>
    <t>§ 3315, seskupení pol. 53 - Neinvestiční transfery veřejnoprávním subjektům a mezi peněžními fondy téhož subjektu a platby daní</t>
  </si>
  <si>
    <t>§ 3544, seskupení pol. 53 - Neinvestiční transfery veřejnoprávním subjektům a mezi peněžními fondy téhož subjektu a platby daní</t>
  </si>
  <si>
    <t xml:space="preserve">Úhrada na základě Základní smlouvy schválené usnesením Zastupitelstva Olomouckého kraje UZ 10/3/2006 ze dne 25.5.2006, uzavřené s Ministerstvem kultury ČR </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</si>
  <si>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</si>
  <si>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</si>
  <si>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Položka zahrnuje výdaje na nákup dálničních známek (včetně zahraničních při zahraničních služebních cestách) pro služební vozidla KÚOK.</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</si>
  <si>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</si>
  <si>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 xml:space="preserve">Poradenství, analýzy a studie zpracovávané externími experty a organizacemi pro potřebu zabezpečení výkonu státní správy a samosprávy, v oblasti vodního hospodářství. Aktualizace Databáze ochranných pásem vodních zdrojů na území OK včetně grafických a vektorových vrstev pro zachování její aktuálnosti. </t>
  </si>
  <si>
    <t xml:space="preserve">Zabezpečení konání porad kraje a obcí organizovaných na jednotlivých úsecích státní správy v gesci odboru. </t>
  </si>
  <si>
    <t>Platy zaměstnanců v pracovním poměru vyjma zaměstnanců na služebních místech</t>
  </si>
  <si>
    <t xml:space="preserve">Dle zákona č. 589/1992 Sb., o pojistném na sociální zabezpečení a příspěvku na státní politiku zaměstnanosti, ve znění pozdějších předpisů (25‰). </t>
  </si>
  <si>
    <t xml:space="preserve">Nákup ochranných pracovních pomůcek podle pracovněprávních předpisů a Vnitřního předpisu Krajského úřadu Olomouckého kraje č. VP 9/2015 - určeno pro zaměstnance jednotlivých odborů.                   </t>
  </si>
  <si>
    <t>2. Nákup odborných publikací pro potřeby zaměstnanců KÚOK</t>
  </si>
  <si>
    <t xml:space="preserve">1. Nákupy spotřebního materiálu - elektromateriál, razítka, polymery, sanitární prostředky </t>
  </si>
  <si>
    <t>3. Nákup tonerů pro jednotlivé odbory KÚOK</t>
  </si>
  <si>
    <t>4. Nákup kancelářských potřeb pro potřeby zaměstnanců KÚOK</t>
  </si>
  <si>
    <t>5. Nákup kancelářského papíru pro jednotlivé odbory KÚOK</t>
  </si>
  <si>
    <t>1. Platby na základě uzavřených objednávek - posuzování neopravitelnosti DHDM před pořízením nových předmětů, revizní zprávy vyplývající z revizí technologických zařízení, ostatní konzultace a poradenství, znalecké posudky</t>
  </si>
  <si>
    <t xml:space="preserve">1. STARMON s.r.o., Choceň - Smlouva č. 2012/03811/KŘ/DSM  o poskytování technické podpory </t>
  </si>
  <si>
    <t xml:space="preserve">1. Náklady spojené s výběrovým řízením - centrální adresa, vícetisky, komoditní burza, opakovaná zadávací řízení apod. </t>
  </si>
  <si>
    <t xml:space="preserve">2.  DIGITAL TELECOMMUNICATIONS, spol. s r.o., Ostrava - smlouva č. 2012/01347/KŘ/DSM - servisní smlouva na telefonní ústřednu </t>
  </si>
  <si>
    <t>3. SITEL, spol. s r.o., Praha - smlouva č. 2003/1081/KŘ/DSM, o provádění servisních služeb na slaboproudých systémech</t>
  </si>
  <si>
    <t>5. TRADE FIDES, a.s. Brno - Smlouva č. 2011/03705/KŘ/DSM, o pozáručním servisu na objektovém zařízení LATIS</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</si>
  <si>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   </t>
  </si>
  <si>
    <t>§ 5273, seskupení pol. 50 - Platy a podobné související výdaje</t>
  </si>
  <si>
    <t>Na této výdajové položce jsou rozpočtovány prostředky pro možnost pořízení DHM pro sekretariát hejtmana a odboru kancelář hejtmana.</t>
  </si>
  <si>
    <t>Náklady spojené s realizací akcí - překlady, náklady spojené s věcnými břemeny ukončených akcí, energetické posudky pro akce z OPŽP, apod.</t>
  </si>
  <si>
    <t>6. Zajištění realizace vybraných energetických služeb</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</si>
  <si>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</si>
  <si>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</si>
  <si>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správních deliktů.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</si>
  <si>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</si>
  <si>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 xml:space="preserve">1. Úhrada nájemného pro potřeby odboru </t>
  </si>
  <si>
    <t>Finanční prostředky na zajištění pravidelných porad s řediteli a ekonomy škol a školských zařízení zřizovaných Olomouckým krajem a dále pro akce Zastupitelstva mládeže Olomouckého kraje.</t>
  </si>
  <si>
    <t xml:space="preserve">Finanční prostředky budou použity na pronájem sálu k zajištění akce. </t>
  </si>
  <si>
    <t xml:space="preserve">Zahrnuje finanční prostředky na úhradu nákladů na pohoštění spojených s konáním pravidelných porad s řediteli a ekonomy škol a školských zařízení zřizovaných Olomouckým krajem.   </t>
  </si>
  <si>
    <t xml:space="preserve">Poskytnutí neinvestičního příspěvku v souvislosti s realizací nostrifikačních zkoušek dotčeným středním školám zřizovaným Olomouckým krajem. </t>
  </si>
  <si>
    <t>2. Organizace soutěží a přehlídek</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</si>
  <si>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</si>
  <si>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5. Podpora polytechnického vzdělávání a řemesel v Olomouckém kraji (stipendia)</t>
  </si>
  <si>
    <t xml:space="preserve">Zahrnuje finanční prostředky pro školy na území Olomouckého kraje oceněných v rámci soutěže Zelená škola Olomouckého kraje v souladu s pravidly příslušného veřejného příslibu.  
</t>
  </si>
  <si>
    <t xml:space="preserve">Zdravotně-preventivní program v Olomouckém kraji, dle jednání se zainteresovanými organizacemi.       </t>
  </si>
  <si>
    <t>Nájemné při zajištění porad s pracovníky příspěvkových organizací zřizovaných Olomouckým krajem včetně pracovní porady vedení Olomouckého kraje s příspěvkovými organizacemi.</t>
  </si>
  <si>
    <t>Občerstvení při jednáních s pracovníky příspěvkových organizací zřizovaných Olomouckým krajem včetně pracovní porady vedení Olomouckého kraje s příspěvkovými organizacemi.</t>
  </si>
  <si>
    <t>ORJ - 01</t>
  </si>
  <si>
    <t xml:space="preserve">Dle zákona č. 48/1997 Sb., o veřejném zdravotním pojištění a o změně a doplnění některých souvisejících zákonů ve znění pozdějších předpisů (9‰). </t>
  </si>
  <si>
    <t>Střední škola železniční, technická a služeb, Šumperk - Smlouva č. 2015/03658/OKŘ/DSM - dohoda o užívání nebytových prostor a úhrada za služby.</t>
  </si>
  <si>
    <t>a) Pronájem pro stavební úřady</t>
  </si>
  <si>
    <t xml:space="preserve">b) Pronájem pro úřady územního plánování </t>
  </si>
  <si>
    <t>Zahrnuje finanční prostředky na úhradu nákladů spojených se zasedáním Rady a Zastupitelstva mládeže Olomouckého kraje.</t>
  </si>
  <si>
    <t xml:space="preserve">Jedná se o refundace pojistného (při účasti členů na zasedáních ROK/ZOK,  vedení...).  </t>
  </si>
  <si>
    <t>Nákup materiálu j.n.</t>
  </si>
  <si>
    <t xml:space="preserve">Služby elektronických komunikací </t>
  </si>
  <si>
    <t xml:space="preserve">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t>
  </si>
  <si>
    <t xml:space="preserve">Zahrnuje finanční prostředky na úhradu nákladů na pohoštění v rámci slavnostního vyhlášení ocenění. </t>
  </si>
  <si>
    <t xml:space="preserve">Zastupitelstvo mládeže Olomouckého kraje </t>
  </si>
  <si>
    <t>Zelená škola Olomouckého kraje</t>
  </si>
  <si>
    <t>2. Drobný materiál - dílny údržby</t>
  </si>
  <si>
    <t>5. ČD Telematika, a.s., Praha - nájemní smlouva č. 2017/03677/OKŘ/DSM - centrální spisovna na Trocnovské ulici v Olomouci - internet</t>
  </si>
  <si>
    <t>1. Regionální centrum Olomouc, s.r.o., Olomouc - Smlouva č. 2008/0425/KŘ/DSM, o nájmu nebytových prostor - budova RCO</t>
  </si>
  <si>
    <t>8. LARGO PCO s.r.o., Olomouc - Smlouva č. 2017/02940/OKŘ/DSM o technickém a organizačním zajištění přenosu poplachových zpráv ze zařízení EPS a PCO KOPIS HZS</t>
  </si>
  <si>
    <t>4. Schindler CZ, a.s. Praha - smlouva č. 2001/0141/SŘ/DSM - servis výtahů</t>
  </si>
  <si>
    <t>7=6/4</t>
  </si>
  <si>
    <t>6=5/3</t>
  </si>
  <si>
    <t>Jistoty</t>
  </si>
  <si>
    <t xml:space="preserve">Základní příděl fondu kulturních a sociálních potřeb a sociálnímu fondu obcí a krajů </t>
  </si>
  <si>
    <t xml:space="preserve">Prostředky určené na dovybavení lékárniček v kancelářích asistentek uvolněných členů ZOK a autolékárniček ve služebních vozidlech určených pro vedení OK. </t>
  </si>
  <si>
    <t xml:space="preserve">Z této položky jsou financovány cestovní výdaje členů ZOK při tuzemských pracovních cestách nárokované zpravidla prostřednictvím klasických cestovních příkazů, popř. systémem paušálních plateb. Dále náklady cestovních výdajů členů ZOK při zahraničních pracovních cestách nárokované zpravidla prostřednictvím klasických cestovních příkazů včetně nákupů letenek do zahraničí.   </t>
  </si>
  <si>
    <t xml:space="preserve">Cestovné </t>
  </si>
  <si>
    <t>1. Moravská vodárenská, a.s., Olomouc - Smlouva č. 2003/0645/KŘ/DSM o dodávce vody a Smlouva č. 2006/1251/KŘ/DSM o odvádění odpadních vod - budova KÚOK</t>
  </si>
  <si>
    <t>3.  Regionální centrum Olomouc, s. r. o., Olomouc - Smlouva č. 2019/02813/OKŘ/DSM o nájmu prostoru - budova RCO I</t>
  </si>
  <si>
    <r>
      <t>4. Střední škola železniční, technická a služeb, Šumperk - Smlouva č.</t>
    </r>
    <r>
      <rPr>
        <sz val="10"/>
        <rFont val="Arial"/>
        <family val="2"/>
        <charset val="238"/>
      </rPr>
      <t xml:space="preserve"> </t>
    </r>
    <r>
      <rPr>
        <sz val="11"/>
        <rFont val="Arial"/>
        <family val="2"/>
        <charset val="238"/>
      </rPr>
      <t>2015/03658/OKŘ/DSM, dohoda o užívání nebytových prostor a úhrada za služby</t>
    </r>
  </si>
  <si>
    <t xml:space="preserve">5. ČD Telematika, a.s., Praha - nájemní smlouva č. 2016/03037/OKŘ/DSM - centrální spisovna na Trocnovské ulici v Olomouci </t>
  </si>
  <si>
    <t xml:space="preserve">3. Regionální centrum Olomouc, s.r.o., Olomouc - Smlouva č. 2019/02813/OKŘ/DSM o nájmu prostoru služeb - budova RCO I. </t>
  </si>
  <si>
    <t>5. Regionální centrum Olomouc, s. r. o., Olomouc - Smlouva č. 2019/02813/OKŘ/DSM o nájmu prostoru - budova RCO I</t>
  </si>
  <si>
    <t xml:space="preserve">6. Střední škola železniční, technická a služeb, Šumperk - Smlouva č. 2015/03658/OKŘ/DSM - dohoda o užívání nebytových prostor a úhrada za služby </t>
  </si>
  <si>
    <t>3. CESNET, Praha - Smlouva č. 2018/04573/OIT/DSM o přístupu účastníka do E-infrastruktury CESNET</t>
  </si>
  <si>
    <t>4. Vodafone Czech Republic a. s. , Praha - Smouva č. 2018/05636/OKŘ/DSM - poskytování telekomunikačních služeb (mobilní telefony)</t>
  </si>
  <si>
    <t>3. Regionální centrum Olomouc, s.r.o., Olomouc - Smlouva č. 2019/02813/KŘ/DSM, o nájmu prostoru - budova RCO I.</t>
  </si>
  <si>
    <t>4. Častulíková Marie, Jeseník - Smlouva č. 2017/03582/OKŘ/DSM,  o nájmu garáže v Jeseníku</t>
  </si>
  <si>
    <t>5.  Dopravní zdravotnictví, a.s., Praha - Smlouva č. 2004/1007/KŘ/DSM o nájmu pozemkové plochy</t>
  </si>
  <si>
    <t>6. LARGO PCO s.r.o., Olomouc - smlouva č. 2007/2186/KŘ/DSM - přenos poplachových zpráv</t>
  </si>
  <si>
    <t>3. Výdaje na semináře, školení - hromadné akce pro úředníky i zaměstnance (neúředníky)</t>
  </si>
  <si>
    <t>2. Regionální centrum Olomouc, s.r.o. - smlouva č. 2008/0424/KŘ/DSM, o zajištění služeb budova RCO</t>
  </si>
  <si>
    <t>11. Statutární město Olomouc - smlouva č. 2003/1201/KŘ/DSM, o užívání podzemního parkoviště</t>
  </si>
  <si>
    <t>13. Česká pošta, s.p., Praha - smlouva o svozu a rozvozu poštovních zásilek</t>
  </si>
  <si>
    <t xml:space="preserve">14. Česká tisková kancelář, Praha - smlouva č. 2003/0489/KH/DSM, o dodávání zpravodajského servisu ČTK </t>
  </si>
  <si>
    <t>15. ANOPRESS Praha - smlouva č. 2008/0426/KH/DSM - monitoring OFF-LINE</t>
  </si>
  <si>
    <t xml:space="preserve">16. Technické služby města Olomouce, a.s. - smlouva č. 2001/0142/SŘ/DSM, o odvozu a zneškodňování odpadů vč. dodatků </t>
  </si>
  <si>
    <t xml:space="preserve">17. Střední odborná škola a Střední odborné učiliště strojírenské a stavební Jeseník - dohoda č. 2010/00187/KŘ/DSM, o užívání nebytových prostor - DP Jeseník </t>
  </si>
  <si>
    <t>18. Střední škola železniční, technická a služeb, Šumperk - dohoda č. 2015/03658/OKŘ/DSM, o užívání nebytových prostor - DP Šumperk</t>
  </si>
  <si>
    <t>19. Dopravní zdravotnictví a.s., Praha - smlouva č. 2012/02004/KŘ/DSM, o závodní preventivní péči</t>
  </si>
  <si>
    <t>20. JOHNSON CONTROLS INTERNATIONAL, spol. s. r., Praha - Smlouva o dílo  - Měření a regulace č. 2018/02169/OKŘ/DSM</t>
  </si>
  <si>
    <t>21. Mechanika a. s., Prostějov - Smlouva č. 2018/04749/OKŘ/DSM o poskytování servisu vrat a závor</t>
  </si>
  <si>
    <t>22. Revize - klimatizace, UPS, hasicí zařízení s argonitem, ruční hasicí přístroje, hydranty, suchovod, EZS přenos, rozvaděče, nouzové osvětlení, diesel, elektroinstalace, venkovní šachta, sprinklery, vzduchotechnika</t>
  </si>
  <si>
    <t>23. Ostatní úhrady nasmlouvané na objednávky - poplatky za televizní přijímače, rozhlas, mytí oken v budovách KÚOK a RCO, autoprovoz (myčka), úklid kancelářských prostor nad rámec uzavřených smluv, kurýrní služba, mytí žaluzií, výroba informačního systému aj.</t>
  </si>
  <si>
    <t>6. JOHNSON CONTROLS INTERNATIONAL, spol. s. r. o., Praha - Smlouva o dílo - Měření a regulace č. 2018/02169/OKŘ/DSM</t>
  </si>
  <si>
    <t>7. Mechanika a. s., Prostějov - Smlouva č. 2018/04749/OKŘ/DSM o poskytování servisu vrat a závor</t>
  </si>
  <si>
    <t>1. Smlouva s AK Ritter - Šťastný a úhrada znaleckých posudků a geometrických plánů</t>
  </si>
  <si>
    <t xml:space="preserve">2. Úhrada znaleckých posudků a geometrických plánů u dokončených investičních akcí </t>
  </si>
  <si>
    <t>1. Majetkoprávní vypořádání pozemků u dokončených investičních staveb</t>
  </si>
  <si>
    <t xml:space="preserve">Úhrada objednávaných příkazových bloků dodavateli. Zajištění distribuce příkazových bloků městským a obecním úřadům dle §92 odst. 3 zákona č. 250/2016 Sb., o odpovědnosti za přestupky a řízení o nich, ve znění pozdějších předpisů, a dle Rámcové dohody na výrobu a distribuci příkazových bloků č. j. MF-44819/2016/3901 uzavřené dne 22. 5. 2017.  
</t>
  </si>
  <si>
    <t xml:space="preserve">Úhrada soudních nákladů. Výše odhadnuta podle počtu podaných žalob. </t>
  </si>
  <si>
    <t xml:space="preserve">Jedná se o finanční prostředky, které budou určeny na úhradu poplatku na zajištění nízkorychlostního kontrolního vážení vozidel na silnicích I., II. a III. tříd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 a na silnicích I. tříd se souhlasem vlastníka (ŘSD ČR). Tato služba bude na rok 2020 objednána Olomouckým krajem u Centra služeb pro silniční dopravu, s. p. o. Praha. </t>
  </si>
  <si>
    <t xml:space="preserve">3. Pohoštění pro účastníky slavnostního vyhlášení ceny Neprofesionální knihovník roku </t>
  </si>
  <si>
    <t>Členský příspěvek  - Národní sportovní centrum Prostějov, z.s.</t>
  </si>
  <si>
    <t xml:space="preserve">Uvedená částka vychází ze Strategie prevence kriminality Olomouckého kraje na období 2017 – 2021. 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</si>
  <si>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4. Navazující specifické vzdělávání pro budoucí pěstouny, pěstouny na přechodnou dobu a osvojitele</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</si>
  <si>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</si>
  <si>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pronájmů místností a drobné občerstvení prostřednictvím fyzických nebo právnických osob, které zajistí realizaci celé vzdělávací akce. Jedná se o aktivitu v přenesené působnosti.         </t>
  </si>
  <si>
    <t>Pracovní setkání s řediteli příspěvkových organizací a zahraničními partnery</t>
  </si>
  <si>
    <t>a) Správa webové aplikace Evidence podání na rok 2020+ hosting</t>
  </si>
  <si>
    <t>b) Správa webové aplikace Záměry OK na rok 2020</t>
  </si>
  <si>
    <t>b) Aktualizace č. 5 ZÚR OK (pořizování zkráceným postupem na základě požadavku oprávněného investora nebo na základě nové aktualizace PÚR ČR)</t>
  </si>
  <si>
    <t>3. Technická pomoc</t>
  </si>
  <si>
    <t>2.  Setkání zástupců pracovních skupin k aktualizaci Strategie rozvoje územního obvodu OK</t>
  </si>
  <si>
    <t>Zajištění občerstvení na jednáních odborné veřejnosti a pracovních skupin, vč. hodnocení SEA k aktualizaci Strategie rozvoje územního obvodu OK.</t>
  </si>
  <si>
    <t>3. Setkání zástupců pracovních skupin k plnění plánu Územní energetické koncepce OK</t>
  </si>
  <si>
    <t>4. Zajištění jednání v oblasti řešení nezaměstnanosti v OK</t>
  </si>
  <si>
    <t>Výdaje na zajištění občerstvení pro účastníky porad pro 38 stavebních úřadů, 13 úřadů územního plánování.</t>
  </si>
  <si>
    <t>a) porady stavebních úřadů</t>
  </si>
  <si>
    <t>b) porady úřadů územního plánování a informační dny pro pořizovatele</t>
  </si>
  <si>
    <t>6. Setkání zástupců mikroregionů Olomouckého kraje</t>
  </si>
  <si>
    <t xml:space="preserve">7. Workshop pro zástupce obcí s rozšířenou působností Olomouckého kraje (ORP OK) </t>
  </si>
  <si>
    <t>9. Pohoštění v rámci prezentace kraje a místních podnikatelů na konferencích, veletrzích, soutěžích a dalších akcích</t>
  </si>
  <si>
    <t>3. Členský příspěvek Olomouckého kraje  Partnerství pro městskou mobilitu</t>
  </si>
  <si>
    <t>4. Pronájem - setkání KÚOK s úřady územního plánování a stavebními úřady</t>
  </si>
  <si>
    <t>Výdaje na překlady dokumentů zahraničních subjektů vč. tlumočení.  Překlady informačních publikací, broužur a letáků v oblasti podpory podnikání do cizích jazyků dle aktuálních potřeb (angličtina, čínština, polština).</t>
  </si>
  <si>
    <t>5. Zajištění realizace opatření akčního plánu územně energetické koncepce OK formou jednání pracovní skupiny zástupců CZT, OK obcí</t>
  </si>
  <si>
    <t>Soutěž Vesnice roku 2020</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</si>
  <si>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</si>
  <si>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 xml:space="preserve">Zákon zavádí povinnost zpracování posudku k provozovatelem předložené bezpečnostní dokumentaci ke schválení. </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</si>
  <si>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t>
  </si>
  <si>
    <t>Zahrnuje zpracování výroční zprávy, zpracování analýz v oblasti školství, platby faktur za zveřejněné inzeráty v tisku týkající se vyhlášení konkurzních řízení na pracovní místa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(školský zákon), ve znění pozdějších předpisů a vyhláškou č. 54/2005 Sb., o náležitostech konkursního řízení a konkursních komisích, ve znění pozdějších předpisů, propagaci učebních oborů vzdělávání.</t>
  </si>
  <si>
    <t>4. Podpora mezinárodních výměnných pobytů mládeže a mezinárodních vzdělávacích programů</t>
  </si>
  <si>
    <t xml:space="preserve">Finanční prostředky na zajištění prostor v rámci realizace Krajské konference environmentálního vzdělávání, výchovy a osvěty Olomouckého kraje. </t>
  </si>
  <si>
    <t>Zahrnuje prostředky na úhradu nákladů na pohoštění pro účastníky Krajské konference environmentálního vzdělávání, výchovy a osvěty Olomouckého kraje.</t>
  </si>
  <si>
    <t>§ 3269, seskupení pol. 50 - Platy a podobné související výdaje</t>
  </si>
  <si>
    <t xml:space="preserve">Prostředky rozpočtované na této položce zahrnují náklady na prodloužení domén webových portálů realizovaných z projektů dotovaných národními i evropskými zdroji. </t>
  </si>
  <si>
    <t>§ 5213, seskupení pol. 59 - Ostatní neinvestiční výdaje</t>
  </si>
  <si>
    <t xml:space="preserve">Rezerva na krizová opatření </t>
  </si>
  <si>
    <t>3. Náklady na organizační zajištění konferencí, seminářů a jiných akcí</t>
  </si>
  <si>
    <t>Prostředky rozpočtované na této položce zahrnují náklady spojené s organizačním zajištěním konferencí, seminářů a jiných akcí pořádaných pro NNO.</t>
  </si>
  <si>
    <t xml:space="preserve">Odborné konzultace spojené s veřejnými zakázkami na nákup komodit a služeb a odborné konzultace se specialisty pro potřeby podpory řízení PO. </t>
  </si>
  <si>
    <t>Výdaje na náhrady za nezpůsobenou újmu</t>
  </si>
  <si>
    <t>§ 3599, seskupení pol. 58 - Výdaje na náhrady za nezpůsobenou újmu</t>
  </si>
  <si>
    <t xml:space="preserve">Mgr. Olga Fidrová, MBA </t>
  </si>
  <si>
    <t>Neinvestiční transfery soukromoprávním subjektům</t>
  </si>
  <si>
    <t>Mgr. Libor Vojtek</t>
  </si>
  <si>
    <t xml:space="preserve">Intenzifikace odděleného sběru a zajištění využití komunálního odpadu </t>
  </si>
  <si>
    <t>1. Veolia Energie ČR, a.s., Ostrava - Smlouva č. 2010/03881/KŘ/DSM o nájmu, provozování parovodní předávací stanice a dodávkách tepla a teplé vody - budova KÚOK.</t>
  </si>
  <si>
    <t xml:space="preserve">3. ČD - Telematika, a.s., Praha - nájemní smlouva č. 2016/03037/OKŘ/DSM - centrální spisovna na Trocnovské ulici v Olomouci. </t>
  </si>
  <si>
    <t xml:space="preserve">1. Úhrada za bankovní poplatky </t>
  </si>
  <si>
    <t>1. Výdaje na semináře, školení, kurzy, workshopy, stáže  a supervize pro úředníky</t>
  </si>
  <si>
    <t xml:space="preserve">Zajištění pohoštění pro setkání vedení kraje s partnery z oblasti venkova, zástupci mikroregionů, MAS, obcí a měst. Cílem akcí je přenos aktuálních informací z obl. regionálního rozvoje, kohezní politiky EU, aktivity kraje směrem k venkovskému prostředí apod.
</t>
  </si>
  <si>
    <t>Zajištění pohoštění pro setkání odboru s pracovníky reg. rozvoje na magistrátech a městských úřadech ORP OK. Důvodem realizace akce je přenos aktuálních informací z obl. regionálního rozvoje, kohezní politiky EU, aktivity kraje a měst pro podporu podnikatelů, rozvoj venkova, energetika, koncepční práce apod.</t>
  </si>
  <si>
    <t>8. Seminář Rámcové programy (komunitární), EHP/Norsko a programy Evropské územní spolupráce</t>
  </si>
  <si>
    <t>Zajištění pohoštění na 2 semináře k Rámcovým programům, EHP/Norsko a Evropské územní spolupráce. Důvodem realizace akcí je spolupráce s MMR a MF, kteří plní funkci koordinátorů programů v ČR.</t>
  </si>
  <si>
    <t>Zpracování analytických dat a výstupů z území Olomouckého kraje pro prezentace, přípravu publikací a zveřejnění na internetu. Výstupy budou využívány k přípravě nových aktivit v oblasti regionálního rozvoje.</t>
  </si>
  <si>
    <t>Ocenění obcí Olomouckým krajem v krajském kole soutěže Vesnice roku 2020, za 1. místo 300 tis. Kč na uspořádání slavnostního vyhlášení krajského kola, 2. místo 200 tis. Kč, 3. místo 100 tis. Kč, speciální finanční ocenění čtyřem obcím - celkem 200 tis. Kč, ocenění zlatými cihlami za obnovu a rekonstrukci 50 tis. Kč. Soutěž má vazbu na celostátní kolo organizované MMR.</t>
  </si>
  <si>
    <t xml:space="preserve">Cílem příspěvků je finanční podpora škol a školských zařízení se sídlem v Olomouckém kraji v rámci výjezdů dětí a mládeže do zahraničí, dále příspěvek na náklady spojených s organizací mezinárodní výměny mládeže z partnerských zahraničních škol a školských zařízení na území Olomouckého kraje a také kofinancování mezinárodních vzdělávacích projektů v rámci programu Erasmus+ či v rámci vzdělávacích projektů realizovaných s podporou významných mezinárodních nadačních fondů (Visegrádský fond, Česko-německý fond budoucnosti apod.).   </t>
  </si>
  <si>
    <t xml:space="preserve">Kurzové rozdíly. </t>
  </si>
  <si>
    <t>2. Další  výdaje na udržovací poplatky, legislativní update, aktulizace počítačových programů - GPS</t>
  </si>
  <si>
    <t>3. Regionální centrum Olomouc, s.r.o. - smlouva č. 2019/02813/OKŘ/DSM, o nájmu prostoru -  budova RCO I</t>
  </si>
  <si>
    <t xml:space="preserve">Položka zahrnuje výdaje na úhradu soudních poplatků ze soudních sporů, úhrady advokátům a notářům. </t>
  </si>
  <si>
    <t>Náku kolků (cenin) pro potřeby jednotlivých odborů KÚOK.</t>
  </si>
  <si>
    <t xml:space="preserve">Náhrady mezd v době nemoci. </t>
  </si>
  <si>
    <t>1. Nostrifikace zkoušek</t>
  </si>
  <si>
    <t xml:space="preserve">Úhrada nákladů za zpracování bezpečnostních auditů na posouzení nebezpečných a kolizních míst na silnicích v majetku Olomouckého kraje a v místech železničních přejezdů - naplňování úkolu Národní strategie bezpečnosti provozu (NSBSP). 
</t>
  </si>
  <si>
    <t>Položky rozpočtované na této položce zahrnují zejména náklady na občerstvení při akcích realizovaných odborem - např. výjezdy ROK do ORP, jednání Rady AKČR, konference samospráv.</t>
  </si>
  <si>
    <t>Schválený rozpočet 2020</t>
  </si>
  <si>
    <t>Návrh rozpočtu 2021</t>
  </si>
  <si>
    <t>3. Výdaje Olomouckého kraje na rok 2021</t>
  </si>
  <si>
    <t xml:space="preserve">1. Pražská plynárenská a.s., Praha - sdružené dodávky elektrické energie - budova KÚOK </t>
  </si>
  <si>
    <t>2. Pražská plynárenská a.s., Praha - sdružené dodávky elektrické energie -  budova RCO</t>
  </si>
  <si>
    <t>2. Platby na základě uzavřených objednávek - znalecké posudky, právní služby (veřejné zakázky)</t>
  </si>
  <si>
    <t>9. V návrhu rozpočtu je částka snížena o 5% a bude použita na zajištění prostor na školení, semináře, poskytování metodické pomoci zaměstnancům KÚOK, obcím a příspěvkovým organizacím</t>
  </si>
  <si>
    <t>4. BPSA s.r.o., Chrudim - Smlouva č. 2020/01338/OKŘ/DSM, o zabezpečení úklidových prací (budova RCO)</t>
  </si>
  <si>
    <t xml:space="preserve">5. BPSA s.r.o., Chrudim - Smlouva č.2020/01338/OKŘ/DSM, o zabezpečení úklidových prací - budova KÚOK </t>
  </si>
  <si>
    <t>1. AUTO ČECHÁK s.r.o., Praha - Smlouva č. 2016/00400/OPŘPO/DSM, rámcová smlouva o dílo - výdaje na servis a opravy služebních vozidel, záruční a pozáruční opravy služebních vozidel (návrh rozpočtu vychází z reality roku 2020)</t>
  </si>
  <si>
    <t>8. Dále ostatní opravy a údržba: opravy frankovacích strojů, opravy zámků, dveří, opravy žaluzií, veškeré opravy a údržba na budovách KÚOK, v pronajatých prostorách RCO, s.r.o. a ČD-Telematika, a. s. (centrální spisovna)</t>
  </si>
  <si>
    <t>6. Edenred CZ s.r.o., 110 00 Praha - smlouva č. 2016/04952/OKŘ/DSM  (obchodní smlouva na závodní stravování)</t>
  </si>
  <si>
    <t>7. S.O.S., a.s., Olomouc  - smlouva č. 2002/0211/SŘ/DSM, o poskytování služeb včetně dodatků (ostraha budovy KÚOK)</t>
  </si>
  <si>
    <t>8. GRASO, a.s., Olomouc - smlouva č. 2004/0335/KŘ/DSM, o střežení objektu včetně dodatků (ostraha budovy RCO)</t>
  </si>
  <si>
    <t>9. ČD Telematika, a.s., Praha - nájemní smlouva č. 2016/03037/OKŘ/DSM - centrální spisovna na Trocnovské ulici v Olomouci</t>
  </si>
  <si>
    <t>10. BPSA s.r.o., Chrudim - Smlouva č. 2020/01338/OKŘ/DSM, zabezpečení úklidových prací - centrální spisovna</t>
  </si>
  <si>
    <t>12. SAFETY PRO s.r.o., Olomouc - Smlouva č. 200/00883/OPŘPO/DSM, poskytování služeb v oblasti bezpečnosti práce a požární ochrany</t>
  </si>
  <si>
    <t xml:space="preserve">Výdaje na této položce budou použity na úhradu věcných břemen souvisejících s dokončenými investičními akcemi Olomouckého kraje a to v hodnotách nepřekračujících 40 000,00 Kč (dle vyhlášky č. 410/2009 Sb., § 14 odst. 6 bod c). Výše navrhovaných prostředků představuje 60% schválené částky z roku 2020.  </t>
  </si>
  <si>
    <t xml:space="preserve">Položka Podlimitní věcná břemena je rozpočtována na úhradu věcných břemen v hodnotě do 40 000,00 Kč, kam podle vyhlášky č. 410/2009 Sb., § 14 odst. 6 bod c) patří, vyjma věcných břemen, týkajících se dokončených investičních akcí Olomouckého kraje. Položka je navrhována ve výši 90% schváleného rozpočtu roku 2020. </t>
  </si>
  <si>
    <t>1. Nájemné za pronájem pozemků v souvislosti s majetkoprávním vypořádáním investičních akcí Olomouckého kraje. Položka je navrhována ve výši 90 % rozpočtu roku 2020.</t>
  </si>
  <si>
    <t xml:space="preserve">2. Tato položka je zřízena na úhradu nájemních smluv v souvislosti s vypořádáním dokončených investičních akcí Olomouckého kraje. Položka je na rok 2021 navrhována ve výši 350 000,00 Kč, což odpovídá skutečnosti, kolik uzavřených nájemních smluv bude v roce 2021 postoupeno z OI na OMPSČ. Výše finančních prostředků na této rozpočtové položce je s OI každoročně konzultována a upravena na smluvně uzavřenou požadovanou výši. </t>
  </si>
  <si>
    <t>Položka zahrnuje zejména výdaje na základě uzavřené smlouvy s AK Ritter – Šťastný a dále pak veškeré výdaje na úhradu znaleckých posudků, geometrických plánů v souvislosti s realizací jednotlivých dispozic s nemovitým majetkem. Položka představuje 88,89% schváleného rozpočtu roku 2020.</t>
  </si>
  <si>
    <t xml:space="preserve">Finanční prostředky z této položky budou použity na úhradu znaleckých posudků a geometrických plánů souvisejících s realizací dokončených investičních akcí Olomouckého kraje a jsou navrhovány ve výši 90,91% rozpočtu roku 2020. </t>
  </si>
  <si>
    <t xml:space="preserve">Z této položky jsou hrazeny provize realitním kancelářím na základě smluv o zprostředkování odprodeje nepotřebného nemovitého majetku. Dále výdaje na inzerci záměrů Olomouckého kraje v tisku, na pořízení fotodokumentace, uveřejnění informací o veřejných zakázkách na centrální adrese a výdaje na pořízení kopií geometrických plánů. Položka je v souladu s požadavkem navrhována ve výši 90% rozpočtu schváleného pro rok 2020. 
 </t>
  </si>
  <si>
    <t xml:space="preserve">Z této položky jsou hrazeny výdaje související s dokončenými investicemi Olomouckého kraje potřebné k pořízení kopií znaleckých posudků či geometrických plánů. Finanční prostředky nárokované na této položce představují 55,56% schváleného rozpoču roku 2020.  </t>
  </si>
  <si>
    <t xml:space="preserve">Tato položka je zřízena primárně na výdaje za soudní poplatky, dále pro úhradu poplatků za ověřování listin, podpisů, případně poštovních poplatků organizacím a její výše v roce 2021 odpovídá 90% rozpočtu schváleného roku 2020. 
 </t>
  </si>
  <si>
    <t>Tato položka zahrnuje zejména výdaje na úhradu daní z nabytí nemovitých věcí a dále výdaje na finanční odvody při úhradě správních poplatků státu.  Výše financí na této položce odpovídá 90% rozpočtu schváleného v roce 2020.</t>
  </si>
  <si>
    <t xml:space="preserve">Výdaje této položky zahrnují poplatky fyzickým osobám za ověřování listin, podpisů, případně úhradu poštovních poplatků v souvislosti s neinvestičními výdaji Olomouckého kraje. Finanční prostředky pro rok 2021 odpovídají 90% rozpočtu roku 2020.  </t>
  </si>
  <si>
    <t xml:space="preserve">Touto položkou pořizuje OMPSČ finanční prostředky spojené s majetkoprávním vypořádáním pozemků u dokončených investičních staveb Olomouckého kraje a jsou pořizovány ve výši 90% rozpočtu schváleného pro rok 2020. </t>
  </si>
  <si>
    <t>2. Majetkoprávní vypořádání odkupu pozemků pod silnicemi II. a III. třídy</t>
  </si>
  <si>
    <t xml:space="preserve">Tato rozpočtová položka je pořizována k úhradě věcných břemen o celkové hodnotě vyšší než 40 000,00 Kč, souvisejících s dokončenými investičními akcemi Olomouckého kraje. Výše financí odpovídá 90% rozpočtu roku 2020. </t>
  </si>
  <si>
    <t xml:space="preserve">Položka je pořizována v souvislosti s úhradou věcných břemen o celkové hodnotě vyšší než 40 000,00 Kč, kam tato věcná břemena spadají dle vyhlášky č. 410/2009 Sb., § 14 odst. 7 bod d). I na této položce byla provedena úspora o 10% oproti roku 2020. </t>
  </si>
  <si>
    <t>Jedná se o refundace mezd neuvolněných členů ZOK (při účasti členů na zasedáních ROK/ZOK, vedení, ...). S ohledem na téměř pravidelnou účast i neuvolněných členů ZOK na poradách vedení navyšujeme rozpočet této položky.</t>
  </si>
  <si>
    <t xml:space="preserve">Výdaje položky tvoří především odměny členům Výborů ZOK a Komisí ROK (nastaveno na aktuální počet členů ve zřízených výborech a komisích v období 2016-2020). </t>
  </si>
  <si>
    <t xml:space="preserve">Náklady na vyplacení odměn členům Zastupitelstva Olomouckého kraje, a to uvolněným i neuvolněným, (členové ZOK - předsedové výborů, komisí, členové výborů a komisí, členové ROK). V částce jsou zahrnut fin. prostor pro případné přiznání odměny ve výši 2 násobku měsíčních odměn v souladu s legislativou. V případě schválení NV o  navýšení odměn se bude částka ještě navyšovat. </t>
  </si>
  <si>
    <t xml:space="preserve">Ostatní platby za provedenou práci jinde nezařazené </t>
  </si>
  <si>
    <t xml:space="preserve">Jedná se o refundace mezd neuvolněných členů ZOK - kteří jsou OSVČ (při účasti členů na zasedáních ZOK). 
 </t>
  </si>
  <si>
    <t xml:space="preserve">Výše výdajů této položky je stanovena výpočtem z položky 5023 – uvolnění zatupitelé a položka 5021 (částka je vypočtena v souladu s platnou legislativou týkající se případných odměn ve výši 2 násobku měsíčních odměn). V případě schválení NV o  navýšení odměn se bude částka ještě navyšovat.  </t>
  </si>
  <si>
    <t xml:space="preserve">Pojistné je odváděno z odměn uvolněných i neuvolněných členů zastupitelstva (9% z pol. 5021 a 5123 - částka je vypočtena v souladu s platnou legislativou týkající se případných odměn ve výši 2 násobku měsíčních odměn).  V případě schválení NV o  navýšení odměn se bude částka ještě navyšovat.
 </t>
  </si>
  <si>
    <t xml:space="preserve">Z této položky je hrazen poplatek za licenční smlouvu org. OSA (jedná se o předpokládanou cenu s ohledem na inflační koeficient r. 2020 s minimální finanční rezervou v řádu stovek korun). Ustanovení podmínek licenční smlouvy pro rok 2021 bude ještě předmětem jednání mezi OSA a krajem. Náklady v roce 2020 činily 518 836,18 Kč. </t>
  </si>
  <si>
    <t xml:space="preserve">Na této položce jsou plánovány výdaje za nákup novin a časopisů, případně papírových knih pro členy zastupitelstva OK - cena stanovena s ohledem na očekávané čerpání v roce 2020 a předpokladu 2021 (nelze předem říct o jaké tiskoviny bude zájem v příštím období).   </t>
  </si>
  <si>
    <t xml:space="preserve">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rychlovarné konvice, mikrovlnky, rádia, telefony, .....).  </t>
  </si>
  <si>
    <t xml:space="preserve">Prostředky rozpočtované na této položce jsou určeny pro úhradu výdajů za kancelářské potřeby členů zastupitelstva (včetně uvolněných členů, vybavení klubů, potřeby pro vybavení kuchyněk členů vedení - ubrousky, papírové tácky, kapesníky...), tisk prvků grafického manuálu (hlavičkové papíry, obálky, vizitky..). Dále náklady za svázání podkladových materiálů ROK, ZOK, výborů ZOK a komisí ROK.  </t>
  </si>
  <si>
    <t xml:space="preserve">Prostředky na úhradu kurzových rozdílů při vyúčtování zahraničních pracovních cest členů zastupitelstva. Přesné čerpání této položky předem nikdy nelze určit, je stanovena minimální částka s ohledem na čerpání v minulých letech.   </t>
  </si>
  <si>
    <t xml:space="preserve">Na základě výpočtu poměru podlahové plochy kanceláří zastupitelů a poslaneckých klubů (14,11% v roce 2020) z celkové plochy kanceláří KÚOK (i s ohledem na vývoj cen) byla stanovena výše nákladů za vodné a stočné.  </t>
  </si>
  <si>
    <t xml:space="preserve">Na základě výpočtu poměru podlahové plochy kanceláří zastupitelů a poslaneckých klubů (14,11% v roce 2020) z celkové plochy kanceláří KÚOK (i s ohledem na vývoj cen) byla stanovena výše nákladů za úhradu dálkově dodávané tepelné energie.   </t>
  </si>
  <si>
    <t xml:space="preserve">Na základě výpočtu poměru podlahové plochy kanceláří zastupitelů a poslaneckých klubů (14,11% v roce 2020) z celkové plochy kanceláří KÚOK (i s ohledem na vývoj cen) byla stanovena výše nákladů za elektrickou energii. Předpokládá se další zvýšení ceny.  </t>
  </si>
  <si>
    <t>Na této položce jsou čerpány výdaje za tel. služby pro členy zastupitelstva a poslanecké kluby (pevné linky), za provoz mobilních telefonů členů zastupitelstva (vedení) a datových karet do NTB, tabletů členů ZOK (uvolněných i neuvolněných) apod. S ohledem na vysoutěžené sazby a výši skutečného čerpání v roce 2020 je navýšena částka pro rok 2021.</t>
  </si>
  <si>
    <t xml:space="preserve">Na této položce jsou rozpočtovány prostředky pro možnost čerpání výdajů za konzultační, poradenské a právní služby pro potřeby členů vedení OK.  </t>
  </si>
  <si>
    <t xml:space="preserve">Výdaje této rozpočtové položky tvoří úhrady nákladů za školení, semináře a jazykové vzdělávání absolvované členy Zastupitelstva a Rady Olomouckého kraje. </t>
  </si>
  <si>
    <t xml:space="preserve">Výdaje této položky tvoří především grafické práce při aplikaci loga Olomouckého kraje a loga v rámci konání Dnů Olomouckého kraje a pod. </t>
  </si>
  <si>
    <t xml:space="preserve">Zahrnuje výdaje za:  
- úhradu poplatků za rozhlasové a televizní přijímače užívané (v rámci kanceláří i rádií ve služebních vozidlech) uvolněnými členy zastupitelstva,  
- úhradu podílu za zajištění úklidu budovy (Jeremenkova 40a) - podíl podlahové plochy zaujímané kancelářemi uvolněných členů vedení a polit. klubů (v roce 2020 činí 14,11 %).  </t>
  </si>
  <si>
    <t xml:space="preserve">Prostředky rozpočtované na této položce zahrnují náklady na průběžné opravy vozidel zastupitelů, jsou zde alokovány prostředky na povinné garanční prohlídky, STK a případnou výměnu pneumatik, rovněž se z položky hradí opravy a servis kávovarů v sekretariátech uvolněných členů ZOK. </t>
  </si>
  <si>
    <t xml:space="preserve">Výdaje této položky jsou tvořeny především upgradem SW IntraDoc pro potřeby členů rady, zastupitelstva, politických klubů a zpracovatelů podkladových materiálů ROK a ZOK.  </t>
  </si>
  <si>
    <t xml:space="preserve">Z této položky jsou hrazeny výdaje na občerstvení při jednání ZOK-Hynaisova, ROK, výborů a komisí, při oficiálních návštěvách OK včetně zahraničních, občerstvení na různé akce Olomouckého kraje a pro vedení OK (pro hejtmana OK je počítáno s částkou 150 tis. Kč, pro každého uvolněného náměstka 100 tis. Kč, uvolněného člena ZOK 20 tis.Kč, uvolněného předsedu kontrolního výboru 10 tis.Kč a zbývající částka bude použita na občerstvení při konání ROK, ZOK, komisí a výboru a pod.). </t>
  </si>
  <si>
    <t xml:space="preserve">Požadavek do rozpočtu u této položky vychází ze skutečného čerpání roku 2019 (nelze stanovit přesnou výši této položky pro rok 2021). Na položce jsou nárokovány i prostředky pro možné úhrady konferenčních poplatků zástupců Olomouckého kraje na domácích i zahraničních konferencích.   </t>
  </si>
  <si>
    <t xml:space="preserve">I přesto, že v roce 2020 nebylo na této položce čerpáno, navrhujeme rozpočet této výdajové položky ponechat v symbolické výši.    </t>
  </si>
  <si>
    <t xml:space="preserve">I přesto, že v roce 2020 nebylo na této položce čerpáno, navrhujeme rozpočet této výdajové položky ponechat v symbolické  výši.  </t>
  </si>
  <si>
    <t>Poskytnutí finančního daru prvnímu narozenému občánku kraje v roce 2021.</t>
  </si>
  <si>
    <t xml:space="preserve">Prostředky rozpočtované na této položce zahrnují náklady na pohoštění pro pracovní partnery při jednáních v expozici Olomouckého kraje v době konání  prezentací, veletrhů a výstav cestovního ruchu nad rámec aktivit Centrály cestovního ruchu. </t>
  </si>
  <si>
    <t xml:space="preserve">Prostředky rozpočtované na této položce zahrnují náklady na ostatní nákupy jinde nezařazené, zejména na vyřízení víz při zahraničních cestách. </t>
  </si>
  <si>
    <t xml:space="preserve">Finanční prostředky na této položce zahrnují náklady na úhradu členského příspěvku.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v roce 2020 činil 5.000 EUR, je předpoklad pro rok 2021 ve stejné výši. </t>
  </si>
  <si>
    <t>Rezerva Olomouckého kraje na výdaje potřebné k zajištění přípravy na krizové situace a nařešení krizových situací a odstraňování jejich následků.</t>
  </si>
  <si>
    <t xml:space="preserve">Prostředky rozpočtované na této položce zahrnují náklady spojené s projektem Digitální povodňový plán Olomouckého kraje (DPP OK), projekt splnil podmínky přijatelnosti i podmínky věcného hodnocení. Z finančních prostředků Olomouckého kraje jsou realizovány aktualizace databází DPP OK. </t>
  </si>
  <si>
    <t>Prostředky rozpočtované na této položce zahrnují náklady (poplatky OSA) spojené s případným financováním poplatků na akcích Olomouckého kraje v oblasti krizového řízení (např. Hrdinové regionu, Dětský den se složkami IZS aj.).</t>
  </si>
  <si>
    <t>Prostředky rozpočtované na této položce zahrnují náklady spojené s výdaji na nákup odborných publikací pro potřeby krizového řízení, podklady pro metodické řízení obcí v oblasti krizového řízení, mapové podklady Olomouckého kraje atd.</t>
  </si>
  <si>
    <t>Prostředky rozpočtované na této položce jsou vyčleněny na dovybavení pracoviště krizového řízení (v souladu s § 14a) zákona č. 240/2000 Sb., o krizovém řízení, zřizuje kraj pracoviště krizového řízení). Kraj vynákládá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notebooků případně tabletů pro práci vterénu).</t>
  </si>
  <si>
    <t xml:space="preserve">Prostředky rozpočtované na této položce zahrnují náklady spojené s uzavřenou Dohodou se ZZK OK - platba za vytápění prostor humanitárního skladu v Konici. </t>
  </si>
  <si>
    <t>Položka je vyhrazena na případné platby statikům při vyžádané osobní pomoci při mimořádných událostí.</t>
  </si>
  <si>
    <t xml:space="preserve">Na této položce jsou nárokovány finanční prostředky na zajištění grafického zpracování plakátů, pozvánek na akce Olomouckého kraje např. "Hrdinové regionu", Dětský den s IZS aj. </t>
  </si>
  <si>
    <t>Prostředky rozpočtované na této položce jsou alokovány na úhradu výdajů za propagační předměty v pořizovací ceně do 3 000,00 Kč (v jednotlivých případech), které jsou určeny k propagačním účelům Olomouckého kraje (na základě požadavků hejtmana a členů vedení), na nákup propagačních předmětů s využitím loga OK, dále na květiny předávaných na různých akcích hejtmanem či náměstky OK. Dále se jedná se o předměty do 3000,00 Kč předávaných v rámci akcí, jenž přímo pořádá odbor - např. Ples OK, Velikonoční zajíček, Ocenění zasloužilých trenérů, předávání Zlatých křížů, Váleční veteráni, Vánoce OK a apod.</t>
  </si>
  <si>
    <t>Jedná se o průběžné zálohy na drobné výdaje spojené se zajištěním akcí a chodů sekretariátů členů vedení OK vyplácené přes pokladnu.</t>
  </si>
  <si>
    <t xml:space="preserve">Prostředky rozpočtované na této položce jsou alokovány na úhradu výdajů za věcná ocenění fyzickým osobám nemající charkter daru v rámci vyhlášenách soutěží OK, trofeje, plakety diplomy apod. např. Sportovec OK, Pedagog OK, cena hejtmana za práci ve prospěch osob se zdravotním postižením, ocenění za záchranu lidského života v rámci večeru se složkami IZS, Ceny kultury OK (plastika pro vítěze v jednotlivých kategoriích - předáváno při vyhlášení v rámci slavnostního večera), výtvarné soutěže apod. </t>
  </si>
  <si>
    <t>Neinvestiční transfery obyvatelstvu nemající charakter daru</t>
  </si>
  <si>
    <t xml:space="preserve">Náklady spojené s dočasnými zábory pozemků pro realizaci staveb dle uzavřených smluv.  </t>
  </si>
  <si>
    <t xml:space="preserve">Náklady spojené s přípravou podkladů pro výkup pozemků - geometrické plány, znalecké posudky, právní služby apod. </t>
  </si>
  <si>
    <t>2. Koncepce rozvoje kultury a památkové péče</t>
  </si>
  <si>
    <t>Hry X. letní olympiády dětí a mládeže 2021</t>
  </si>
  <si>
    <t xml:space="preserve">Úhrada nákladů řízení při soudních sporech vedených proti Krajskému úřadu Olomouckého kraje, v řízeních spadajících do věcné působnosti ODSH. Úhrada nákladů je prováděna  na základě vydaného rozsudku soudem. Projednávání soudů je v roce 2020 dotčeno pandemií v ČR. </t>
  </si>
  <si>
    <t xml:space="preserve">Pronájem školicích prostor s příslušenstvím pro pořádání "Metodických dnů Krajského úřadu Olomouckého kraje" pro obce s rozšířenou působností se zaměřením na řešení dopravních přestupků. </t>
  </si>
  <si>
    <t xml:space="preserve">Projekt Rodinných pasů v Olomouckém kraji je realizován od roku 2007. V projektu se bude pokračovat i v roce 2021, a to na základě smlouvy o dílo, která byla uzavřena v roce 2019.  Pro rok 2021 jsou očekávány náklady cca 740  tisíc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je firma SunDrive Communications s.r.o. Jedná se o aktivitu v samostatné působnosti. 
</t>
  </si>
  <si>
    <t xml:space="preserve">V součinnosti s materiálem Koncepce rodinné politiky Olomouckého kraje na období 2019-2022 a „Akčním plánem Koncepce rodinné politiky Olomouckého kraj na rok 2021“ (bude předložen ZOK k projednání dne 21. 9. 2020), v rámci priority 1: Institucionální a koncepční zajištění rodinné politiky na krajské a obecní úrovni bude podporována kooperace aktérů rodinné politiky. Jedná se o opatření, v rámci kterého bude probíhat spolupráce s obcemi Olomouckého kraje. Konkrétně jde o realizaci 1 akce – seminářů či workshopu pod vedením zkušeného lektora s cílem podpořit činnost koordinátorů rodinné politiky z jednotlivých obecních úřadů obcí s rozšířenou působností, obcí s pověřeným obecním úřadem a zástupců organizací věnujících se rodině. Finanční prostředky budou použity na zajištění odborných lektorů. Jedná se o aktivitu neinvestiční a v samostatné působnosti. </t>
  </si>
  <si>
    <t xml:space="preserve">V rámci naplňování opatření materiálů Koncepce rodinné politiky Olomouckého kraje na období 2019-2022 a Akčního plánu Koncepce rodinné politiky Olomouckého kraje na rok 2021 (předložen ZOK k projednání dne 21. 9. 2020) bude probíhat spolupráce s dalšími aktéry rodinné politiky na regionální i celostátní úrovni. Jedná se především o participaci na akcích typu Týden pro rodinu, Týden pro manželství, Společnost přátelská rodině, Obec přátelská rodině, Obec přátelská seniorům, různé akce ke Dni rodiny, Dni seniorů, Dni dětí a další aktivity, které podporují prorodinný přístup a propagují a posilují zdravé fungování rodiny. Finanční prostředky budou použity na pronájmy prostor, drobné občerstvení, medializaci, zajištění moderátora, výrobu propagačních předmětů apod. Jedná se o aktivity v samostatné působnosti.
</t>
  </si>
  <si>
    <t>Uvedená částka vychází ze Strategie prevence kriminality Olomouckého kraje na období 2017 – 2021. Klade si za cíl podpořit zvýšení odbornosti realizátorů preventivních aktivit a dalších zúčastněných subjektů prostřednictvím cíleně konstruovaných vzdělávacích záměrů. Aktivita je zaměřena na vytváření pracovního týmu odborníků, kteří realizují preventivní programy na místní úrovni. Jedná se o zajištění workshopů, které podpoří vzájemnou spolupráci.  Finanční prostředky budou použity na financování lektorů, pronájmů místností a drobné občerstvení prostřednictvím fyzických nebo právnických osob, které zajistí realizaci celé vzdělávací akce. Jedná se o aktivitu v samostatné působnosti.</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</si>
  <si>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</si>
  <si>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3. Propagace náhradní rodinné péče</t>
  </si>
  <si>
    <t xml:space="preserve">Finanční prostředky budou použity na financování  PR akcí spojených s propagací problematiky náhradní rodinné péče, zejména pak pěstounské péče a pěstounské péče na přechodnou dobu. Bude se jednat o služby v oblasti grafických prací, realizace výstav pěstounů, tvorba fotografií, polepové práce apod.). V návaznosti na propagaci bude potřebné zajistit také nákup předmětů souvisejících s prezentací náhradní rodinné péče na území Olomouckého kraje (např. zakoupení propagačního stánku, drobných upomínkových předmětů, bannerů apod.)  Jedná se o aktivitu v samostatné i přenesené působnosti.       </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</si>
  <si>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Střednědobý plán rozvoje Olomouckého kraje pro roky 2021 -2023 obsahuje cíle a opatření, která jsou rámcové, tedy průřezové všemi cílovými skupinami a jsou úzce provázány s dalšími strategickými dokumenty Olomouckého kraje (Koncepce podpory rozvoje paliativní péče v Olomouckém kraji, Koncept rozvoje péče o osoby s duševním onemocněním v Olomouckém kraji). Požadované finační prostředky ve výši 150 tis. Kč jsou nezbytné k plnění rámcových opatření, která jsou zaměřena na oblast vzdělávání, prohlubování odbornosti, propagaci dobrovolnictví a informovanosti včetně překladu důležitých aktuálních informací z webových stránek OK do znakového jazyka.  Olomoucký kraj má k plnění povinnosti plánovat sociální služby na svém území schválenou organizační strukturu plánování sociálních služeb - pracovní skupiny složené se zástupců výše uvedených zainteresovaných subjektů. Členové pracovních skupin dobrovolně a bez nároku na odměnu intenzivně pracují na podkladech pro rozhodování orgánů kraje k plnění výše uvedených povinností. Finanční prostředky ve výši 30 tis. Kč jsou určeny k organizačnímu zajištění činnosti skupin včetně drobného občerstvení a k realizaci pravidelného každoročního podzimního pracovního setkání  se všemi poskytovateli sociálních služeb v OK zařazenými do sítě sociálních služeb v kraji. V roce 2020 byly některé z těchto aktivit financované z Individuálního projektu Olomouckého kraje, v roce 2021 budou další ativity SPRSS hrazeny z návazného individuálního projektu.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</si>
  <si>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včetně psychologických posouzení dětí ranného věku, a to souvisejících s jejich zařazením do evidence dětí vhodných k náhradní rodinné péči. Jedná se o výkon přenesené působnosti.   </t>
  </si>
  <si>
    <t xml:space="preserve">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na akce Zastupitelstva mládeže Olomouckého kraje. </t>
  </si>
  <si>
    <t>Finanční prostředky jsou určeny na dofinancování nákladů spojených s realizací oblastních, okresních a krajských kol soutěží a přehlídek vyhlašovaných MŠMT realizovaných pověřenými organizacemi v jednotlivých okresech Olomouckého kraje a dalších soutěží a přehlídek s dlouholetou tradicí v kraji, či soutěží pro kraj významných (např.: přehlídka "Nejmilejší koncert" pro dětské domovy, štafetový běh "Po stopách Jana Opletala a Memoriál Jiřího Vaci", krajské kolo soutěže „ARS POETICA - Puškinův památník“, soutěž „Hanácká barman show“, krajské kolo soutěže "České ručičky", krajské kolo soutěže v AJ pro střední odborné školy, soutěže „IT English Competition“, krajské kolo soutěže v programování, Studentská konference zdravotních škol z Klinické propedeutiky, oblastní kolo soutěže First LEGO League, atd.) realizovaných školami a školskými zařízeními zřizovaných Olomouckým kraje.</t>
  </si>
  <si>
    <t xml:space="preserve">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Tato položka zahrnuje stipendia pro střední školy v okrese Jeseník tzv. "Jesenická stipendia", jejichž cílem je zastavit odliv žáků středních škol z Jesenicka. </t>
  </si>
  <si>
    <t>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2019–2027 a z korespondujícího Krajského plánu primární prevence Olomouckého kraje na léta 2019-2022.</t>
  </si>
  <si>
    <t>Finančními prostředky budou realizovány činnosti vyplývající z Koncepce environmentální výchovy a osvěty Olomouckého kraje - uspořádání Krajské konference environmentálního vzdělávání, výchovy a osvěty Olomouckého kraje a podpora dalších služeb, které významně přispívají k naplnění koncepce EVVO.</t>
  </si>
  <si>
    <t xml:space="preserve">2. Prezentace Olomouckého kraje v tištěných a on-line médiích </t>
  </si>
  <si>
    <t>3. Výstavy domácí i zahraniční, prezentace turistické nabídky kraje ve spolupráci s dalšími subjekty nad rámec veletrhů pokrytých Centrálou cestovního ruchu OK</t>
  </si>
  <si>
    <t xml:space="preserve">4. Seniorské cestování </t>
  </si>
  <si>
    <t>5. Centrála cestovního ruchu OK</t>
  </si>
  <si>
    <t xml:space="preserve">§ 5511, seskupení pol. 53 - Neinvestiční transfery veřejnoprávním subjektům a mezi peněžními fondy téhož subjektu </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</si>
  <si>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2021 nárok na přidělení nebo obnovu stejnokroje 6 zaměstnanců.  </t>
  </si>
  <si>
    <t>2. Úhrada části nákladů spojených s konáním 6.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2018, 2019 a 2020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</si>
  <si>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 xml:space="preserve">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V roce 2019 byly celkové  náklady 3,5 mil. Kč. Z toho spoluúčast kraje činila 425 tis. Kč. V roce 2020 byly celkové náklady 2,8 mil. Kč. Z toho spoluúčast kraje činila 535 tis. Kč. Podle zástupců firmy EKO-KOM a.s., je předpoklad , že v roce 2021 budou z její strany na realizaci projektu opětovně poskytnuty finanční prostředky. Vzhledem ke skutečnosti, že realizace tohoto projektu je pro kraj a zejména obce na území kraje velice výhodná (doposud bylo pro obce nakoupeno  4 772 kontejnerů na separovaný sběr odpadu), je navrhováno pro rok 2021 spolufinancování projektu ze strany kraje ve výši realizované v roce 2020.
</t>
  </si>
  <si>
    <t>Úhrada nákladů na zpracování plánů péče o zvláště chráněná území - přírodní rezervace, přírodní památky. Jedná se o přenesenou působnost kraje (ust. § 77a odst. 4 písm. e)  zákona č. 114/1992 Sb.).</t>
  </si>
  <si>
    <t>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 V současnosti je u jediného monopolního zpracovatele posudků, kterým je Výzkumný ústav bezpečnosti práce, v.v.i., zadáno zpracování posudků v celkovém objemu 120 tisíc Kč.</t>
  </si>
  <si>
    <t>Účast Olomouckého kraje na výstavě Má vlast - cestami proměn 2021</t>
  </si>
  <si>
    <t>Účast Olomouckého kraje na výstavě "Má vlast - cestami proměn 2021". Zapojení OK jako hlavní partner - účastnický poplatek cca 60 500 Kč. Dále se předpokládá finančně podpořit zúčastněné obce, které budou prezentovat své proměny - cca 5 000 Kč/obec (předpoklad 15 - 20 obcí).</t>
  </si>
  <si>
    <t xml:space="preserve">1. Konzultační a poradenská činnost v oblasti územního plánování </t>
  </si>
  <si>
    <t xml:space="preserve">2. Konzultační a poradenská činnost v oblasti stavebního řádu </t>
  </si>
  <si>
    <t xml:space="preserve">3. Konzultační, poradenské a právní služby v oblasti územního plánování, stavebního řádu </t>
  </si>
  <si>
    <t xml:space="preserve">c) Poskytování služeb spojených s provozem a rozvojem systému "Digitální mapa veřejné správy - Nástroje na tvorbu a údržbu ÚAP" </t>
  </si>
  <si>
    <t>d) Zajištění veřejné, elektronicky dostupné, ověřené a aktualizované služby - žádost pro vyjádření o existenci sítí, určené ke stavebnímu řízení v rámci všech stavebních úřadů v OK dle uzavřené objednávky č. 2019/00738/OSR/OBJ, přechází do roku 2021</t>
  </si>
  <si>
    <t>e) Rozvojové požadavky Portálu UP</t>
  </si>
  <si>
    <t xml:space="preserve">Správa webové aplikace evidence podání územních a stavebních řízení Olomouckého kraje, příprava dat ÚPD pro Portál územního plánování, rozvojové požadavky Portálu ÚP v souvislosti s DTM a nově připravovanou legislativou, správa dat na Portálu ÚP.      </t>
  </si>
  <si>
    <t xml:space="preserve">Úkoly nové při naplňování Zásad územního rozvoje Olomouckého kraje vydaných usnesením č. UZ/21/32/2008 pod č.j. KUOK/8832/2008/OSR-1/274 dne 22. 2. 2008 ve znění pozdějších aktualizací (Aktualizace č. 1 ZÚR OK, vydané usnesením č. UZ/19/44/2011 pod č.j. KUOK 28400/2011 ze dne 22. 4. 2011, Aktualizace č.2b ZÚR OK, vydané usnesením č. UZ/4/41/2014 pod č.j. KUOK 41993/2017 ze dne 24. 4. 2017, Aktualizace č. 3 ZÚR OK, vydané usnesením č. UZ/14/43/2019 pod č.j. KUOK 24792/2019 ze dne 25. 2. 2019 a Aktualizace č. 2a ZÚR OK vydané usnesením č. UZ/17/60/2019 pod č.j. KUOK 104377/2019 ze dne 23. 9. 2019 vyplývající z pořizování jejich aktualizací dle § 42 odst. 1 stavebního zákona, ve znění pozdějších předpisů. </t>
  </si>
  <si>
    <t>a) Aktualizace č. 4 ZÚR OK pořizování zkráceným postupem na základě požadavku oprávněného investora, dle uzavřené SOD 2019/01482/OSR/DSM, přechází do roku 2021</t>
  </si>
  <si>
    <t xml:space="preserve">Aktualizace dat ÚAP je povinnost ze stavebního zákona, viz. ust. § 28 odst. 1, aktualizace dat musí být prováděna průběžně, úplná aktualizace 1x za 4 roky. Krajský úřad při ní zajišťuje aktualizaci v části databáze ÚAP a v Rozboru udržitelného rozvoje území. Součástí je zpracování dat z ORP a aktualizace údajů o území, zajištění metodik pro zpracování ÚAP obcí. V roce 2021 je plánováno zpracování výkresů po úplné aktualizaci ÚAP. </t>
  </si>
  <si>
    <r>
      <rPr>
        <b/>
        <i/>
        <sz val="11"/>
        <rFont val="Arial"/>
        <family val="2"/>
        <charset val="238"/>
      </rPr>
      <t>1. Soudní náhrady</t>
    </r>
    <r>
      <rPr>
        <sz val="11"/>
        <rFont val="Arial"/>
        <family val="2"/>
        <charset val="238"/>
      </rPr>
      <t xml:space="preserve"> 
</t>
    </r>
  </si>
  <si>
    <t xml:space="preserve">K rozsudkům soudů vzniklých v řízení (soudní přezkumy dle Soudního řádu správního). Stanovené dle ustanovení § 60 odst. 1 zákona č. 150/2002 Sb., soudního řádu správního. </t>
  </si>
  <si>
    <t>2. Náklady na pořízení změn územních plánů</t>
  </si>
  <si>
    <r>
      <t xml:space="preserve">1. Semináře k Programu obnovy venkova (POV) 2021 pro obce Olomouckého kraje 
</t>
    </r>
    <r>
      <rPr>
        <sz val="11"/>
        <rFont val="Arial"/>
        <family val="2"/>
        <charset val="238"/>
      </rPr>
      <t xml:space="preserve">             </t>
    </r>
    <r>
      <rPr>
        <b/>
        <i/>
        <sz val="11"/>
        <rFont val="Arial"/>
        <family val="2"/>
        <charset val="238"/>
      </rPr>
      <t xml:space="preserve">
</t>
    </r>
    <r>
      <rPr>
        <sz val="11"/>
        <rFont val="Arial"/>
        <family val="2"/>
        <charset val="238"/>
      </rPr>
      <t xml:space="preserve">                                                                                                                                                                                                                                                                                                                                                                                   </t>
    </r>
  </si>
  <si>
    <t xml:space="preserve">Zajištění občerstvení na seminářích k POV 2021 pro celkem cca 300 účastníků (5  okresů kraje). </t>
  </si>
  <si>
    <t xml:space="preserve">Zajištění občerstvení na jednáních u kulatých stolů a panelových diskusích v nezaměstnaností postižených částech OK a v sídle OK. Zajištění občerstvení na jednáních Teritoriálního paktu zaměstnanosti OK, z.s. Regionální sektorové dohody v oblasti textilního, obuvnického a kožedělného průmyslu, RHSD OK apod. </t>
  </si>
  <si>
    <t xml:space="preserve">5. Porady stavebních úřadů, úřadů územního plánování </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</si>
  <si>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2020 Olomouckého kraje. Schválení této aktivity bude součástí Plánu aktivit na rok 2020, který bude připraven k projednání v ROK v lednu 2021.
</t>
  </si>
  <si>
    <t xml:space="preserve">ZOK schválilo dne 29. 6. 2009,  svým usnesením č. UZ/6/50/2009, přidružené členství OK v EUR Praděd a výši členského příspěvku tj. 280 000 Kč. Smlouvu o přidruženém členství č. 2009/03250/OSR/DSM schválila ROK dne 30. 7. 2009 svým usnesením č. UR/18/13/2009. ROK schválila dne 14. 8. 2017 svým usnesením č. UR/20/28/2017 a ZOK schválilo dne 18. 9. 2017 svým usnesením UZ/6/64/2017 zvýšení členského příspěvku na 400 000 Kč a dodatek č. 1 2009/03250/OSR/DSM/D1 ke smlouvě o přidruženém členství. Poskytnutí příspěvku je realizováno vždy dle smlouvy v I. čtvrtletí daného kalendářního roku na žádost euroregionu. </t>
  </si>
  <si>
    <t>ROK schválila dne 16. 6. 2005 usnesením ROK č. UR/17/55/2005 Smlouvu o mimořádném členství OK v EUR Glacensis, č. sml. 2005/00924/OSR/DSM (70 000 Kč). Dodatek ke smlouvě o změně výše čl. příspěvku č. S-2008/00848/OSR/D1 byl schválen usnesením ROK č. UR/76/38/2008 dne 31. 1. 2008. ROK schválila dne 14. 8. 2017 svým usnesením UR/20/28/2017 a ZOK schválilo dne 18. 9. 2017 svým usnesením UZ/6/64/2017 zvýšení členského příspěvku na 100 000 Kč-dodatek č. 2005/00924/OSR/DSM/D2 ke smlouvě o mimořádném členství. Poskytnutí příspěvku je realizováno vždy dle smlouvy v I. čtvrtletí daného kalendářního roku na žádost euroregionu.</t>
  </si>
  <si>
    <t>Členství OK bylo schváleno Radou Olomouckého kraje dne 4. 6. 2018, č. usnesení UR/43/32/2018 a následně Zastupitelstvem Olomouckého kraje dne 25. 6. 2020, č. usnesení UZ/11/55/2018. Členství ve spolku je jednou z aktivit akčního plánu Koncepce rozvoje cyklistické dopravy v Olomouckém kraji.</t>
  </si>
  <si>
    <t>Zakládací dokumenty (Stanovy, Úmluva) ESÚS byly schváleny ZOK dne 12. 6. 2014 usnesením č. UZ/11/43/2014. Dle Stanov činí celkový roční členský příspěvek min. 120 000 EUR, z toho podíl OK tvoří 10,88 % (13 056 EUR). Konkrétní výši celkového příspěvku však stanoví valné shromáždění ESÚS. Výše členského příspěvku OK se tedy bude odvíjet od schválené částky valným shromážděním a od aktuálního kurzu, tudíž skutečnou výši členského příspěvku OK nelze nyní přesně vyčíslit.</t>
  </si>
  <si>
    <t>Vydávání prezentačních materiálů a brožur, nákup a výroba propagačních předmětů na veletrhy, konference, soutěže pro podnikatele či jiné prezentační akce, dále grafická příprava těchto materiálů. Výroba a grafická příprava šeku pro výherce soutěže Podnikatel roku 2020. Schválení této aktivity bude součástí Plánu aktivit na rok 2021, který bude připraven k projednání v ROK v lednu 2021.</t>
  </si>
  <si>
    <t>2. Náklady na propagaci krajského kola Vesnice roku 2021</t>
  </si>
  <si>
    <t>Finanční prostředky budou využity na výrobu diplomů, propagačních panelů, výrobu předávacích šeků a vyhodnocení krajského kola soutěže Vesnice roku 2021, grafický návrh, fotografování, korektury, tisk brožury Vesnice roku 2021.</t>
  </si>
  <si>
    <t xml:space="preserve">3. Poradenská, informační a analytická činnost v oblasti podpory podnikání a zaměstnanosti </t>
  </si>
  <si>
    <t>Vydávání informačních publikací, brožur a letáků zaměřených dle aktuálních požadavků místních samospráv, podnikatelů, univerzit, výzkumných pracovišť a vedení kraje (např. představení dotačních a proexportních možností pro podnikatele a výzkumné organizace, volné průmyslové nemovitosti a brownfieldy v kraji, inovační infrastrukturu). Předpoklad zpracování aktuálních statistik o podnikatelské aktivitě, zaměstnanosti a inovacích v kraji. Podrobnější rozpracování výše uvedených aktivit bude součástí Plánu aktivit v oblasti podpory podnikání na rok 2021, který bude připraven k projednání v ROK v lednu 2021.</t>
  </si>
  <si>
    <t xml:space="preserve">Pronájem prostor v rámci podpory podnikání na odborných konferencích a veletrzích za účelem podpory podnikání a propagace investičních příležitostí, rozvojových ploch, průmyslových zón a brownfieldů. Dále bude z této položky hrazen pronájem prostor pro vyhlášení vítěze krajského kola soutěže Podnikatel roku 2020 Olomouckého kraje. Schválení této aktivity bude součástí Plánu aktivit na rok 2021, který bude připraven k projednání v ROK v lednu 2021.   </t>
  </si>
  <si>
    <t>Tradiční aktivita vedení kraje směrem ke klíčovým partnerům z oblasti venkova, zástupcům mikroregionů, MAS, obcí a měst. Cílem realizace akce je přenos aktuálních informací (problematika kohezní politiky 2020+, regionálního rozvoje, dotační programy OK pro obce apod.) z vedení kraje na zástupce venkova.  Finanční prostředky budou využity na pronájem místnosti včetně techniky a ozvučení.</t>
  </si>
  <si>
    <t xml:space="preserve">Tradiční aktivita odboru směrem k pracovníkům regionálního rozvoje na magistrátech a městských úřadech ORP OK. Důvodem realizace akce je přenos aktuálních informací z krajského úřadu na ORP (problematika kohezní politiky 2020+, regionálního rozvoje, dotační zdroje kraje, energetické hospodaření apod.) Finanční prostředky budou využity na pronájem místnosti včetně techniky a ozvučení. </t>
  </si>
  <si>
    <t xml:space="preserve">Realizace služeb souvisejících s provozem trafostanic v rámci čtyřleté rámcové smlouvy č. 2018/05443/OSR/DSM uzavřené na období let 2019 - 2022. Jedná se o preventivní údržbu, pravidelné prohlídky a periodické revize trafostanic v majetku OK. Schváleno v ROK usnesením č. UR/57/31/2019 ze dne 21.1.2019. </t>
  </si>
  <si>
    <t xml:space="preserve">2. Zajištění poradenské činnosti v oblasti kotlíkových dotací </t>
  </si>
  <si>
    <t>Finanční prostředky na externí (na základě smlouvy či objednávky) zpracování případných posudků, hodnocení a analýz nezbytných pro zajištění administrace kotlíkových dotací (zejména kontrola vyúčtování kotlíkových dotací).</t>
  </si>
  <si>
    <t>3. Zajištění zpracování analytických dat z území OK</t>
  </si>
  <si>
    <t>4. Zajištění poradenské činnosti v oblasti realizace Koncepce rozvoje cyklistické dopravy v Olomouckém kraji</t>
  </si>
  <si>
    <t xml:space="preserve">Zajištění služeb krajského cyklokoordinátora v r. 2021, který koordinuje plnění akčního plánu Koncepce rozvoje cyklistické dopravy v Olomouckém kraji a zajišťuje činnost pracovní skupiny pro rozvoj cyklistiky v Olomouckém kraji. Cyklokoordinátor zároveň spolupracuje s Olomouckým krajem a obcemi na přípravě úseků cyklistických komunikací v rámci Moravské stezky a v rámci kompenzačních opatření ŘSD při výstavbě dálnice D55 v úseku Olomouc-Přerov. </t>
  </si>
  <si>
    <t>5. Strategie Olomouckého kraje o vodě</t>
  </si>
  <si>
    <t>Rozpracování strategie Olomouckého kraje o vodě (dokončena v roce 2020) např. formou analýz, studií a dokumentací do podoby konkrétních opatření na území Olomouckého kraje k účinnému boji proti suchu.</t>
  </si>
  <si>
    <t>6. Zajištění projektů Smart Region - Olomoucký kraj</t>
  </si>
  <si>
    <t>Balíková položka pro celý KÚOK na přípravu a realizaci konkrétních projektů v oblasti smart opatření, které schválí řídící výbor Smart Regionu Olomouckého kraje. Dále se předpokládá i nákup expertního poradenství k jednotlivým navrženým opatřením v koncepci na území Olomouckého kraje.</t>
  </si>
  <si>
    <t xml:space="preserve">7. Zpracování metodiky a cílů pro monitoring emisí skleníkových plynů všech významných zdrojů na území OK </t>
  </si>
  <si>
    <t>Realizace opatření č. 5.2. Akčního plánu ÚEK OK pro splnění operativního cíle Snižování emisí zněčišťujících látek a skleníkových plynů na území OK, který je stanoven v nařízení vlády č.232/2015 Sb. Emise skleník. plynů jsou soustavně sledovány pouze na celostátní úrovni a jen u zdrojů, u nichž to právní předpisy vyžadují. V rámci tohoto navrženého opatření budou sledovány všechny významné zdroje na území OK. V prvním roce bude připravena metodika sledování a stanoveny cíle snížení emisí skleníkových plynů, v dalších letech bude probíhat pravidelný monitoring stavu a vývojových trendů.</t>
  </si>
  <si>
    <t>8. Konzultační služby energetického specialisty v rámci přípravy na dozorový audit EnMS po 1. roce certifikace dle ČSN EN ISO 50001</t>
  </si>
  <si>
    <t>Konzultační služby v rámci přípravy na provedení dozorového auditu po 1. roce certifikace dle ČSN EN ISO 50001, poskytování metodické pomoci v průběhu dozorového auditu a bezprostředně po ukončení dozorového auditu.</t>
  </si>
  <si>
    <t xml:space="preserve">Zajištění účasti na dvou tuzemských veletrzích (Mezinárodní strojírenský veletrh v Brně, Stavotech v Olomouci). Úhrada služeb spojených s grafickým návrhem, stavbou, demontáží stánku na veletrích, včetně registračního poplatku, úklidu, vybavení stánku potřebným nábytkem a dalším zařízením (elektřina, osvětlení, voda). Schválení této aktivity bude součástí Plánu aktivit na rok 2021, který bude připraven k projednání v ROK v lednu 2021.   </t>
  </si>
  <si>
    <t xml:space="preserve">Organizace a zajištění krajského kola soutěže Podnikatel roku 2020 Olomouckého kraje (kulturní program 100 tis.Kč, autorské poplatky OSA 5 tis.Kč, zvukař, technika, květinová výzdoba 15 tis.Kč).  Příprava tiskových zpráv, zveřejnění v regionálním tisku a TV, koordinace vyhlášení vítězů, program. Schválení této aktivity bude součástí Plánu aktivit na rok 2021, který bude připraven k projednání v ROK v lednu 2021.  </t>
  </si>
  <si>
    <t>1. Technické zabezpečení soutěže Vesnice roku 2021</t>
  </si>
  <si>
    <t xml:space="preserve">Náklady na přepravu a činnost 10-ti členné hodnotitelské komise v rámci soutěže Vesnice roku 2021. </t>
  </si>
  <si>
    <t>4. Služby spojené s organizací soutěže Podnikatel roku 2021</t>
  </si>
  <si>
    <t xml:space="preserve">Zajištění realizace opatření akčního plánu Územně energetické koncepce OK č. 1.4. a 6.3. Zajištění jednání pracovních skupin zástupců odborné veřejnosti k aktuálním tématům a problémům souvisejících s SZT, zásobováním eletrickou energií a plynem.      </t>
  </si>
  <si>
    <t xml:space="preserve">Zajištění energetických služeb pro Krajský úřad a příspěvkové organizace OK externím dodavatelem, E-resources s.r.o., na základě rámcové smlouvy č. 2018/00284/OSR/DSM - přechází do roku 2021. Součástí předmětu plnění je plnění povinnosti dle § 7a zákona č. 406/2000 Sb. o hospodaření energií pro budovy užívané orgánem veřejné moci, tj. zpracování PENB, Energetické posudky, Závěrečná vyhodnocení akce, příprava podkladů pro investiční akce v oblasti hospodaření s vodou na majetku OK a odborné poradenství a zpracování stanovisek. S ohledem na stav čerpání rámcové smlouvy bude v roce 2021 vybrán nový dodavatel energetických služeb pro OK. </t>
  </si>
  <si>
    <t>7.  Provoz systému energetického managementu pro KUOK a PO</t>
  </si>
  <si>
    <t>Zavedení EnMS dle ČSN EN ISO 50001 schváila ROK dne 23. 3. 2016 usnesením č. UR/92/30/2016. V březnu 2020 byl EnMS OK certifikován nezávislým certifikačním orgánem. Do jednoho roku od certifikace musí být dle požadavků normy proveden dozorový audit, který bude zajišťován externí společností. Položka dále obsahuje zajištění vzdělávání energetického managementu KUOK a PO, formou externí lektorské služby.</t>
  </si>
  <si>
    <t xml:space="preserve">8.  Provedení interních auditů EnMS dle ČSN EN ISO 50001 pro Olomoucký kraj </t>
  </si>
  <si>
    <t>Zajištění interních auditů EnMS dle ČSN EN ISO 50001 u cca 50 příspěvkových organizací OK, formou externí služby.</t>
  </si>
  <si>
    <t xml:space="preserve">Neinvestiční transfery nefinančním podnikatelským subjektům - fyzickým osobám </t>
  </si>
  <si>
    <t xml:space="preserve">Soutěž Podnikatel roku 2020 - ocenění vítěze </t>
  </si>
  <si>
    <t xml:space="preserve">Darovací smlouva o převedení finančních prostředků pro vítěze soutěže Podnikatel roku 2020 Olomouckého kraje. Schválení této aktivity bude součástí Plánu aktivit na rok 2021, který bude připraven k projednání v ROK v lednu 2021.  Darovací smlouva bude řešena samostatnou důvodovou zprávou.  </t>
  </si>
  <si>
    <t xml:space="preserve">Úhrada správního poplatku - výstava Má vlast cestami proměn 2021 Magistrátu Města Olomouc. </t>
  </si>
  <si>
    <t>Odměny za užití počítačových programů</t>
  </si>
  <si>
    <t xml:space="preserve">Právní informační systém CODEXIS, ASPI. </t>
  </si>
  <si>
    <t xml:space="preserve">Nákup hardware (pracovní stanice, notebooky, monitory, grafické stanice, tablety, tiskárny, skenery, čtečky čárových kódů, zálohovací pásky, komponenty servery a další obdobný sortiment) s finančním omezením do 40 000,00 Kč. 
</t>
  </si>
  <si>
    <t>Nákup materiálu - klávesnice, myši, kabely, SSD disky, redukce, paměti, konektory, jiná příslušenství k IT.</t>
  </si>
  <si>
    <t xml:space="preserve">Produkty MICROSOFT hrazené v eurech. </t>
  </si>
  <si>
    <t>Pronájem optických tras, pronájem optických vláken, pronájem reprografické techniky a nových "malých" tiskáren.</t>
  </si>
  <si>
    <t>Opravy a údržba serverů, patrových přepínačů, záložních zdrojů, diskových polí a ostatních zařízení, placený servis dle uzavřené SOD, drobné opravy HW.</t>
  </si>
  <si>
    <t>Náklady související s polepy vozidel a administrace dvou veřejných zakázek (dezinfekce a OOP).</t>
  </si>
  <si>
    <t>Nákup polepů na pořízená vozidla pro příspěvkové organizace Olomouckého kraje.</t>
  </si>
  <si>
    <t>g) Smlouva o úvěru na investice - SSOK</t>
  </si>
  <si>
    <t>h) Smlouva o revolvingovém úvěru s Komerční bankou, a.s. - II</t>
  </si>
  <si>
    <t xml:space="preserve">f) Smlouva o revolvingovém úvěru s Komerční bankou, a.s. - SSOK. </t>
  </si>
  <si>
    <t xml:space="preserve">Nasmlouvané podpory a jiné služby pro: personální a mzdový systém, docházkový systém, dotační informační systém - veřejné zakázky, dotace, program obnovy venkova, evidence zájmových sdružení, GINIS - ekonomika, spisová služba, rozklikávací rozpočet, SW pro evidenci sociální pomoci pro OSV,  form server pro správu a tvorbu "chytré formuláře", IntraDoc - systém pro přípravu materiálů pro Radu a Zastupitelstvo Olomouckého kraje, systém pro přípravu materiálů na schůze vedení a vedoucích odborů Krajského úřadu Olomouckého kraje, Kevis - krajský evidenční systém, poskytování služeb zajištění uživatelské hotline pro řešení požadavků při správě, aktualizaci a rozvoji webového řešení www.olkraj.cz, Maintenance SYMANTEC ENDPOINT PROTECTION aktualizace antivirového programu, implementace webové aplikace Portál PO, SW pro evidenci znečišťování ovzduší, technická podpora, správa a údržba změny síťové infrastruktury směřující ke změně její funkcionality, SW dopravní informační systém, elektronické testy pro OZ, informační systém o odpadech, používání licencí pro informační systém SAP používaný Zdravotnickou záchrannou službou Olomouckého kraje, aktualizace StreetNet CZE, aktualizace StreetNet TOURIST, právní informační systém pro Krajský úřad, SW evidence lesní správy, SW jízdní řády pro ODSH, podpora databází ORACLE (pro GINIS, mzdy a personalistiku, OK Dávky), poradenská, konzultační a přípravní činnost v rámci přípravy a nasazování GIS projektů (OSV, OŽPZ), agenda pro vystavování kvalifikovaných certifikátů naší krajskou certifikační (registrační) autoritou a časových razítek, technická podpora k dílu Výměna dat zdravotnických zařízení se zdravotnickou záchrannou službou, podpora NagiosLogServer, podpora pro program Nagios IX, služby pro energetický management, právní systém C.H.Beck, užívací práva ke službě ASPI pro PO OK užívací práva ke službě Řízení školy online Mentor, správa webu rodina je OK, podpora technologického centra KUOK, servisní podpora pro řešení incidentů kybernetické bezpečnosti, podpora pro Microsoft, servisní podpory IS FAMA+ pro moduly PS, AM, EAI, ITSM, ZPN, technická podpora ServiceDesk, podpora pro webové stránky pro PO-OSV, SW pro GIS (obecně nástroje GIS - geografické informační systémy), vytvoření architektury ICT Olomouckého kraje (stav ASIS - současný stav), v návaznosti na Strategický plán vytvořit architekturu ICT Olomouckého kraje (stav TOBE - čeho chceme dosáhnout), on-line přenos ZOK, podpora pro licenci Zoner na úpravu fotografií, konzultační služby pro GIS, IT-Monitoring - roční maintenance pro NagiosXI, služba TENDER systems na registraci smluv, podpora 1Click varinata MAXI, VmWare Vsphere technická podpora, VmWare vCenter technická podpora, Tivoli Storage manager technická podpora, 602 FormApps podpora, roční podpora AutoCAD LT a AutoCAD Map 3D, rozvoj krajského informačního systému o sociálních službách (KISSoS), služby pro spisovou službu, kredity pro testy od Hogreffe, Oracle nová verze, podpora případné nové verze-částka vyšší proti předchozí, Oracle nová verze, povýšení licence, Oracle upgrade databáze, DMVS-každoroční odložení databáze, SW Personální kancelář platy, SW KROS, SW TARGA, SW FormStudio, SW Albertina CZ Gold, SW Zelený software, penetrační testy, zpracování dokumentace záloh a obnovy IT systémů, organizační podpora pro akci IT roku, rozvoj intranetu, požadavky na SSL KÚOK z OKŘ, požadavky ÚEP KÚOK NIA, zajištění služby časových razítek pro PO. </t>
  </si>
  <si>
    <t>Upravený rozpočet k 
30. 9. 2020</t>
  </si>
  <si>
    <t xml:space="preserve">Roční členský příspěvěk Inovační centrum Olomouckého kraje (dříve OK4Inovace) na základě smlouvy č. 2011/04110/OSR/DSM. Výši a dobu splatnosti členského příspěvku stanovuje valná hromada.
</t>
  </si>
  <si>
    <t>Investiční nákupy a související výdaje, Investiční transfery</t>
  </si>
  <si>
    <t xml:space="preserve">Na této položce je čerpání za PHM do vozidel užívaných členy zastupitelstva. </t>
  </si>
  <si>
    <t xml:space="preserve">Položka je určena na čerpání finančních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</si>
  <si>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Regionální centrum Olomouc, s.r.o., Olomouc - Smlouva č. 2008/0424/KŘ/DSM o zajištění služeb (jsou účtovány úhrady dle skutečně odebraných jednotek) - budova RCO.</t>
  </si>
  <si>
    <t xml:space="preserve">2. Kooperativa pojišťovna, a. s., Praha - Rámcová pojistná smlouva na cestovní pojištění č. 2019/00828/OKŘ/DSM - cestovní pojištění zaměstnanců KÚOK </t>
  </si>
  <si>
    <t>3. Česká pojišťovna a. s., Praha - Smlouva č. 2017/03667/OPŘPO/DSM - kolektivní pojištění odpovědnosti z výkonu povolání</t>
  </si>
  <si>
    <t xml:space="preserve">Finanční prostředky na této položce budou použity zejména na majetkoprávní vypořádání pozemků pod silnicemi II. a III. třídy z vlastnictví třetích osob do vlastnictví Olomouckého kraje a v neposlední řadě pak budou prostředky z této položky použity k pořízení pozemků potřebných pro činnost příspěvkových organizací Olomouckého kraje. Položka je navrhována ve výši 90% schváleného rozpočtu roku 2020. </t>
  </si>
  <si>
    <t>Nákup služeb nezařazených do položky 5168.</t>
  </si>
  <si>
    <t>Pořízení licencí do 60 000 Kč, KEO-X Vidimace a legalizace, vedení rejstříku svazků obcí, evidence a procesní vedení majetkoprávních případů/Komplexní řešení pro odvětví infrastruktury SyMAP, technické zhodnocení DNHM.</t>
  </si>
  <si>
    <t xml:space="preserve"> a) Územní studie Návrh komplexní protivopodňové ochrany v povodí Desné, celkem 2 353 450 Kč, v roce 2021 3. etapa</t>
  </si>
  <si>
    <t>b) Územní studie LAPV - Hanušovice, Dlouhá Loučka (Lokality pro akumulaci povrchových vod)</t>
  </si>
  <si>
    <t>Zpracování dat a služby související s informačními a komunikačními technologiemi.</t>
  </si>
  <si>
    <t>Úhrada služeb právního zastoupení Olomouckého kraje ve věci žalob týkajících se Aktualizace č. 2a ZÚR.</t>
  </si>
  <si>
    <t>Vypracování znaleckých posudků ve věci vyvlastňovacích řízeních.</t>
  </si>
  <si>
    <t>Vícetisky územních studií a posouzení, tisk výkresů ÚAP.</t>
  </si>
  <si>
    <t>Úhrada nákladů na pořízení změn územních plánů vyplývajících z Akt. č. 2a ZÚR OK dle § 45 odst.2 stavebního zákona.</t>
  </si>
  <si>
    <t xml:space="preserve">Finanční spoluúčast Olomouckého kraje na realizaci projektu "Intenzifikace odděleného sběru a zajištění využití komunálního odpadu včetně jeho obalové složky" v roce 2021. Rada Olomouckého kraje usnesením UR/76/37/2004 schválila účast Olomouckého kraje ve výše uvedeném projektu. Podle textu uzavřené smlouvy má být rozsah plnění pro další roky vždy do 31. 3. následujícího kalendářního roku konkretizován dodatkem ke smlouvě. Projekt byl realizován v letech 2004 - 2020. Celková výše nákladů v roce 2004 tvořených zakoupením sběrových nádob a jejich distribucí obcím,  informační kampaně o třídění  a recyklaci komunálních odpadů byla 3, 5 mil. Kč a byla plně hrazena firmou EKO-KOM, a.s. </t>
  </si>
  <si>
    <t>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t>
  </si>
  <si>
    <t>b) integrované prevence - úhrada nákladů za zpracování stanovisek odborně způsobilou osobou k předloženým žádostem o integrované povolení (ust. §. 11 zákona č. 76/2002 Sb., o integrované prevenci a omezování znečišťování),</t>
  </si>
  <si>
    <t>Střednědobý plán rozvoje sociálních služeb</t>
  </si>
  <si>
    <t>Úhrada nákladů za zpracování nového dokumentu v oblasti silničního hospodářství "Koncepce optimalizace a rozvoje silniční sítě II. a III. tříd na území Olomouckého kraje". Nyní je koncepce zpracována do konce roku 2020. Jedná se o strategický dokument, který je podkladem pro čerpání finančních prostředků zejména z dotačních programů EU a ze státního rozpočtu (SFDI). Zpracování koncepce bylo předjednáno a plánováno k realizaci již v roce 2020. ODSH počítal v návrhu rozpočtu 2020 s finančními prostředky na realizaci koncepce, nakonec byly vyškrtnuty z důvodu, že finanční prostředky měly být získány z dotačního programu z EU (měl zajišťovat OSR), vzhledem k převisu žádostí ve vyhlášeném dotačním programu EU nebyly finanční prostředky na zpracování koncepce získány. Pro rok 2021 se nepočítá s vyhlášením dotačního programu, z tohoto důvodu předkládáme zpracování koncepce do návrhu rozpočtu Olomouckého kraje.</t>
  </si>
  <si>
    <t xml:space="preserve">Jedná se o pokračování cyklu Olympiád pro děti a mládež - letní verze. V termínu od 27.6. - 2. 7. 2021 se uskuteční v Olomouckém kraji již X. letní olympiáda dětí a mládeže za účasti 14 krajů. Zahrnuje finanční prostředky na úhradu komplexních organizačních nákladů pro účastníky, dopravu účastníků, odměnu trenérům. Celkový předpokládaný počet účastníků za Olomoucký kraj je 316. Oproti předchozí letní olympiádě v Libereckém kraji (IX. letní ODM 2019) došlo k navýšení počtu sportů o 23 nových, kdy dojde ke zvýšení nákladů celé olympiády. </t>
  </si>
  <si>
    <t xml:space="preserve">Jedná se o pokračování cyklu Olympiád dětí a mládeže - letní verze. V termínu od 27.6. - 2. 7. 2021 se uskuteční v Olomouckém kraji již X. letní olympiáda dětí a mládeže za účasti 14 krajů. Zahrnuje finanční prostředky na nákup sportovního ošacení pro účastníky a doprovod.  </t>
  </si>
  <si>
    <t xml:space="preserve">Ing. Bohuslav Kolář, MBA, LL.M. </t>
  </si>
  <si>
    <t>Na této položce jsou zahrnuty náklady na realizaci veletrhů (pronájem prostor a sektorů vč. grafického zpracování, technické přípojky, atd.).</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</si>
  <si>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t>
  </si>
  <si>
    <t>Prezentace cestovního ruchu v Olomouckém kraji nad rámec propagace zajištěné Centrálou cestovního ruchu OK.</t>
  </si>
  <si>
    <t>Na této výdajové položce jsou rozpočtovány prostředky pro možnost využití poštovních služeb s ohledem na skutečnost čerpání v roce 2019 ve výši 3 tis. Kč rozpočtujeme minimální předpokládané výdaje ve výši 1 tis. Kč.</t>
  </si>
  <si>
    <t>Prostředky rozpočtované v této položce zahrnují náklady na prodloužení domény www.ples-ok.cz popř. zřízení a provoz jiných domén spojených s akcemi OK.</t>
  </si>
  <si>
    <t>Prostředky rozpočtované na této položce zahrnují náklady za úhrady pronájmů prostor mimo KÚOK v rámci konání konference samospráv.</t>
  </si>
  <si>
    <t>Položky rozpočtované na této položce zahrnují např. náklady spojené s konáním Plesu OK (webhosting, webové prezentace apod.), grafické práce.</t>
  </si>
  <si>
    <t>Položky rozpočtované na této položce zahrnují zejména náklady na organizační zajištění vybraných komisí a jejich pracovních skupin Rady AKČR, organizační zajištění konference samospráv apod.</t>
  </si>
  <si>
    <t>Prostředky rozpočtované na této položce zahrnují částečné náklady spojené s realizací uzavřené smlouvy č. 2008/0426/KH/DSM včetně dodatku na monitoring OFF-LINE včetně WEBmonitoringu ISA on-line verze Analytik - fa Anopress IT, a.s. na monitoring off-line a dále zahrnují částečně náklady v rámci smlouvy č. 2003/0489/KH/DSM uzavřené s ČTK na vybírání a odesílání zpráv z aktuálního zpravodajství ČTK a náklady na publikační a komunikační činnosti OK.</t>
  </si>
  <si>
    <t>Prostředky rozpočtované na této položce zahrnují případné náklady spojené s opravami či údržbou věcí a tech. prostředků využívaných při konání akcí pořádaných odborem kanceláře hejtmana.</t>
  </si>
  <si>
    <t>Prostředky rozpočtované na této položce zahrnují náklady na občerstvení na jednotlivých akcích realizovaných odborem KH pro NNO.</t>
  </si>
  <si>
    <t>Prostředky rozpočtované na této položce zahrnují náklady na plánovaný členský příspěvek Asociaci krajů ČR. Vycházíme ze skutečné výše příspěvku v roce 2020 a předpokladu v roce 2021.</t>
  </si>
  <si>
    <t>Prostředky rozpočtované na této položce zahrnují náklady v rámci publikační a propagační činnosti OK a na propagaci OK prostřednictvím tištěných materiálů v rámci tzv. ediční řady schválené pro příslušný rok Radou Olomouckého kraje. Jedná se o publikace a informační letáky, které se zhotovují na základě požadavků jednotlivých odborů (realizace především přímým zadáním v průběhu roku). Pořízení těchto publikací je předem schváleno ROK v rámci schválení "ediční řady" pro příslušný rok.</t>
  </si>
  <si>
    <t>Prostředky rozpočtované na této položce zahrnují náklady za občerstvení na tiskových konferencích a na další akce pořádané pro novináře, příp. s účastí novinářů.</t>
  </si>
  <si>
    <t xml:space="preserve">Ing. Miroslava Kubová Březinová </t>
  </si>
  <si>
    <t>Prostředky rozpočtované na této položce zahrnují náklady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t>
  </si>
  <si>
    <t>Prostředky rozpočtované na této položce zahrnují finanční prostředky pro Centrálu cestovního ruchu OK (Rámcová smlouva schválená usnesením ROK č. UR/94/10/2020 ze dne 1. 6. 2020).</t>
  </si>
  <si>
    <t>Prostředky rozpočtované na této položce zahrnují náklady na členský příspěvek pro sdružení Jeseníky - Sdružení cestovního ruchu na rok 2021</t>
  </si>
  <si>
    <t xml:space="preserve">Prostředky rozpočtované na této položce zahrnují náklady spojené s dovybavením členů Bezpečnostní rady Olomouckého kraje a Krizového štábu Olomouckého kraje, v souladu s Metodickým postupem č. 1/2013/KH o "Poskytování OOPP členům Bezpečnostní rady Olomouckého kraje a Krizového štábu Olomouckého kraje". </t>
  </si>
  <si>
    <t>Prostředky nárokované na této položce jsou určeny na finanční podporu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 realizována Hasičským záchranným sborem Olomouckéh kraje (HZS OK) ve spolupráci s oddělením krizového řízení. Za tímto účelem je materiál uložen u HZS OK. Z této položky jsou hrazeny také odborné přípravy složek IZS, jednotek sboru dobrovolných hasičů, materiálové zajištění akce Hrdinové regionu, Dětský den se složkami IZS a jiné. .</t>
  </si>
  <si>
    <t xml:space="preserve">Položka je vyhrazena na platby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zajištění pronájmů u akcí Hrdinové regionu, Dětský den se složkami IZS a jiné. </t>
  </si>
  <si>
    <t xml:space="preserve">Prostředky rozpočtované na této položce zahrnují finanční podporu složek integrovaného záchranného systému (IZS) při přípravě a realizaci cvičení v souladu se schváleným Plánem cvičení na daný rok.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-hejtman organizuje integrovaný záchranný systém na úrovni kraje. Z této položky jsou hrazeny zejména služby spojené se zajištěním odborné přípravy složek IZS, jednotek sboru dobrovolných hasičů, akcí Hrdinové regionu, Dětský den se složkami IZS a jiné. </t>
  </si>
  <si>
    <t>Na této položce jsou rozpočtovány finanční prostředky určené k zajištění pohoštění při organizaci odborné podpory kraje -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 hejtman organizuje integrovaný záchranný systém na úrovni kraje. Z této položky jsou hrazeny zejména výdaje spojené s odbornou přípravou složek IZS, jednotek sboru dobrovolných hasičů, zajištěním akcíHrdinové regionu, Dětský den se složkami IZS a jiné.</t>
  </si>
  <si>
    <t xml:space="preserve">Zajištění provozu sítě Krize, která je realizována od roku 2003, finanční prostředky budou po schválení v ZOK převedeny HZS OK formou daru. </t>
  </si>
  <si>
    <t>Prostředky rozpočtované na této položce zahrnují náklady za propagaci akcí OK na základě smlouvy s TK PLUS s.r.o. č. 2018/5669/OKH/DSM. Při ukončení smlouvy k 30. 6. 2021 se jedná o náklady dle smlouvy v předpokládané výši 4 510 640 Kč, při ukončení smlouvy k 31. 5. 2021 se jedná o předpokládané náklady dle smlouvy včetně prosincových akcí v roce 2020 (budou-li se vzhledem k opatřením realizovat) ve výši 2 850 000 Kč, což činí předpokládanou úsporu ve výši 1 660 640 Kč, 1 mil Kč je určen na propagaci ve druhém pololetí roku 2021.</t>
  </si>
  <si>
    <t>Zajištění provozu Turistického informačního portálu Olomouckého kraje (552 tis. Kč) - částka je určena na technickou správu portálu dle Smlouvy o zajištění provozu serveru internetového portálu cestovního ruchu (2010/05397/KH/DSM, smlouva je uzavřenana na dobu neurčitou).</t>
  </si>
  <si>
    <t>Vzdělávání zaměstnanců KÚOK dle jejich požadavků v souladu se zákoníkem práce. Pro rok 2021 byly finanční prostředky poníženy dle dohody z 10.11.2020.</t>
  </si>
  <si>
    <t>Navrhujeme výši finančních prostředků na cestovné tuzemské cesty  ve výši 1 700 tis.Kč a zahraniční cesty ve výši 300 tis.Kč. Pro rok 2021 byly finanční prostředky poníženy dle dohody z 10.11.2020.</t>
  </si>
  <si>
    <t>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 .</t>
  </si>
  <si>
    <t xml:space="preserve">Nákup materiálu pro potřeby odboru v oblasti kultury – zabezpečení konání zasedání jednotlivých komisí. </t>
  </si>
  <si>
    <t xml:space="preserve">1. Administrativní služby a propagace organizací v oblasti kultury (rádia, tiskoviny…).   
</t>
  </si>
  <si>
    <t xml:space="preserve">Alokované finanční prostředky budou sloužit na realizaci Koncepce rozvoje kultury a památkové péče Olomouckého kraje pro příští období. </t>
  </si>
  <si>
    <t>1. Pohoštění pro porady orgánů státní památkové péče s odbornou veřejností v rámci celého kraje</t>
  </si>
  <si>
    <t>Služby dle  smlouvy BOZP, PO a OŽP jsou poskytovány Olomouckému kraji (Krajskému úřadu Olomouckého kraje) a příspěvkovým organizacím mimo Správy silnic Olomouckého kraje. Cena celkem za 12 měsíců poskytování služeb, včetně 21% DPH činí 31 596 626,55 Kč. Za poskytnuté služby je fakturováno měsíčně vždy 1/12 z ceny celkem za uplynulý kalendářní měsíc, se splatností 30 dní od doručení faktur. Smlouva obsahuje ustanovení týkající se vyhrazené změny sazby DPH a změny ceny v důsledku inflace. Dále byly v souladu s § 100 zákona o zadávání veřejných zakázek vyhrazeny změny závazku, a to navýšení/snížení počtu poskytovaných služeb a vyhrazených technických zařízení dle stavu k 31. 12. uplynulého kalendářního roku. Z tohoto důvodu lze očekávat navýšení plnění dle úpravy poskytovaných služeb. Aktualizovaný přehled poskytovaných služeb a vyhrazených technických zařízení bude zpracován nejpozději do 31. 1. běžného kalendářního roku. Změny závazku a z toho vyplývající změny ceny budou vždy řešeny formou dodatku ke Smlouvě s účinností od 1. 4.  běžného kalendářního roku. Smlouva o poskytování služeb BOZP, PO a OŽP byla uzavřena na základě zadávacího řízení veřejné zakázky „Komplexní služby v oblasti bezpečnosti a ochrany zdraví při práci, požární ochrany a ochrany životního prostředí“, které proběhlo v období září 2019 – leden 2020. Smlouva byla schválena usnesením Rady Olomouckého kraje č. UR/80/39/2020 ze dne 13. 1. 2020. Předchozí smlouvy BOZP, PO a OŽP byly dvě a obě byly uzavřeny s poskytovatelem služeb: Vzdělávací institut, s.r.o., IČO 13692020, a to na dobu neurčitou. První smlouva byla v roce 2004 uzavřena pro příspěvkové organizace Olomouckého kraje z oblasti školství. V roce 2016 byly pod tuto smlouvu zahrnuty také příspěvkové organizace Olomouckého kraje z oblasti kultury a zdravotnictví. Druhá smlouva byla uzavřena v roce 2012 pro příspěvkové organizace Olomouckého kraje z oblasti sociální. S ohledem na skutečnost, že ke smlouvě z roku 2004 nelze dodatkem provést aktualizaci stavu poskytovaných služeb, neboť je již vyčerpán limit pro podstatnou změnu závazku ze smlouvy dle § 222 zákona o zadávání veřejných zakázek, bylo provedeno zadávací řízení na novou smlouvu. 
Výpověď ze „starých“ smluv BOZP, PO a OŽP schválila Rada Olomouckého kraje usnesením č. UR/84/26/2020 ze dne 09. 03. 2020. Výpovědní doba začala běžet ode dne 1. 4. 2020 a končila uplynutím šesti měsíců od tohoto data, tj. poskytování služeb dle „starých“ smluv BOZP, PO a OŽP skončila ke dni 30. 09. 2020. Od 1. 10. 2020 poskytuje služby BOZP, PO a OŽP Olomouckému kraji (Krajskému úřadu Olomouckého kraje) a příspěvkovým organizacím již nový poskytovatel služeb: SAFETY PRO s.r.o.</t>
  </si>
  <si>
    <t xml:space="preserve">Olomoucký kraj má v současné době uzavřené 2 pojistné smlouvy, obě pojistné smlouvy jsou uzavřené na dobu neurčitou, mají stanovený stejný pojistný rok od 1. 12. kalendářního roku do 30. 11. následujícího kalendářního roku a způsob úhrady pojistného. Poskytovatelem pojištění je Generali Česká pojišťovna a.s., IČO: 45272956. Pojistné se hradí ve čtvrtletních splátkách za uplynulé pojistné čtvrtletí příslušného kalendářního roku. 
První pojistná smlouva se týká pojištění majetku a odpovědnosti s výjimkou vozidel. Pojištěnými jsou Olomoucký kraj, jeho příspěvkové organizace a obchodní společnost Nemocnice Olomouckého kraje a.s. Předmětem poskytovaných služeb je pojištění živelní, pojištění odcizení, pojištění skel, pojištění elektronických zařízení, pojištění strojů, pojištění věci při dopravě, pojištění koní, pojištění lesů, lesních porostů a sadových úprav a pojištění odpovědnosti. Touto smlouvou je pojištěn majetek v hodnotě cca 40 mld. Kč. Částka pojistného za pojistný rok činí 25 948 037 Kč.
Druhá pojistná smlouva se týká sdruženého pojištění souboru vozidel. Pojištěnými jsou Olomoucký kraj, příspěvkové organizace a obchodní společnosti založené pojistníkem (Olomouckým krajem). Předmětem poskytovaných služeb je pojištění zákonné (povinné), havarijní, pojištění skel a pojištění odpovědnosti za újmu z provozu motorových vozidel. Ke dni 12. 11. 2020 je pojištěno 1247 vozidel. V průběhu pojistného roku dochází průběžně dle potřeb pojištěných k připojištění a odpojištění vozidel prostřednictvím pojišťovacího makléře společnosti SATUM CZECH s.r.o. K výročnímu dni pojistné smlouvy se provádí aktualizace stavu vozového parku a aktualizace pojistné částky formou dodatku ke smlouvě. Dle posledního dodatku (Dodatek č. 2) činí celkové roční pojistné částku 11 107 720 Kč (pojistný rok od 1. 12. 2019 do  30. 11. 2020). Doplatek pojistného (připojištění/odpojištění vozidel v průběhu roku) za uplynulý pojistný rok činil částku 253 199 Kč. V návaznosti na obnovu vozového parku Krajského úřadu Olomouckého kraje a příspěvkových organizací dochází každý rok k nárůstu celkové roční částky pojistného. Největší dopad na navýšení částky pojistného má pořízení nových sanitních vozidel pro Zdravotnickou záchrannou službu Olomouckého kraje, případně vozidel údržby, které pořizuje Správa silnic Olomouckého kraje v souladu se svým schváleným Provozním plánem. Předpokládaný nárůst pojistného pro další pojistný rok dle sdělení pojišťovacího makléře ze dne 12. 11. 2020 by měl činit cca 856 tis. Kč, doplatek za tento pojistný rok cca 140 tis. Kč. Přesné částky budou k dispozici až 1. 12. 2020. 
Obě pojistné smlouvy byly uzavřeny na základě zadávacího řízení veřejné zakázky „Centrální pojištění nemovitého a movitého majetku, vozidel a odpovědnosti Olomouckého kraje a jeho organizací“, které proběhlo na podzim roku 2017 v souladu se zákonem o zadávání veřejných zakázek. Předchozí pojistné smlouvy byly uzavřeny na dobu určitou 5 let. S ohledem na složitost veřejné zakázky bylo rozhodnuto, že nové smlouvy budou uzavřeny na dobu neurčitou. Předpokládaná hodnota veřejné zakázky činila 140 mil. Kč. Vyhrazená změna závazku byla stanovena v částce 8 mil. Kč.                                                    
 </t>
  </si>
  <si>
    <t xml:space="preserve">Výdaje na konference - neúředníci a úředníci. </t>
  </si>
  <si>
    <t>1. ha-vel internet, s.r.o., Ostrava - smlouva č. 2019/03662/okŘ/DSM - poskytování telekomunikačních služeb (telefonní hovory, služby IP VPN, referenční čísla za služby ISDN)</t>
  </si>
  <si>
    <t xml:space="preserve">mezisoučet </t>
  </si>
  <si>
    <t xml:space="preserve">Minimální rozpočet finančních prostředků na platy pro 554 zaměstnanců Olomouckého kraje zařazených do KÚOK pro rok 2021, bez navýšení osobních příplatků na průměrných 28 %, bez zohlednění případného navýšení tarifů a po odečtu očekávaných refundací ve výši cca 7 500 tis. Kč a 2,49 % nemocnosti.  </t>
  </si>
  <si>
    <t>Jedná se o nákup hodnotných dárkových předmětů (v pořizovací ceně nad 3 000,- Kč u jednotlivých případů) typických pro Českou republiku a Olomoucký kraj (sklo, grafické listy apod.), které budou použity jako dary pro oficiální zahraniční návštěvy.</t>
  </si>
  <si>
    <t>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t>
  </si>
  <si>
    <t>Platby, které nejsou zahrnuty do jiných mzdových položek (odměny vlastním zaměstnancům za vyhrané soutěže organizované jinými organizacemi) a paušál home office.</t>
  </si>
  <si>
    <t>Nákup a výměna nefunkčních mobilních telefonů, výměna starého a opotřebovaného nábytku v kancelářích zaměstnanců KÚOK, další nákupy za opotřebované nefunkční vybavení (výměna jednacích židlí, otočných židlí, varných konvic, chladniček a kávovarů), dataprojektor (kongresový sál).</t>
  </si>
  <si>
    <t>Pohonné hmoty jsou čerpány prostřednictvím karet CCS. Návrh rozpočtu vychází z reality roku 2020.</t>
  </si>
  <si>
    <t>Pro rok 2021 byly finanční poníženy dle dohody z 10.11.2020.</t>
  </si>
  <si>
    <t>Jedná se o výdaje na úhradu nákladů na bezpečnostní schránky zřízené u Komerční banky, a.s. a na úhradu nákladů na platební termínál na pokladně KÚOK.</t>
  </si>
  <si>
    <t>Zajištění občerstvení na jednání odborné veřejnosti a pracovních skupin pro plnění akčního plánu Územně energetické koncepce OK včetně zpracování studií.</t>
  </si>
  <si>
    <t>Přírodní rezervace, přírodní památky - celkem 102 území. Kraje zajišťují péči o tato zvláště chráněná území v přenesené působnosti kraje 
(ust. § 77a odst. 2 zákona č. 114/1992 Sb.). Úhrada nákladů spojených s tvorbou materiálů k problematice ochrany přírody - zajišťování ekologické výchovy a vzdělávání (ust. § 77a odst. 4 písm.w) zákona č. 114/1992 Sb.)</t>
  </si>
  <si>
    <t>Transfer plynoucí ze zákona č. 257/2001 Sb., (knihovní zákon).</t>
  </si>
  <si>
    <t>Náklady spojené s následnou péčí o zeleň po rekontrukci silnic II. a III. třídy dle uzavřených smluv.</t>
  </si>
  <si>
    <t>Prostředky rozpočtované na této položce tvoří především náklady na společnou tvorbu propagačních materiálů se sousedními moravskými kraji. Jedná se o pokračování spolupráce mezi moravskými kraji (OK, ZK, MSK a JMK) z let 2005-2020 (300 tis. Kč). Uvedené aktivity vychází z Akčního plánu Programu rozvoje cestovního ruchu Olomouckého kraje na období 2014 - 2020 schváleného usnesením ZOK č. UZ/11/53/2014 dne 20. 6. 2014.</t>
  </si>
  <si>
    <t xml:space="preserve">Uvedená aktivita na podporu domácího cestovního ruchu úspěšně proběhla v letech 2008 až 2019 (vyjma roku 2009). V roce 2020 bude realizace aktivity přizpůsobena okolnostem vyplývajícím z pandemie onemocnění COVI-19. Uvedená aktivita je součástí Akčního plánu Programu rozvoje cestovního ruchu Olomouckého kraje na období 2014-2020 a je s ní počítáno i v koncepčním dokumentu pro další období (bude schvalovat ROK, ZOK). </t>
  </si>
  <si>
    <t>Prostředky rozpočtované na této položce zahrnují náklady na členský příspěvek pro sdružení Střední Morava - Sdružení cestovního ruchu na rok 2021.</t>
  </si>
  <si>
    <t>Prostředky rozpočtované na této položce zahrnují náklady na podporu medializace Olomouckého kraje (v předchozích letech uzavřené smlouvy s TV Morava, ZZIP, TV Přerov – doplatky za prosinec 2020 činí 395 184,87 Kč) V souladu s požadavky vedení připravujeme aktualizaci podoby zajištění medializace Olomouckého kraje od 1. 1. 2021. Dále z této položky budou hrazeny náklady na propagační kampaně v rádiích apod. (Rádio Haná  – doplatek za prosinec 2019 činí 12 605,00 Kč).</t>
  </si>
  <si>
    <t xml:space="preserve">Prostředky rozpočtované na této položce zahrnují částečné náklady (tisk měsíčníku OK - Krajánek) v rámci smlouvy č. 2018/01984/OKH/DSM, která je uzavřená do 30. 6. 2021  ve výši 1 579 270 Kč a předpokládá se další uzavření nové smlouvy na základě výběrového řízení v roce 2021 další 4 čísla periodika ve stejné cenové hladině, dále jsou zde náklady na občasník zaměstnanců KÚOK - Šiml (cca 52. tis. Kč). </t>
  </si>
  <si>
    <t>Prostředky rozpočtované na této položce zahrnují částečně náklady (distribuci měsíčníku) v rámci uzavřené smlouvy č. 2018/01984/OKH/DSM (krajské periodikum-měsíčník Olomouckého kraje, smlouva na distribuci měsíčníku je uzavřena do 06/2021 ve výši 1 258 950 Kč – finanční prostředky zahrnují rezervu pro účely výběrového řízení pro další období – v roce 2021 další 4 čísla periodika ve stejné cenové hladině), dále jsou rozpočtovány náklady na publikační a propagační činnost OK, náklady za komunikační kampaně – inzerce apod.</t>
  </si>
  <si>
    <t>Na této výdajové položce jsou rozpočtovány prostředky na úhradu nákladů - poplatek OSA v rámci konání Plesu Olomuckého kraje pro rok 2021.</t>
  </si>
  <si>
    <t>Výdaje za FKSP členů zastupitelstva (vedení OK) byly nárokovány dle informací OŘLZ OKŘ. V případě potřeby bude částka na této položce upravena během roku 2021 rozpočtovou změnou.  Tvorba je ve výši  4,0 %.</t>
  </si>
  <si>
    <t xml:space="preserve">Pro rok 2021 příděl ve výši 4,0 % z hrubých vyplacených mezd.             </t>
  </si>
  <si>
    <t xml:space="preserve">4. Členský příspěvek Inovační centrum Olomouckého kraje </t>
  </si>
  <si>
    <t>Náklady na této položce zahrnují součet nákladů uložených OdCRVV akčním plánem koncepce cychlodopravy Olomouckého kraje pro období 2021 - 2023. Akční plán prošel vnitřním i vnějším připomínkovacím procesem, jeho finální verze bude projednána na pracovní skupině pro cyklodopravu a následně schválena v ROK do konce roku 2020. Zpracování dokumentu má v gesci OSR. Akční plán obsahuje zejména náklady: 200 tis. Kč na přeznačení dálkových cyklotras, 250 tis. Kč na aktualizaci a údržbu pasportu značení cyklotras, 500 tis. Kč na průběžnou obnovu a údržbu příslušných tematických cyklotras, 200 tis. Kč na podporu terénní cyklistiky, 300 tis. Kč na podporu tvorby doprovodné cykloinfrastruktury a 150 tis. Kč na podporu pořizování cyklopřívěsu.</t>
  </si>
  <si>
    <t>Prostředky rozpočtované na této položce jsou alokovány na úhrady pronájmů prostor při akcích Olomouckého kraje - např. Sportovec roku OK,  Pedagog roku OK, Velikonoční zajíček, Ocenění zasloužilých trenérů, předávání Zlatých křížů, Ceny OK voblasti cestovního ruchu, Váleční veteráni, Mikulášská besídka, Vánoce OK apod. Dále pronájmy prostor na Moravské dopravní fórum a konferenci Střední Morava křižovatka dopravních a ekonomických zájmů.</t>
  </si>
  <si>
    <t>Prostředky rozpočtované na této položce zahrnují zejména náklady na organizační zajištění tradičních akcí Olomouckého kraje organizovaných odborem (významné návštěvy /návštěva prezidenta republiky v kraji, ostatní , výjezdy ROK, Předávání Zlatých křížů, akce pro děti / veřejnost, Ceny kultury, Sportovec OK, Pedagog OK, Ceny OK v oblasti cestovního ruchu, Ceny OK v oblasti životního prostředí, Ocenění nejlepších trenérů OK, případně Vánoční setkání hejtmana se seniory OK, Vánoční výzdoba budovy KÚ, Vánoce OK a na akci Dny kraje).</t>
  </si>
  <si>
    <t>Prostředky rozpočtované na této položce zahrnují náklady spojené s financováním občerstvení na různých akcích OK organizovaných odborem kancelář hejtmana - např. Sportovec OK, Pedagog OK, Slavnostní podpisy smluv (přímá podpora, sport, kultura + ostatní), Velikonoční zajíček, předávání Zlatých křížů, Ocenění zasloužilých trenérů OK, Setkání se starostkami a starosty, Dny OK, Ceny OK za přínos v oblasti životního prostředí, Ceny OK v oblasti cestovního ruchu, Setkání s válečnými veterány, Mikulášská besídka, Vánoce OK, výjezdní jednání ROK apod. Při návrhu rozpočtu na rok 2021 vycházíme z částky čerpané dle skutečnosti v roce 2019 a průběžného čerpání roku 2020.</t>
  </si>
  <si>
    <t xml:space="preserve">Rezerva Rady </t>
  </si>
  <si>
    <t xml:space="preserve">c) Konzultace na zpracování dat ÚAP </t>
  </si>
  <si>
    <t xml:space="preserve">1. Podpora složek integrovaného záchranného systému </t>
  </si>
  <si>
    <t>2. Nákup OOPP - v souvislosti s pandemií COVID-19</t>
  </si>
  <si>
    <t>Odbory - provozní výdaje</t>
  </si>
  <si>
    <t>Odbory - platy a podobné související výdaje (ORJ 01 a 03)</t>
  </si>
  <si>
    <t xml:space="preserve">Celkem </t>
  </si>
  <si>
    <t xml:space="preserve">Rekapitulace: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</si>
</sst>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30" x14ac:knownFonts="1">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i/>
      <sz val="11"/>
      <color rgb="FFFF0000"/>
      <name val="Arial"/>
      <family val="2"/>
      <charset val="238"/>
    </font>
    <font>
      <i/>
      <sz val="11"/>
      <color rgb="FFFF0000"/>
      <name val="Calibri"/>
      <family val="2"/>
      <charset val="238"/>
      <scheme val="minor"/>
    </font>
    <font>
      <i/>
      <sz val="11"/>
      <color rgb="FF0070C0"/>
      <name val="Arial"/>
      <family val="2"/>
      <charset val="23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auto="1"/>
      </left>
      <right style="double">
        <color auto="1"/>
      </right>
      <top style="thin">
        <color auto="1"/>
      </top>
      <bottom style="double">
        <color auto="1"/>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style="double">
        <color auto="1"/>
      </right>
      <top style="thin">
        <color auto="1"/>
      </top>
      <bottom style="double">
        <color auto="1"/>
      </bottom>
      <diagonal/>
    </border>
  </borders>
  <cellStyleXfs count="2">
    <xf numFmtId="0" fontId="0" fillId="0" borderId="0"/>
    <xf numFmtId="0" fontId="4" fillId="0" borderId="0"/>
  </cellStyleXfs>
  <cellXfs count="542">
    <xf numFmtId="0" fontId="0" fillId="0" borderId="0" xfId="0"/>
    <xf numFmtId="164" fontId="2" fillId="0" borderId="0" xfId="0" applyNumberFormat="1" applyFont="1"/>
    <xf numFmtId="0" fontId="5" fillId="0" borderId="0" xfId="1" applyFont="1" applyFill="1"/>
    <xf numFmtId="0" fontId="4" fillId="0" borderId="0" xfId="1" applyFill="1"/>
    <xf numFmtId="0" fontId="6" fillId="0" borderId="0" xfId="1" applyFont="1" applyFill="1"/>
    <xf numFmtId="3" fontId="2" fillId="3" borderId="0" xfId="1" applyNumberFormat="1" applyFont="1" applyFill="1"/>
    <xf numFmtId="0" fontId="2" fillId="0" borderId="0" xfId="1" applyFont="1" applyFill="1"/>
    <xf numFmtId="0" fontId="4" fillId="3" borderId="0" xfId="1" applyFill="1"/>
    <xf numFmtId="0" fontId="4" fillId="2" borderId="11" xfId="1" applyFill="1" applyBorder="1" applyAlignment="1">
      <alignment horizontal="center"/>
    </xf>
    <xf numFmtId="3" fontId="4" fillId="2" borderId="11" xfId="1" applyNumberFormat="1" applyFont="1" applyFill="1" applyBorder="1" applyAlignment="1">
      <alignment horizontal="center" vertical="center" wrapText="1"/>
    </xf>
    <xf numFmtId="0" fontId="4" fillId="2" borderId="2" xfId="1" applyFill="1" applyBorder="1" applyAlignment="1">
      <alignment horizontal="center" vertical="center"/>
    </xf>
    <xf numFmtId="3" fontId="3" fillId="2" borderId="2" xfId="1" applyNumberFormat="1" applyFont="1" applyFill="1" applyBorder="1"/>
    <xf numFmtId="0" fontId="8" fillId="0" borderId="0" xfId="1" applyFont="1" applyFill="1"/>
    <xf numFmtId="0" fontId="7" fillId="0" borderId="0" xfId="1" applyFont="1" applyFill="1"/>
    <xf numFmtId="0" fontId="9" fillId="0" borderId="0" xfId="1" applyFont="1" applyFill="1"/>
    <xf numFmtId="0" fontId="10" fillId="0" borderId="0" xfId="1" applyFont="1" applyFill="1"/>
    <xf numFmtId="0" fontId="4" fillId="0" borderId="0" xfId="1" applyFont="1" applyFill="1"/>
    <xf numFmtId="4" fontId="4" fillId="0" borderId="0" xfId="1" applyNumberFormat="1" applyFont="1" applyFill="1"/>
    <xf numFmtId="0" fontId="4" fillId="0" borderId="16" xfId="1" applyFont="1" applyFill="1" applyBorder="1"/>
    <xf numFmtId="0" fontId="4" fillId="3" borderId="0" xfId="1" applyFont="1" applyFill="1"/>
    <xf numFmtId="4" fontId="4" fillId="3" borderId="0" xfId="1" applyNumberFormat="1" applyFont="1" applyFill="1"/>
    <xf numFmtId="0" fontId="3" fillId="3" borderId="0" xfId="0" applyFont="1" applyFill="1" applyAlignment="1">
      <alignment horizontal="left"/>
    </xf>
    <xf numFmtId="0" fontId="2" fillId="3" borderId="0" xfId="0" applyFont="1" applyFill="1" applyAlignment="1">
      <alignment horizontal="center"/>
    </xf>
    <xf numFmtId="0" fontId="2" fillId="3" borderId="0" xfId="0" applyFont="1" applyFill="1"/>
    <xf numFmtId="3" fontId="2" fillId="3" borderId="0" xfId="0" applyNumberFormat="1" applyFont="1" applyFill="1"/>
    <xf numFmtId="3" fontId="2" fillId="0" borderId="8" xfId="0" applyNumberFormat="1" applyFont="1" applyBorder="1"/>
    <xf numFmtId="3" fontId="2" fillId="0" borderId="11" xfId="0" applyNumberFormat="1" applyFont="1" applyBorder="1"/>
    <xf numFmtId="164" fontId="2" fillId="0" borderId="0" xfId="0" applyNumberFormat="1" applyFont="1" applyFill="1"/>
    <xf numFmtId="0" fontId="2" fillId="3" borderId="0" xfId="0" applyNumberFormat="1" applyFont="1" applyFill="1"/>
    <xf numFmtId="0" fontId="4" fillId="2" borderId="3" xfId="0" applyFont="1" applyFill="1" applyBorder="1" applyAlignment="1">
      <alignment horizontal="center" vertical="center"/>
    </xf>
    <xf numFmtId="4" fontId="4" fillId="2" borderId="12" xfId="1" applyNumberFormat="1" applyFont="1" applyFill="1" applyBorder="1" applyAlignment="1">
      <alignment horizontal="center" vertical="center" wrapText="1"/>
    </xf>
    <xf numFmtId="4" fontId="3" fillId="2" borderId="3" xfId="1" applyNumberFormat="1" applyFont="1" applyFill="1" applyBorder="1"/>
    <xf numFmtId="164" fontId="2" fillId="3" borderId="0" xfId="0" applyNumberFormat="1" applyFont="1" applyFill="1"/>
    <xf numFmtId="3" fontId="2" fillId="3" borderId="8" xfId="0" applyNumberFormat="1" applyFont="1" applyFill="1" applyBorder="1" applyProtection="1">
      <protection locked="0"/>
    </xf>
    <xf numFmtId="3" fontId="12" fillId="0" borderId="0" xfId="0" applyNumberFormat="1" applyFont="1" applyBorder="1" applyAlignment="1">
      <alignment vertical="center"/>
    </xf>
    <xf numFmtId="3" fontId="2" fillId="3" borderId="8" xfId="0" applyNumberFormat="1" applyFont="1" applyFill="1" applyBorder="1"/>
    <xf numFmtId="3" fontId="2" fillId="3" borderId="5" xfId="0" applyNumberFormat="1" applyFont="1" applyFill="1" applyBorder="1" applyProtection="1">
      <protection locked="0"/>
    </xf>
    <xf numFmtId="4" fontId="2" fillId="0" borderId="9" xfId="0" applyNumberFormat="1" applyFont="1" applyBorder="1"/>
    <xf numFmtId="3" fontId="2" fillId="0" borderId="0" xfId="0" applyNumberFormat="1" applyFont="1"/>
    <xf numFmtId="3" fontId="4" fillId="0" borderId="0" xfId="0" applyNumberFormat="1" applyFont="1"/>
    <xf numFmtId="0" fontId="2" fillId="0" borderId="0" xfId="0" applyFont="1"/>
    <xf numFmtId="0" fontId="13" fillId="0" borderId="0" xfId="0" applyFont="1" applyBorder="1" applyAlignment="1">
      <alignment horizontal="left"/>
    </xf>
    <xf numFmtId="0" fontId="13" fillId="0" borderId="0" xfId="0" applyFont="1"/>
    <xf numFmtId="0" fontId="4" fillId="0" borderId="0" xfId="0" applyFont="1"/>
    <xf numFmtId="4" fontId="3" fillId="2" borderId="3" xfId="0" applyNumberFormat="1" applyFont="1" applyFill="1" applyBorder="1"/>
    <xf numFmtId="0" fontId="3" fillId="0" borderId="0" xfId="0" applyFont="1" applyAlignment="1">
      <alignment horizontal="left"/>
    </xf>
    <xf numFmtId="0" fontId="2" fillId="0" borderId="0" xfId="0" applyFont="1" applyAlignment="1">
      <alignment horizontal="center"/>
    </xf>
    <xf numFmtId="0" fontId="15" fillId="0" borderId="0" xfId="0" applyFont="1" applyAlignment="1">
      <alignment horizontal="left"/>
    </xf>
    <xf numFmtId="0" fontId="3"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3" fontId="2" fillId="3" borderId="8" xfId="0" applyNumberFormat="1" applyFont="1" applyFill="1" applyBorder="1" applyAlignment="1">
      <alignment vertical="center"/>
    </xf>
    <xf numFmtId="0" fontId="2" fillId="0" borderId="0" xfId="0" applyFont="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vertical="top" wrapText="1"/>
    </xf>
    <xf numFmtId="0" fontId="2" fillId="0" borderId="0" xfId="0" applyFont="1" applyAlignment="1">
      <alignment horizontal="left" wrapText="1"/>
    </xf>
    <xf numFmtId="0" fontId="14" fillId="0" borderId="0" xfId="0" applyFont="1" applyAlignment="1">
      <alignment wrapText="1"/>
    </xf>
    <xf numFmtId="0" fontId="13" fillId="0" borderId="0" xfId="0" applyFont="1" applyAlignment="1">
      <alignment horizontal="left"/>
    </xf>
    <xf numFmtId="0" fontId="14" fillId="0" borderId="0" xfId="0" applyFont="1" applyAlignment="1">
      <alignment horizontal="justify" wrapText="1"/>
    </xf>
    <xf numFmtId="0" fontId="18" fillId="3" borderId="0" xfId="0" applyFont="1" applyFill="1" applyAlignment="1">
      <alignment horizontal="left"/>
    </xf>
    <xf numFmtId="0" fontId="2" fillId="3" borderId="0" xfId="0" applyFont="1" applyFill="1" applyAlignment="1">
      <alignment horizontal="left"/>
    </xf>
    <xf numFmtId="0" fontId="3" fillId="3" borderId="0" xfId="0" applyFont="1" applyFill="1" applyAlignment="1">
      <alignment horizontal="center"/>
    </xf>
    <xf numFmtId="0" fontId="4" fillId="3" borderId="0" xfId="0" applyFont="1" applyFill="1" applyAlignment="1">
      <alignment horizontal="center"/>
    </xf>
    <xf numFmtId="0" fontId="4" fillId="3" borderId="0" xfId="0" applyFont="1" applyFill="1"/>
    <xf numFmtId="3" fontId="4" fillId="3" borderId="0" xfId="0" applyNumberFormat="1" applyFont="1" applyFill="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9" fillId="2" borderId="1" xfId="0" applyFont="1" applyFill="1" applyBorder="1" applyAlignment="1">
      <alignment horizontal="center"/>
    </xf>
    <xf numFmtId="0" fontId="19" fillId="2" borderId="2" xfId="0" applyFont="1" applyFill="1" applyBorder="1" applyAlignment="1">
      <alignment horizontal="center"/>
    </xf>
    <xf numFmtId="3" fontId="19" fillId="2" borderId="2" xfId="0" applyNumberFormat="1" applyFont="1" applyFill="1" applyBorder="1" applyAlignment="1">
      <alignment horizontal="center" wrapText="1"/>
    </xf>
    <xf numFmtId="0" fontId="19" fillId="2" borderId="3" xfId="0" applyFont="1" applyFill="1" applyBorder="1" applyAlignment="1">
      <alignment horizontal="center"/>
    </xf>
    <xf numFmtId="0" fontId="19" fillId="3" borderId="0" xfId="0" applyFont="1" applyFill="1" applyAlignment="1">
      <alignment horizontal="center"/>
    </xf>
    <xf numFmtId="0" fontId="19" fillId="0" borderId="0" xfId="0" applyFont="1" applyAlignment="1">
      <alignment horizontal="center"/>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5" xfId="0" applyFont="1" applyFill="1" applyBorder="1" applyAlignment="1" applyProtection="1">
      <alignment wrapText="1"/>
      <protection locked="0"/>
    </xf>
    <xf numFmtId="3" fontId="2" fillId="3" borderId="5" xfId="0" applyNumberFormat="1" applyFont="1" applyFill="1" applyBorder="1" applyAlignment="1" applyProtection="1">
      <alignment wrapText="1"/>
      <protection locked="0"/>
    </xf>
    <xf numFmtId="4" fontId="2" fillId="3" borderId="6" xfId="0" applyNumberFormat="1" applyFont="1" applyFill="1" applyBorder="1"/>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8" xfId="0" applyFont="1" applyFill="1" applyBorder="1" applyAlignment="1" applyProtection="1">
      <alignment wrapText="1"/>
      <protection locked="0"/>
    </xf>
    <xf numFmtId="3" fontId="2" fillId="3" borderId="8" xfId="0" applyNumberFormat="1" applyFont="1" applyFill="1" applyBorder="1" applyAlignment="1" applyProtection="1">
      <alignment wrapText="1"/>
      <protection locked="0"/>
    </xf>
    <xf numFmtId="4" fontId="2" fillId="3" borderId="9" xfId="0" applyNumberFormat="1" applyFont="1" applyFill="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8" xfId="0" applyFont="1" applyFill="1" applyBorder="1" applyAlignment="1">
      <alignment wrapText="1"/>
    </xf>
    <xf numFmtId="3" fontId="2" fillId="3" borderId="8" xfId="0" applyNumberFormat="1" applyFont="1" applyFill="1" applyBorder="1" applyAlignment="1">
      <alignment wrapText="1"/>
    </xf>
    <xf numFmtId="0" fontId="2" fillId="3" borderId="8" xfId="0" applyFont="1" applyFill="1" applyBorder="1"/>
    <xf numFmtId="0" fontId="2" fillId="0" borderId="7" xfId="0" applyFont="1" applyBorder="1" applyAlignment="1">
      <alignment horizontal="center"/>
    </xf>
    <xf numFmtId="0" fontId="2" fillId="0" borderId="8" xfId="0" applyFont="1" applyBorder="1" applyAlignment="1">
      <alignment horizontal="center"/>
    </xf>
    <xf numFmtId="0" fontId="2" fillId="0" borderId="8" xfId="0" applyFont="1" applyBorder="1" applyAlignment="1">
      <alignment vertical="center" wrapText="1"/>
    </xf>
    <xf numFmtId="3" fontId="2" fillId="0" borderId="8" xfId="0" applyNumberFormat="1" applyFont="1" applyBorder="1" applyAlignment="1">
      <alignment vertical="center" wrapText="1"/>
    </xf>
    <xf numFmtId="4" fontId="2" fillId="0" borderId="9" xfId="0" applyNumberFormat="1" applyFont="1" applyBorder="1" applyAlignment="1">
      <alignment vertical="center"/>
    </xf>
    <xf numFmtId="0" fontId="2" fillId="0" borderId="8" xfId="0" applyFont="1" applyBorder="1"/>
    <xf numFmtId="0" fontId="2" fillId="0" borderId="10" xfId="0" applyFont="1" applyBorder="1" applyAlignment="1">
      <alignment horizontal="center"/>
    </xf>
    <xf numFmtId="0" fontId="2" fillId="0" borderId="11" xfId="0" applyFont="1" applyBorder="1" applyAlignment="1">
      <alignment horizontal="center"/>
    </xf>
    <xf numFmtId="3" fontId="3" fillId="2" borderId="2" xfId="0" applyNumberFormat="1" applyFont="1" applyFill="1" applyBorder="1"/>
    <xf numFmtId="0" fontId="3" fillId="3" borderId="0" xfId="0" applyFont="1" applyFill="1"/>
    <xf numFmtId="0" fontId="3" fillId="0" borderId="0" xfId="0" applyFont="1"/>
    <xf numFmtId="0" fontId="13" fillId="3" borderId="0" xfId="0" applyFont="1" applyFill="1" applyBorder="1" applyAlignment="1">
      <alignment horizontal="left"/>
    </xf>
    <xf numFmtId="0" fontId="15" fillId="3" borderId="0" xfId="0" applyFont="1" applyFill="1" applyAlignment="1">
      <alignment horizontal="left"/>
    </xf>
    <xf numFmtId="3" fontId="3" fillId="3" borderId="0" xfId="0" applyNumberFormat="1" applyFont="1" applyFill="1"/>
    <xf numFmtId="0" fontId="2" fillId="3" borderId="0" xfId="0" applyFont="1" applyFill="1" applyAlignment="1">
      <alignment horizontal="justify" wrapText="1"/>
    </xf>
    <xf numFmtId="0" fontId="14" fillId="3" borderId="0" xfId="0" applyFont="1" applyFill="1" applyAlignment="1">
      <alignment horizontal="justify" wrapText="1"/>
    </xf>
    <xf numFmtId="3" fontId="2" fillId="3" borderId="0" xfId="0" applyNumberFormat="1" applyFont="1" applyFill="1" applyBorder="1"/>
    <xf numFmtId="0" fontId="2" fillId="3" borderId="0" xfId="0" applyFont="1" applyFill="1" applyBorder="1"/>
    <xf numFmtId="0" fontId="3" fillId="3" borderId="0" xfId="0" applyFont="1" applyFill="1" applyBorder="1" applyAlignment="1">
      <alignment horizontal="left"/>
    </xf>
    <xf numFmtId="0" fontId="2" fillId="3" borderId="0" xfId="0" applyFont="1" applyFill="1" applyBorder="1" applyAlignment="1">
      <alignment horizontal="center"/>
    </xf>
    <xf numFmtId="164" fontId="3" fillId="3" borderId="0" xfId="0" applyNumberFormat="1" applyFont="1" applyFill="1" applyBorder="1" applyAlignment="1">
      <alignment horizontal="right"/>
    </xf>
    <xf numFmtId="0" fontId="3" fillId="3" borderId="0" xfId="0" applyFont="1" applyFill="1" applyAlignment="1"/>
    <xf numFmtId="0" fontId="18"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4" fontId="2" fillId="0" borderId="6" xfId="0" applyNumberFormat="1" applyFont="1" applyBorder="1"/>
    <xf numFmtId="0" fontId="2" fillId="0" borderId="8" xfId="0" applyFont="1" applyBorder="1" applyAlignment="1">
      <alignment wrapText="1"/>
    </xf>
    <xf numFmtId="3" fontId="2" fillId="0" borderId="8" xfId="0" applyNumberFormat="1" applyFont="1" applyBorder="1" applyAlignment="1">
      <alignment wrapText="1"/>
    </xf>
    <xf numFmtId="0" fontId="3" fillId="0" borderId="0" xfId="0" applyFont="1" applyFill="1" applyBorder="1" applyAlignment="1">
      <alignment horizontal="left"/>
    </xf>
    <xf numFmtId="0" fontId="11" fillId="3" borderId="0" xfId="0" applyFont="1" applyFill="1" applyAlignment="1">
      <alignment horizontal="left" wrapText="1"/>
    </xf>
    <xf numFmtId="164" fontId="17" fillId="0" borderId="0" xfId="0" applyNumberFormat="1" applyFont="1" applyBorder="1" applyAlignment="1"/>
    <xf numFmtId="164" fontId="20" fillId="0" borderId="0" xfId="0" applyNumberFormat="1" applyFont="1" applyBorder="1" applyAlignment="1"/>
    <xf numFmtId="0" fontId="2" fillId="0" borderId="0" xfId="0" applyFont="1" applyAlignment="1"/>
    <xf numFmtId="0" fontId="2" fillId="0" borderId="0" xfId="0" applyFont="1" applyAlignment="1">
      <alignment wrapText="1"/>
    </xf>
    <xf numFmtId="0" fontId="2" fillId="0" borderId="0" xfId="0" applyFont="1" applyAlignment="1">
      <alignment horizontal="justify"/>
    </xf>
    <xf numFmtId="3" fontId="2" fillId="0" borderId="8" xfId="0" applyNumberFormat="1" applyFont="1" applyBorder="1" applyAlignment="1">
      <alignment vertical="center"/>
    </xf>
    <xf numFmtId="4" fontId="2" fillId="0" borderId="9" xfId="0" applyNumberFormat="1" applyFont="1" applyBorder="1" applyAlignment="1">
      <alignment vertical="center" shrinkToFit="1"/>
    </xf>
    <xf numFmtId="0" fontId="14" fillId="0" borderId="0" xfId="0" applyFont="1" applyBorder="1" applyAlignment="1">
      <alignment horizontal="justify" wrapText="1"/>
    </xf>
    <xf numFmtId="3" fontId="17" fillId="3" borderId="0" xfId="0" applyNumberFormat="1" applyFont="1" applyFill="1" applyAlignment="1">
      <alignment horizontal="right"/>
    </xf>
    <xf numFmtId="0" fontId="17" fillId="3" borderId="0" xfId="0" applyFont="1" applyFill="1" applyAlignment="1">
      <alignment horizontal="right"/>
    </xf>
    <xf numFmtId="164" fontId="17" fillId="3" borderId="0" xfId="0" applyNumberFormat="1" applyFont="1" applyFill="1" applyBorder="1" applyAlignment="1">
      <alignment horizontal="right"/>
    </xf>
    <xf numFmtId="0" fontId="14" fillId="0" borderId="0" xfId="0" applyFont="1" applyAlignment="1">
      <alignment horizontal="justify"/>
    </xf>
    <xf numFmtId="0" fontId="3" fillId="0" borderId="0" xfId="0" applyFont="1" applyAlignment="1">
      <alignment horizontal="justify"/>
    </xf>
    <xf numFmtId="164" fontId="17" fillId="0" borderId="0" xfId="0" applyNumberFormat="1" applyFont="1" applyBorder="1" applyAlignment="1">
      <alignment horizontal="left"/>
    </xf>
    <xf numFmtId="164" fontId="20" fillId="0" borderId="0" xfId="0" applyNumberFormat="1" applyFont="1" applyBorder="1" applyAlignment="1">
      <alignment horizontal="left"/>
    </xf>
    <xf numFmtId="0" fontId="14" fillId="0" borderId="0" xfId="0" applyFont="1" applyBorder="1" applyAlignment="1">
      <alignment horizontal="justify"/>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3" fontId="2" fillId="0" borderId="0" xfId="0" applyNumberFormat="1" applyFont="1" applyBorder="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3" fillId="0" borderId="0" xfId="0" applyNumberFormat="1" applyFont="1" applyFill="1" applyBorder="1" applyAlignment="1">
      <alignment horizontal="right"/>
    </xf>
    <xf numFmtId="0" fontId="3" fillId="0" borderId="0" xfId="0" applyFont="1" applyAlignment="1">
      <alignment horizontal="left" vertical="top"/>
    </xf>
    <xf numFmtId="0" fontId="2" fillId="0" borderId="0" xfId="0" applyFont="1" applyAlignment="1">
      <alignment vertical="top" wrapText="1"/>
    </xf>
    <xf numFmtId="0" fontId="3" fillId="3" borderId="0" xfId="0" applyFont="1" applyFill="1" applyBorder="1" applyAlignment="1"/>
    <xf numFmtId="165" fontId="21" fillId="0" borderId="0" xfId="0" applyNumberFormat="1" applyFont="1"/>
    <xf numFmtId="0" fontId="14" fillId="0" borderId="0" xfId="0" applyFont="1"/>
    <xf numFmtId="0" fontId="2" fillId="0" borderId="18" xfId="0" applyFont="1" applyBorder="1"/>
    <xf numFmtId="0" fontId="3" fillId="0" borderId="0"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19" xfId="0" applyFont="1" applyBorder="1"/>
    <xf numFmtId="3" fontId="2" fillId="0" borderId="5" xfId="0" applyNumberFormat="1" applyFont="1" applyBorder="1"/>
    <xf numFmtId="0" fontId="2" fillId="0" borderId="18" xfId="0" applyFont="1" applyBorder="1" applyAlignment="1">
      <alignment wrapText="1"/>
    </xf>
    <xf numFmtId="0" fontId="2" fillId="0" borderId="5" xfId="0" applyFont="1" applyBorder="1"/>
    <xf numFmtId="0" fontId="17" fillId="0" borderId="0" xfId="0" applyFont="1" applyBorder="1" applyAlignment="1">
      <alignment horizontal="justify"/>
    </xf>
    <xf numFmtId="0" fontId="2" fillId="0" borderId="0" xfId="0" applyFont="1" applyAlignment="1">
      <alignment horizontal="justify" vertical="justify" wrapText="1"/>
    </xf>
    <xf numFmtId="0" fontId="13" fillId="0" borderId="0" xfId="0" applyFont="1" applyBorder="1" applyAlignment="1">
      <alignment horizontal="left"/>
    </xf>
    <xf numFmtId="0" fontId="13" fillId="3" borderId="0" xfId="0" applyFont="1" applyFill="1" applyBorder="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wrapText="1"/>
    </xf>
    <xf numFmtId="0" fontId="14" fillId="0" borderId="0" xfId="0" applyFont="1" applyAlignment="1">
      <alignment horizontal="justify" wrapText="1"/>
    </xf>
    <xf numFmtId="0" fontId="2" fillId="3" borderId="0" xfId="0" applyFont="1" applyFill="1" applyAlignment="1">
      <alignment horizontal="justify" wrapText="1"/>
    </xf>
    <xf numFmtId="0" fontId="14" fillId="3" borderId="0" xfId="0" applyFont="1" applyFill="1" applyAlignment="1">
      <alignment horizontal="justify" wrapText="1"/>
    </xf>
    <xf numFmtId="164" fontId="3" fillId="3" borderId="0" xfId="0" applyNumberFormat="1" applyFont="1" applyFill="1" applyBorder="1" applyAlignment="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0" borderId="0" xfId="0" applyFont="1" applyAlignment="1">
      <alignment horizontal="left"/>
    </xf>
    <xf numFmtId="0" fontId="14" fillId="0" borderId="0" xfId="0" applyFont="1" applyAlignment="1">
      <alignment horizontal="justify" vertical="top" wrapText="1"/>
    </xf>
    <xf numFmtId="0" fontId="13" fillId="0" borderId="0" xfId="0" applyFont="1" applyAlignment="1">
      <alignment horizontal="left"/>
    </xf>
    <xf numFmtId="0" fontId="2" fillId="3" borderId="0" xfId="0" applyFont="1" applyFill="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wrapText="1"/>
    </xf>
    <xf numFmtId="0" fontId="2" fillId="0" borderId="0" xfId="0" applyFont="1" applyAlignment="1">
      <alignment horizontal="justify" wrapText="1"/>
    </xf>
    <xf numFmtId="0" fontId="14" fillId="0" borderId="0" xfId="0" applyFont="1" applyAlignment="1">
      <alignment horizontal="justify" wrapText="1"/>
    </xf>
    <xf numFmtId="0" fontId="2" fillId="0" borderId="0" xfId="0" applyFont="1" applyAlignment="1">
      <alignment horizontal="left"/>
    </xf>
    <xf numFmtId="0" fontId="13" fillId="0" borderId="0" xfId="0" applyFont="1" applyAlignment="1">
      <alignment horizontal="left"/>
    </xf>
    <xf numFmtId="0" fontId="2" fillId="0" borderId="0" xfId="0" applyFont="1" applyAlignment="1">
      <alignment horizontal="justify" vertical="justify" wrapText="1"/>
    </xf>
    <xf numFmtId="0" fontId="14" fillId="0" borderId="0" xfId="0" applyFont="1" applyAlignment="1">
      <alignment horizontal="justify" vertical="justify" wrapText="1"/>
    </xf>
    <xf numFmtId="0" fontId="14" fillId="0" borderId="0" xfId="0" applyFont="1" applyAlignment="1">
      <alignment horizontal="justify" wrapText="1"/>
    </xf>
    <xf numFmtId="0" fontId="2" fillId="0" borderId="0" xfId="0" applyFont="1" applyFill="1" applyBorder="1" applyAlignment="1">
      <alignment horizontal="justify" wrapText="1"/>
    </xf>
    <xf numFmtId="0" fontId="2" fillId="3" borderId="0" xfId="0" applyFont="1" applyFill="1" applyAlignment="1">
      <alignment horizontal="left"/>
    </xf>
    <xf numFmtId="0" fontId="14" fillId="0" borderId="0" xfId="0" applyFont="1" applyAlignment="1">
      <alignment horizontal="justify" wrapText="1"/>
    </xf>
    <xf numFmtId="0" fontId="2" fillId="0" borderId="0" xfId="0" applyFont="1" applyAlignment="1">
      <alignment horizontal="left"/>
    </xf>
    <xf numFmtId="0" fontId="3" fillId="3" borderId="0" xfId="0" applyFont="1" applyFill="1" applyBorder="1" applyAlignment="1">
      <alignment wrapText="1"/>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 borderId="7" xfId="0" applyFont="1" applyFill="1" applyBorder="1" applyAlignment="1">
      <alignment horizontal="center" vertical="center"/>
    </xf>
    <xf numFmtId="0" fontId="4" fillId="3" borderId="0" xfId="0" applyFont="1" applyFill="1" applyAlignment="1">
      <alignment horizontal="right"/>
    </xf>
    <xf numFmtId="0" fontId="4" fillId="0" borderId="0" xfId="0" applyFont="1" applyAlignment="1">
      <alignment horizontal="right"/>
    </xf>
    <xf numFmtId="4" fontId="4" fillId="0" borderId="0" xfId="1" applyNumberFormat="1" applyFont="1" applyFill="1" applyAlignment="1">
      <alignment horizontal="right"/>
    </xf>
    <xf numFmtId="0" fontId="2" fillId="0" borderId="0" xfId="0" applyFont="1" applyAlignment="1">
      <alignment horizontal="justify" vertical="top" wrapText="1"/>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wrapText="1"/>
      <protection locked="0"/>
    </xf>
    <xf numFmtId="3" fontId="2" fillId="3" borderId="8" xfId="0" applyNumberFormat="1" applyFont="1" applyFill="1" applyBorder="1" applyAlignment="1" applyProtection="1">
      <alignment vertical="center"/>
      <protection locked="0"/>
    </xf>
    <xf numFmtId="0" fontId="2" fillId="3" borderId="8" xfId="0" applyFont="1" applyFill="1" applyBorder="1" applyAlignment="1">
      <alignment horizontal="center" vertical="center"/>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Border="1" applyAlignment="1">
      <alignment vertical="center"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14"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horizontal="justify" vertical="top" wrapText="1"/>
    </xf>
    <xf numFmtId="0" fontId="14" fillId="0" borderId="0" xfId="0" applyFont="1" applyAlignment="1">
      <alignment horizontal="justify" wrapText="1"/>
    </xf>
    <xf numFmtId="0" fontId="14" fillId="0" borderId="0" xfId="0" applyFont="1" applyAlignment="1">
      <alignment wrapText="1"/>
    </xf>
    <xf numFmtId="0" fontId="14" fillId="0" borderId="0" xfId="0" applyFont="1" applyAlignment="1">
      <alignment horizontal="justify" vertical="top" wrapText="1"/>
    </xf>
    <xf numFmtId="0" fontId="2" fillId="0" borderId="0" xfId="0" applyFont="1" applyAlignment="1">
      <alignment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3" borderId="0" xfId="0" applyFont="1" applyFill="1" applyAlignment="1">
      <alignment horizontal="justify" wrapText="1"/>
    </xf>
    <xf numFmtId="164" fontId="3" fillId="3" borderId="0" xfId="0" applyNumberFormat="1" applyFont="1" applyFill="1" applyBorder="1" applyAlignment="1"/>
    <xf numFmtId="164" fontId="11" fillId="3" borderId="0" xfId="0" applyNumberFormat="1" applyFont="1" applyFill="1" applyBorder="1" applyAlignment="1"/>
    <xf numFmtId="0" fontId="2" fillId="0" borderId="0" xfId="0" applyFont="1" applyAlignment="1">
      <alignment horizontal="left" vertical="top" wrapText="1"/>
    </xf>
    <xf numFmtId="0" fontId="0" fillId="0" borderId="0" xfId="0" applyAlignment="1">
      <alignment wrapText="1"/>
    </xf>
    <xf numFmtId="0" fontId="2"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horizontal="justify" vertical="top" wrapText="1"/>
    </xf>
    <xf numFmtId="164" fontId="13" fillId="0" borderId="0" xfId="0" applyNumberFormat="1" applyFont="1" applyBorder="1" applyAlignment="1">
      <alignment wrapText="1"/>
    </xf>
    <xf numFmtId="164" fontId="16" fillId="0" borderId="0" xfId="0" applyNumberFormat="1" applyFont="1" applyBorder="1" applyAlignment="1">
      <alignment wrapText="1"/>
    </xf>
    <xf numFmtId="0" fontId="13" fillId="3" borderId="0" xfId="0" applyFont="1" applyFill="1" applyBorder="1" applyAlignment="1">
      <alignment wrapText="1"/>
    </xf>
    <xf numFmtId="0" fontId="13" fillId="0" borderId="0" xfId="0" applyFont="1" applyAlignment="1">
      <alignment horizontal="left"/>
    </xf>
    <xf numFmtId="0" fontId="2" fillId="0" borderId="0" xfId="0" applyFont="1" applyAlignment="1">
      <alignment horizontal="justify" vertical="justify" wrapText="1"/>
    </xf>
    <xf numFmtId="3" fontId="24" fillId="0" borderId="0" xfId="0" applyNumberFormat="1" applyFont="1"/>
    <xf numFmtId="3" fontId="25" fillId="0" borderId="0" xfId="0" applyNumberFormat="1" applyFont="1" applyBorder="1" applyAlignment="1">
      <alignment horizontal="left"/>
    </xf>
    <xf numFmtId="3" fontId="4" fillId="0" borderId="16" xfId="0" applyNumberFormat="1" applyFont="1" applyBorder="1"/>
    <xf numFmtId="164" fontId="3" fillId="0" borderId="0" xfId="0" applyNumberFormat="1" applyFont="1" applyBorder="1" applyAlignment="1"/>
    <xf numFmtId="164" fontId="11" fillId="0" borderId="0" xfId="0" applyNumberFormat="1" applyFont="1" applyBorder="1" applyAlignment="1"/>
    <xf numFmtId="164" fontId="13" fillId="0" borderId="0" xfId="0" applyNumberFormat="1" applyFont="1" applyBorder="1" applyAlignment="1"/>
    <xf numFmtId="164" fontId="16" fillId="0" borderId="0" xfId="0" applyNumberFormat="1" applyFont="1" applyBorder="1" applyAlignment="1"/>
    <xf numFmtId="0" fontId="2" fillId="0" borderId="0" xfId="0" applyFont="1" applyAlignment="1">
      <alignment horizontal="justify"/>
    </xf>
    <xf numFmtId="0" fontId="14" fillId="0" borderId="0" xfId="0" applyFont="1" applyAlignment="1">
      <alignment horizontal="justify" vertical="top" wrapText="1"/>
    </xf>
    <xf numFmtId="0" fontId="13" fillId="0" borderId="0" xfId="0" applyFont="1" applyAlignment="1">
      <alignment horizontal="left"/>
    </xf>
    <xf numFmtId="0" fontId="16" fillId="0" borderId="0" xfId="0" applyFont="1" applyAlignment="1">
      <alignment horizontal="left"/>
    </xf>
    <xf numFmtId="3" fontId="4" fillId="3" borderId="0" xfId="0" applyNumberFormat="1" applyFont="1" applyFill="1" applyAlignment="1">
      <alignment horizontal="center"/>
    </xf>
    <xf numFmtId="3" fontId="4" fillId="0" borderId="0" xfId="0" applyNumberFormat="1" applyFont="1" applyAlignment="1">
      <alignment vertical="center"/>
    </xf>
    <xf numFmtId="3" fontId="4" fillId="0" borderId="0" xfId="0" applyNumberFormat="1" applyFont="1" applyBorder="1"/>
    <xf numFmtId="0" fontId="14" fillId="0" borderId="0" xfId="0" applyFont="1" applyAlignment="1">
      <alignment horizontal="justify" wrapText="1"/>
    </xf>
    <xf numFmtId="0" fontId="13" fillId="0" borderId="0" xfId="0" applyFont="1" applyAlignment="1">
      <alignment horizontal="left"/>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justify" vertical="top" wrapText="1"/>
    </xf>
    <xf numFmtId="0" fontId="2" fillId="0" borderId="0" xfId="0" applyFont="1" applyAlignment="1">
      <alignment horizontal="justify" vertical="top" wrapText="1"/>
    </xf>
    <xf numFmtId="4" fontId="2" fillId="3" borderId="9" xfId="0" applyNumberFormat="1" applyFont="1" applyFill="1" applyBorder="1" applyAlignment="1">
      <alignment vertical="center"/>
    </xf>
    <xf numFmtId="0" fontId="2" fillId="3" borderId="0" xfId="0" applyFont="1" applyFill="1" applyAlignment="1">
      <alignment horizontal="justify" wrapText="1"/>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2" fillId="0" borderId="0" xfId="0" applyFont="1" applyAlignment="1">
      <alignment horizontal="justify" vertical="top" wrapText="1"/>
    </xf>
    <xf numFmtId="0" fontId="2" fillId="0" borderId="0" xfId="0" applyFont="1" applyAlignment="1">
      <alignment horizontal="justify" wrapText="1"/>
    </xf>
    <xf numFmtId="0" fontId="14" fillId="0" borderId="0" xfId="0" applyFont="1" applyAlignment="1">
      <alignment horizontal="justify" wrapText="1"/>
    </xf>
    <xf numFmtId="3" fontId="18" fillId="0" borderId="0" xfId="0" applyNumberFormat="1" applyFont="1" applyAlignment="1">
      <alignment horizontal="center"/>
    </xf>
    <xf numFmtId="0" fontId="2" fillId="0" borderId="0" xfId="0" applyFont="1" applyAlignment="1">
      <alignment horizontal="justify"/>
    </xf>
    <xf numFmtId="0" fontId="2" fillId="0" borderId="0" xfId="0" applyFont="1" applyAlignment="1">
      <alignment horizontal="left"/>
    </xf>
    <xf numFmtId="0" fontId="2" fillId="3" borderId="0" xfId="0" applyFont="1" applyFill="1" applyAlignment="1">
      <alignment horizontal="left"/>
    </xf>
    <xf numFmtId="164" fontId="2" fillId="3" borderId="0" xfId="0" applyNumberFormat="1" applyFont="1" applyFill="1" applyBorder="1" applyAlignment="1"/>
    <xf numFmtId="0" fontId="13" fillId="0" borderId="17" xfId="0" applyFont="1" applyBorder="1" applyAlignment="1">
      <alignment horizontal="left"/>
    </xf>
    <xf numFmtId="0" fontId="14" fillId="0" borderId="0" xfId="0" applyFont="1" applyAlignment="1">
      <alignment horizontal="justify"/>
    </xf>
    <xf numFmtId="0" fontId="3" fillId="3" borderId="21" xfId="1" applyFont="1" applyFill="1" applyBorder="1"/>
    <xf numFmtId="3" fontId="3" fillId="3" borderId="21" xfId="1" applyNumberFormat="1" applyFont="1" applyFill="1" applyBorder="1"/>
    <xf numFmtId="0" fontId="3" fillId="3" borderId="0" xfId="1" applyFont="1" applyFill="1"/>
    <xf numFmtId="4" fontId="3" fillId="3" borderId="31" xfId="1" applyNumberFormat="1" applyFont="1" applyFill="1" applyBorder="1" applyAlignment="1"/>
    <xf numFmtId="0" fontId="3" fillId="4" borderId="0" xfId="1" applyFont="1" applyFill="1"/>
    <xf numFmtId="0" fontId="14" fillId="0" borderId="0" xfId="0" applyFont="1" applyAlignment="1">
      <alignment horizontal="center"/>
    </xf>
    <xf numFmtId="0" fontId="2" fillId="0" borderId="0" xfId="0" applyFont="1" applyAlignment="1">
      <alignment horizontal="left"/>
    </xf>
    <xf numFmtId="0" fontId="14" fillId="0" borderId="0" xfId="0" applyFont="1" applyAlignment="1">
      <alignment vertical="top" wrapText="1"/>
    </xf>
    <xf numFmtId="164" fontId="2" fillId="3" borderId="0" xfId="0" applyNumberFormat="1" applyFont="1" applyFill="1" applyBorder="1" applyAlignment="1"/>
    <xf numFmtId="0" fontId="2" fillId="3" borderId="0" xfId="0" applyFont="1" applyFill="1" applyBorder="1" applyAlignment="1">
      <alignment horizontal="justify" wrapText="1"/>
    </xf>
    <xf numFmtId="0" fontId="2" fillId="3" borderId="0" xfId="0" applyFont="1" applyFill="1" applyAlignment="1">
      <alignment horizontal="justify" wrapText="1"/>
    </xf>
    <xf numFmtId="164" fontId="3" fillId="3" borderId="0" xfId="0" applyNumberFormat="1" applyFont="1" applyFill="1" applyBorder="1" applyAlignment="1"/>
    <xf numFmtId="0" fontId="14" fillId="0" borderId="0" xfId="0" applyFont="1" applyAlignment="1">
      <alignment wrapText="1"/>
    </xf>
    <xf numFmtId="0" fontId="2" fillId="0" borderId="0" xfId="0" applyFont="1" applyAlignment="1">
      <alignment horizontal="justify" vertical="top" wrapText="1"/>
    </xf>
    <xf numFmtId="164" fontId="11" fillId="3" borderId="0" xfId="0" applyNumberFormat="1" applyFont="1" applyFill="1" applyBorder="1" applyAlignment="1"/>
    <xf numFmtId="0" fontId="3" fillId="0" borderId="0" xfId="0" applyFont="1" applyAlignment="1">
      <alignment horizontal="left"/>
    </xf>
    <xf numFmtId="164" fontId="2" fillId="3" borderId="0" xfId="0" applyNumberFormat="1" applyFont="1" applyFill="1" applyBorder="1"/>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wrapText="1"/>
    </xf>
    <xf numFmtId="4" fontId="2" fillId="0" borderId="12" xfId="0" applyNumberFormat="1" applyFont="1" applyBorder="1"/>
    <xf numFmtId="0" fontId="2" fillId="3" borderId="0" xfId="0" applyFont="1" applyFill="1" applyAlignment="1">
      <alignment horizontal="justify" vertical="justify" wrapText="1"/>
    </xf>
    <xf numFmtId="0" fontId="2" fillId="3" borderId="0" xfId="0" applyFont="1" applyFill="1" applyAlignment="1">
      <alignment horizontal="justify" vertical="top" wrapText="1"/>
    </xf>
    <xf numFmtId="0" fontId="2" fillId="0" borderId="0" xfId="0" applyFont="1" applyAlignment="1">
      <alignment horizontal="left"/>
    </xf>
    <xf numFmtId="0" fontId="14" fillId="0" borderId="0" xfId="0" applyFont="1" applyAlignment="1">
      <alignment horizontal="justify" wrapText="1"/>
    </xf>
    <xf numFmtId="0" fontId="3" fillId="0" borderId="0" xfId="0" applyFont="1" applyAlignment="1">
      <alignment horizontal="left"/>
    </xf>
    <xf numFmtId="164" fontId="3" fillId="3" borderId="0" xfId="0" applyNumberFormat="1" applyFont="1" applyFill="1" applyBorder="1" applyAlignment="1"/>
    <xf numFmtId="0" fontId="2" fillId="0" borderId="0" xfId="0" applyFont="1" applyAlignment="1">
      <alignment horizontal="justify" wrapText="1"/>
    </xf>
    <xf numFmtId="0" fontId="2" fillId="0" borderId="0" xfId="0" applyFont="1" applyAlignment="1">
      <alignment horizontal="justify" vertical="justify" wrapText="1"/>
    </xf>
    <xf numFmtId="166" fontId="3" fillId="3" borderId="21" xfId="1" applyNumberFormat="1" applyFont="1" applyFill="1" applyBorder="1"/>
    <xf numFmtId="4" fontId="3" fillId="3" borderId="28" xfId="1" applyNumberFormat="1" applyFont="1" applyFill="1" applyBorder="1" applyAlignment="1"/>
    <xf numFmtId="3" fontId="3" fillId="3" borderId="0" xfId="1" applyNumberFormat="1" applyFont="1" applyFill="1"/>
    <xf numFmtId="164" fontId="3" fillId="3" borderId="0" xfId="0" applyNumberFormat="1" applyFont="1" applyFill="1" applyBorder="1" applyAlignment="1"/>
    <xf numFmtId="0" fontId="2" fillId="3" borderId="0" xfId="0" applyFont="1" applyFill="1" applyAlignment="1">
      <alignment horizontal="justify" wrapText="1"/>
    </xf>
    <xf numFmtId="0" fontId="2" fillId="0" borderId="0" xfId="0" applyFont="1" applyAlignment="1">
      <alignment horizontal="justify" wrapText="1"/>
    </xf>
    <xf numFmtId="164" fontId="11" fillId="3" borderId="0" xfId="0" applyNumberFormat="1" applyFont="1" applyFill="1" applyBorder="1" applyAlignment="1"/>
    <xf numFmtId="0" fontId="3" fillId="0" borderId="0" xfId="0" applyFont="1" applyAlignment="1">
      <alignment horizontal="left"/>
    </xf>
    <xf numFmtId="164" fontId="3" fillId="3" borderId="0" xfId="0" applyNumberFormat="1" applyFont="1" applyFill="1" applyBorder="1" applyAlignment="1">
      <alignment horizontal="right"/>
    </xf>
    <xf numFmtId="166" fontId="3" fillId="3" borderId="20" xfId="1" applyNumberFormat="1" applyFont="1" applyFill="1" applyBorder="1" applyAlignment="1"/>
    <xf numFmtId="3" fontId="3" fillId="3" borderId="20" xfId="1" applyNumberFormat="1" applyFont="1" applyFill="1" applyBorder="1" applyAlignment="1"/>
    <xf numFmtId="4" fontId="3" fillId="3" borderId="27" xfId="1" applyNumberFormat="1" applyFont="1" applyFill="1" applyBorder="1" applyAlignment="1"/>
    <xf numFmtId="164" fontId="3" fillId="3" borderId="0" xfId="0" applyNumberFormat="1" applyFont="1" applyFill="1" applyBorder="1" applyAlignment="1"/>
    <xf numFmtId="0" fontId="2" fillId="3" borderId="0" xfId="0" applyFont="1" applyFill="1" applyAlignment="1">
      <alignment horizontal="justify" wrapText="1"/>
    </xf>
    <xf numFmtId="164" fontId="11" fillId="3" borderId="0" xfId="0" applyNumberFormat="1" applyFont="1" applyFill="1" applyBorder="1" applyAlignment="1"/>
    <xf numFmtId="0" fontId="13" fillId="3" borderId="0" xfId="0" applyFont="1" applyFill="1" applyAlignment="1">
      <alignment horizontal="left"/>
    </xf>
    <xf numFmtId="0" fontId="3" fillId="3" borderId="21" xfId="1" applyFont="1" applyFill="1" applyBorder="1" applyAlignment="1"/>
    <xf numFmtId="3" fontId="3" fillId="3" borderId="21" xfId="1" applyNumberFormat="1" applyFont="1" applyFill="1" applyBorder="1" applyAlignment="1"/>
    <xf numFmtId="0" fontId="3" fillId="3" borderId="0" xfId="1" applyFont="1" applyFill="1" applyBorder="1"/>
    <xf numFmtId="0" fontId="3" fillId="4" borderId="0" xfId="1" applyFont="1" applyFill="1" applyBorder="1"/>
    <xf numFmtId="3" fontId="3" fillId="4" borderId="0" xfId="1" applyNumberFormat="1" applyFont="1" applyFill="1" applyBorder="1"/>
    <xf numFmtId="3" fontId="3" fillId="4" borderId="0" xfId="1" applyNumberFormat="1" applyFont="1" applyFill="1"/>
    <xf numFmtId="0" fontId="2" fillId="3" borderId="0" xfId="0" applyFont="1" applyFill="1" applyAlignment="1">
      <alignment horizontal="justify" wrapText="1"/>
    </xf>
    <xf numFmtId="0" fontId="2" fillId="0" borderId="0" xfId="0" applyFont="1" applyAlignment="1">
      <alignment horizontal="justify" wrapText="1"/>
    </xf>
    <xf numFmtId="0" fontId="14" fillId="0" borderId="0" xfId="0" applyFont="1" applyAlignment="1">
      <alignment horizontal="justify" wrapText="1"/>
    </xf>
    <xf numFmtId="164" fontId="3" fillId="0" borderId="0" xfId="0" applyNumberFormat="1" applyFont="1" applyBorder="1" applyAlignment="1"/>
    <xf numFmtId="164" fontId="11" fillId="0" borderId="0" xfId="0" applyNumberFormat="1" applyFont="1" applyBorder="1" applyAlignment="1"/>
    <xf numFmtId="0" fontId="14" fillId="0" borderId="0" xfId="0" applyFont="1" applyAlignment="1">
      <alignment horizontal="justify"/>
    </xf>
    <xf numFmtId="0" fontId="14" fillId="0" borderId="0" xfId="0" applyFont="1" applyAlignment="1">
      <alignment horizontal="justify" vertical="top" wrapText="1"/>
    </xf>
    <xf numFmtId="0" fontId="2" fillId="3" borderId="0" xfId="0" applyFont="1" applyFill="1" applyBorder="1" applyAlignment="1">
      <alignment horizontal="justify" vertical="top" wrapText="1"/>
    </xf>
    <xf numFmtId="164" fontId="3" fillId="3" borderId="0" xfId="0" applyNumberFormat="1" applyFont="1" applyFill="1" applyBorder="1" applyAlignment="1">
      <alignment horizontal="right"/>
    </xf>
    <xf numFmtId="0" fontId="3" fillId="0" borderId="0" xfId="0" applyFont="1" applyAlignment="1">
      <alignment horizontal="left"/>
    </xf>
    <xf numFmtId="0" fontId="17" fillId="0" borderId="0" xfId="0" applyFont="1" applyFill="1" applyBorder="1" applyAlignment="1">
      <alignment horizontal="left"/>
    </xf>
    <xf numFmtId="0" fontId="2" fillId="0" borderId="0" xfId="0" applyFont="1" applyAlignment="1">
      <alignment vertical="top" wrapText="1"/>
    </xf>
    <xf numFmtId="3" fontId="3" fillId="3" borderId="0" xfId="1" applyNumberFormat="1" applyFont="1" applyFill="1" applyBorder="1"/>
    <xf numFmtId="0" fontId="2" fillId="3" borderId="0" xfId="1" applyFont="1" applyFill="1"/>
    <xf numFmtId="166" fontId="3" fillId="3" borderId="8" xfId="1" applyNumberFormat="1" applyFont="1" applyFill="1" applyBorder="1" applyAlignment="1"/>
    <xf numFmtId="3" fontId="3" fillId="3" borderId="8" xfId="1" applyNumberFormat="1" applyFont="1" applyFill="1" applyBorder="1" applyAlignment="1">
      <alignment horizontal="right"/>
    </xf>
    <xf numFmtId="0" fontId="3" fillId="3" borderId="0" xfId="1" applyFont="1" applyFill="1" applyAlignment="1">
      <alignment horizontal="right"/>
    </xf>
    <xf numFmtId="0" fontId="7" fillId="3" borderId="0" xfId="0" applyFont="1" applyFill="1" applyAlignment="1">
      <alignment horizontal="right"/>
    </xf>
    <xf numFmtId="164" fontId="27" fillId="3" borderId="0" xfId="0" applyNumberFormat="1" applyFont="1" applyFill="1" applyBorder="1" applyAlignment="1">
      <alignment horizontal="right"/>
    </xf>
    <xf numFmtId="164" fontId="28" fillId="3" borderId="0" xfId="0" applyNumberFormat="1" applyFont="1" applyFill="1" applyBorder="1" applyAlignment="1">
      <alignment horizontal="right"/>
    </xf>
    <xf numFmtId="164" fontId="3" fillId="3" borderId="0" xfId="0" applyNumberFormat="1" applyFont="1" applyFill="1" applyBorder="1" applyAlignment="1"/>
    <xf numFmtId="0" fontId="2" fillId="3" borderId="0" xfId="0" applyFont="1" applyFill="1" applyAlignment="1">
      <alignment horizontal="left"/>
    </xf>
    <xf numFmtId="164" fontId="11" fillId="3" borderId="0" xfId="0" applyNumberFormat="1" applyFont="1" applyFill="1" applyBorder="1" applyAlignment="1"/>
    <xf numFmtId="0" fontId="2" fillId="0" borderId="0" xfId="0" applyFont="1" applyAlignment="1">
      <alignment horizontal="justify"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3" fontId="2" fillId="0" borderId="5" xfId="0" applyNumberFormat="1" applyFont="1" applyBorder="1" applyAlignment="1">
      <alignment vertical="center"/>
    </xf>
    <xf numFmtId="4" fontId="2" fillId="0" borderId="6" xfId="0" applyNumberFormat="1" applyFont="1" applyBorder="1" applyAlignment="1">
      <alignment vertical="center"/>
    </xf>
    <xf numFmtId="4" fontId="2" fillId="0" borderId="12" xfId="0" applyNumberFormat="1" applyFont="1" applyBorder="1" applyAlignment="1">
      <alignment vertical="center"/>
    </xf>
    <xf numFmtId="0" fontId="2" fillId="3" borderId="0" xfId="0" applyFont="1" applyFill="1" applyAlignment="1">
      <alignment horizontal="left" vertical="top" wrapText="1"/>
    </xf>
    <xf numFmtId="0" fontId="2" fillId="0" borderId="0" xfId="0" applyFont="1" applyAlignment="1">
      <alignment vertical="top"/>
    </xf>
    <xf numFmtId="3" fontId="4" fillId="0" borderId="0" xfId="0" applyNumberFormat="1" applyFont="1" applyAlignment="1">
      <alignment vertical="top"/>
    </xf>
    <xf numFmtId="0" fontId="2" fillId="3" borderId="0" xfId="0" applyFont="1" applyFill="1" applyAlignment="1">
      <alignment vertical="top"/>
    </xf>
    <xf numFmtId="3" fontId="4" fillId="3" borderId="0" xfId="0" applyNumberFormat="1" applyFont="1" applyFill="1" applyAlignment="1">
      <alignment vertical="top"/>
    </xf>
    <xf numFmtId="0" fontId="2" fillId="0" borderId="0" xfId="0" applyFont="1" applyFill="1" applyBorder="1" applyAlignment="1">
      <alignment horizontal="left"/>
    </xf>
    <xf numFmtId="0" fontId="2" fillId="3" borderId="0" xfId="0" applyFont="1" applyFill="1" applyAlignment="1">
      <alignment horizontal="justify" wrapText="1"/>
    </xf>
    <xf numFmtId="0" fontId="2" fillId="3" borderId="0" xfId="0" applyFont="1" applyFill="1" applyAlignment="1">
      <alignment horizontal="left"/>
    </xf>
    <xf numFmtId="0" fontId="2" fillId="3" borderId="0" xfId="0" applyFont="1" applyFill="1" applyAlignment="1">
      <alignment horizontal="left" vertical="top" wrapText="1"/>
    </xf>
    <xf numFmtId="164" fontId="17" fillId="3" borderId="0" xfId="0" applyNumberFormat="1" applyFont="1" applyFill="1" applyBorder="1" applyAlignment="1"/>
    <xf numFmtId="164" fontId="20" fillId="3" borderId="0" xfId="0" applyNumberFormat="1" applyFont="1" applyFill="1" applyBorder="1" applyAlignment="1"/>
    <xf numFmtId="0" fontId="2" fillId="3" borderId="0" xfId="0" applyFont="1" applyFill="1" applyAlignment="1">
      <alignment vertical="top" wrapText="1"/>
    </xf>
    <xf numFmtId="0" fontId="0" fillId="3" borderId="0" xfId="0" applyFill="1" applyAlignment="1">
      <alignment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9" fillId="0" borderId="8" xfId="0" applyFont="1" applyBorder="1"/>
    <xf numFmtId="3" fontId="29" fillId="0" borderId="8" xfId="0" applyNumberFormat="1" applyFont="1" applyBorder="1" applyAlignment="1">
      <alignment horizontal="left"/>
    </xf>
    <xf numFmtId="0" fontId="2" fillId="3" borderId="0" xfId="0" applyFont="1" applyFill="1" applyAlignment="1">
      <alignment horizontal="left" vertical="top"/>
    </xf>
    <xf numFmtId="0" fontId="2" fillId="0" borderId="0" xfId="0" applyFont="1" applyAlignment="1">
      <alignment horizontal="justify" wrapText="1"/>
    </xf>
    <xf numFmtId="0" fontId="13" fillId="0" borderId="0" xfId="0" applyFont="1" applyAlignment="1">
      <alignment horizontal="left"/>
    </xf>
    <xf numFmtId="4" fontId="2" fillId="3" borderId="9" xfId="0" applyNumberFormat="1" applyFont="1" applyFill="1" applyBorder="1" applyAlignment="1">
      <alignment shrinkToFit="1"/>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4" fillId="3" borderId="0" xfId="1" applyFont="1" applyFill="1"/>
    <xf numFmtId="0" fontId="3" fillId="2" borderId="33" xfId="1" applyFont="1" applyFill="1" applyBorder="1"/>
    <xf numFmtId="3" fontId="3" fillId="2" borderId="33" xfId="1" applyNumberFormat="1" applyFont="1" applyFill="1" applyBorder="1"/>
    <xf numFmtId="4" fontId="3" fillId="2" borderId="35" xfId="1" applyNumberFormat="1" applyFont="1" applyFill="1" applyBorder="1" applyAlignment="1"/>
    <xf numFmtId="4" fontId="2" fillId="3" borderId="0" xfId="1" applyNumberFormat="1" applyFont="1" applyFill="1" applyBorder="1" applyAlignment="1"/>
    <xf numFmtId="4" fontId="2" fillId="3" borderId="34" xfId="1" applyNumberFormat="1" applyFont="1" applyFill="1" applyBorder="1" applyAlignment="1"/>
    <xf numFmtId="0" fontId="23" fillId="0" borderId="0" xfId="0" applyFont="1" applyBorder="1" applyAlignment="1">
      <alignment horizontal="left"/>
    </xf>
    <xf numFmtId="0" fontId="23" fillId="0" borderId="17" xfId="0" applyFont="1" applyBorder="1" applyAlignment="1">
      <alignment horizontal="left"/>
    </xf>
    <xf numFmtId="0" fontId="4" fillId="2" borderId="13" xfId="1" applyFill="1" applyBorder="1" applyAlignment="1">
      <alignment horizontal="center" vertical="center"/>
    </xf>
    <xf numFmtId="0" fontId="4" fillId="2" borderId="15" xfId="1" applyFill="1" applyBorder="1" applyAlignment="1">
      <alignment horizontal="center" vertical="center"/>
    </xf>
    <xf numFmtId="0" fontId="4" fillId="2" borderId="22" xfId="1" applyFill="1" applyBorder="1" applyAlignment="1">
      <alignment horizontal="center"/>
    </xf>
    <xf numFmtId="0" fontId="4" fillId="2" borderId="23" xfId="1" applyFill="1" applyBorder="1" applyAlignment="1">
      <alignment horizontal="center"/>
    </xf>
    <xf numFmtId="0" fontId="3" fillId="3" borderId="24" xfId="1" applyFont="1" applyFill="1" applyBorder="1" applyAlignment="1">
      <alignment horizontal="left" wrapText="1"/>
    </xf>
    <xf numFmtId="0" fontId="3" fillId="3" borderId="25" xfId="1" applyFont="1" applyFill="1" applyBorder="1" applyAlignment="1">
      <alignment horizontal="left" wrapText="1"/>
    </xf>
    <xf numFmtId="0" fontId="3" fillId="3" borderId="24" xfId="1" applyFont="1" applyFill="1" applyBorder="1" applyAlignment="1">
      <alignment horizontal="left"/>
    </xf>
    <xf numFmtId="0" fontId="3" fillId="3" borderId="25" xfId="1" applyFont="1" applyFill="1" applyBorder="1" applyAlignment="1">
      <alignment horizontal="left"/>
    </xf>
    <xf numFmtId="0" fontId="3" fillId="3" borderId="24" xfId="1" applyFont="1" applyFill="1" applyBorder="1" applyAlignment="1">
      <alignment wrapText="1"/>
    </xf>
    <xf numFmtId="0" fontId="14" fillId="3" borderId="25" xfId="0" applyFont="1" applyFill="1" applyBorder="1" applyAlignment="1">
      <alignment wrapText="1"/>
    </xf>
    <xf numFmtId="0" fontId="4" fillId="3" borderId="25" xfId="1" applyFont="1" applyFill="1" applyBorder="1" applyAlignment="1">
      <alignment horizontal="left"/>
    </xf>
    <xf numFmtId="0" fontId="3" fillId="2" borderId="1" xfId="1" applyFont="1" applyFill="1" applyBorder="1" applyAlignment="1">
      <alignment horizontal="left"/>
    </xf>
    <xf numFmtId="0" fontId="3" fillId="2" borderId="2" xfId="1" applyFont="1" applyFill="1" applyBorder="1" applyAlignment="1">
      <alignment horizontal="left"/>
    </xf>
    <xf numFmtId="0" fontId="3" fillId="3" borderId="30" xfId="1" applyFont="1" applyFill="1" applyBorder="1" applyAlignment="1">
      <alignment horizontal="left"/>
    </xf>
    <xf numFmtId="0" fontId="3" fillId="3" borderId="29" xfId="1" applyFont="1" applyFill="1" applyBorder="1" applyAlignment="1">
      <alignment horizontal="left"/>
    </xf>
    <xf numFmtId="0" fontId="3" fillId="3" borderId="24" xfId="1" applyFont="1" applyFill="1" applyBorder="1" applyAlignment="1"/>
    <xf numFmtId="0" fontId="14" fillId="0" borderId="25" xfId="0" applyFont="1" applyBorder="1" applyAlignment="1"/>
    <xf numFmtId="0" fontId="3" fillId="3" borderId="32" xfId="1" applyFont="1" applyFill="1" applyBorder="1" applyAlignment="1"/>
    <xf numFmtId="0" fontId="14" fillId="0" borderId="26" xfId="0" applyFont="1" applyBorder="1" applyAlignment="1"/>
    <xf numFmtId="0" fontId="14" fillId="0" borderId="25" xfId="0" applyFont="1" applyBorder="1" applyAlignment="1">
      <alignment horizontal="left"/>
    </xf>
    <xf numFmtId="164" fontId="3" fillId="3" borderId="0" xfId="0" applyNumberFormat="1" applyFont="1" applyFill="1" applyBorder="1" applyAlignment="1"/>
    <xf numFmtId="0" fontId="14" fillId="0" borderId="0" xfId="0" applyFont="1" applyAlignment="1"/>
    <xf numFmtId="0" fontId="2" fillId="3" borderId="0" xfId="0" applyFont="1" applyFill="1" applyAlignment="1">
      <alignment horizontal="justify" vertical="top" wrapText="1"/>
    </xf>
    <xf numFmtId="0" fontId="2" fillId="3" borderId="0" xfId="0" applyFont="1" applyFill="1" applyBorder="1" applyAlignment="1">
      <alignment horizontal="justify" wrapText="1"/>
    </xf>
    <xf numFmtId="0" fontId="2" fillId="3" borderId="0" xfId="0" applyFont="1" applyFill="1" applyAlignment="1">
      <alignment horizontal="justify" wrapText="1"/>
    </xf>
    <xf numFmtId="164" fontId="3" fillId="3" borderId="17" xfId="0" applyNumberFormat="1" applyFont="1" applyFill="1" applyBorder="1" applyAlignment="1"/>
    <xf numFmtId="0" fontId="14" fillId="0" borderId="17" xfId="0" applyFont="1" applyBorder="1" applyAlignment="1"/>
    <xf numFmtId="164" fontId="3" fillId="2" borderId="16" xfId="0" applyNumberFormat="1" applyFont="1" applyFill="1" applyBorder="1" applyAlignment="1"/>
    <xf numFmtId="0" fontId="14" fillId="2" borderId="16" xfId="0" applyFont="1" applyFill="1" applyBorder="1" applyAlignment="1"/>
    <xf numFmtId="0" fontId="14" fillId="3" borderId="0" xfId="0" applyFont="1" applyFill="1" applyAlignment="1"/>
    <xf numFmtId="0" fontId="2" fillId="3" borderId="0" xfId="0" applyFont="1" applyFill="1" applyAlignment="1">
      <alignment horizontal="left" wrapText="1"/>
    </xf>
    <xf numFmtId="0" fontId="2" fillId="3" borderId="0" xfId="0" applyFont="1" applyFill="1" applyAlignment="1">
      <alignment horizontal="left"/>
    </xf>
    <xf numFmtId="0" fontId="14" fillId="3" borderId="0" xfId="0" applyFont="1" applyFill="1" applyAlignment="1">
      <alignment horizontal="justify" vertical="top" wrapText="1"/>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14" fillId="0" borderId="0" xfId="0" applyFont="1" applyBorder="1" applyAlignment="1"/>
    <xf numFmtId="0" fontId="3" fillId="2" borderId="16" xfId="0" applyFont="1" applyFill="1" applyBorder="1" applyAlignment="1">
      <alignment horizontal="left" wrapText="1"/>
    </xf>
    <xf numFmtId="0" fontId="14" fillId="0" borderId="16" xfId="0" applyFont="1" applyBorder="1" applyAlignment="1">
      <alignment wrapText="1"/>
    </xf>
    <xf numFmtId="0" fontId="14" fillId="3" borderId="17" xfId="0" applyFont="1" applyFill="1" applyBorder="1" applyAlignment="1"/>
    <xf numFmtId="0" fontId="0" fillId="0" borderId="0" xfId="0" applyAlignment="1">
      <alignment horizontal="justify"/>
    </xf>
    <xf numFmtId="3" fontId="18" fillId="3" borderId="0" xfId="0" applyNumberFormat="1" applyFont="1" applyFill="1" applyAlignment="1"/>
    <xf numFmtId="0" fontId="26" fillId="0" borderId="0" xfId="0" applyFont="1" applyAlignment="1"/>
    <xf numFmtId="0" fontId="0" fillId="0" borderId="0" xfId="0" applyAlignment="1"/>
    <xf numFmtId="0" fontId="3" fillId="3" borderId="0" xfId="0" applyFont="1" applyFill="1" applyAlignment="1">
      <alignment horizontal="left" wrapText="1"/>
    </xf>
    <xf numFmtId="0" fontId="13" fillId="3" borderId="0" xfId="0" applyFont="1" applyFill="1" applyAlignment="1">
      <alignment horizontal="left" wrapText="1"/>
    </xf>
    <xf numFmtId="0" fontId="2" fillId="3" borderId="0" xfId="0" applyFont="1" applyFill="1" applyAlignment="1">
      <alignment horizontal="left" vertical="top" wrapText="1"/>
    </xf>
    <xf numFmtId="164" fontId="17" fillId="3" borderId="0" xfId="0" applyNumberFormat="1" applyFont="1" applyFill="1" applyBorder="1" applyAlignment="1">
      <alignment vertical="top"/>
    </xf>
    <xf numFmtId="164" fontId="20" fillId="3" borderId="0" xfId="0" applyNumberFormat="1" applyFont="1" applyFill="1" applyBorder="1" applyAlignment="1">
      <alignment vertical="top"/>
    </xf>
    <xf numFmtId="0" fontId="2" fillId="3" borderId="0" xfId="0" applyFont="1" applyFill="1" applyAlignment="1">
      <alignment horizontal="left" vertical="top"/>
    </xf>
    <xf numFmtId="164" fontId="17" fillId="3" borderId="0" xfId="0" applyNumberFormat="1" applyFont="1" applyFill="1" applyBorder="1" applyAlignment="1"/>
    <xf numFmtId="164" fontId="20" fillId="3" borderId="0" xfId="0" applyNumberFormat="1" applyFont="1" applyFill="1" applyBorder="1" applyAlignment="1"/>
    <xf numFmtId="0" fontId="2" fillId="0" borderId="0" xfId="0" applyFont="1" applyAlignment="1">
      <alignment horizontal="left" wrapText="1"/>
    </xf>
    <xf numFmtId="164" fontId="17" fillId="0" borderId="0" xfId="0" applyNumberFormat="1" applyFont="1" applyBorder="1" applyAlignment="1"/>
    <xf numFmtId="164" fontId="20" fillId="0" borderId="0" xfId="0" applyNumberFormat="1" applyFont="1" applyBorder="1" applyAlignment="1"/>
    <xf numFmtId="0" fontId="2" fillId="0" borderId="0" xfId="0" applyFont="1" applyAlignment="1">
      <alignment horizontal="left" vertical="top" wrapText="1"/>
    </xf>
    <xf numFmtId="0" fontId="14" fillId="0" borderId="0" xfId="0" applyFont="1" applyAlignment="1">
      <alignment vertical="top" wrapText="1"/>
    </xf>
    <xf numFmtId="164" fontId="3" fillId="0" borderId="0" xfId="0" applyNumberFormat="1" applyFont="1" applyBorder="1" applyAlignment="1"/>
    <xf numFmtId="164" fontId="11" fillId="0" borderId="0" xfId="0" applyNumberFormat="1" applyFont="1" applyBorder="1" applyAlignment="1"/>
    <xf numFmtId="0" fontId="2" fillId="0" borderId="0" xfId="0" applyFont="1" applyAlignment="1">
      <alignment horizontal="left"/>
    </xf>
    <xf numFmtId="164" fontId="11" fillId="3" borderId="0" xfId="0" applyNumberFormat="1" applyFont="1" applyFill="1" applyBorder="1" applyAlignment="1"/>
    <xf numFmtId="0" fontId="2" fillId="0" borderId="0" xfId="0" applyFont="1" applyAlignment="1">
      <alignment horizontal="justify" vertical="top" wrapText="1"/>
    </xf>
    <xf numFmtId="164" fontId="17" fillId="0" borderId="0" xfId="0" applyNumberFormat="1" applyFont="1" applyBorder="1" applyAlignment="1">
      <alignment vertical="top"/>
    </xf>
    <xf numFmtId="164" fontId="20" fillId="0" borderId="0" xfId="0" applyNumberFormat="1" applyFont="1" applyBorder="1" applyAlignment="1">
      <alignment vertical="top"/>
    </xf>
    <xf numFmtId="0" fontId="2" fillId="0" borderId="0" xfId="0" applyFont="1" applyAlignment="1">
      <alignment horizontal="justify" wrapText="1"/>
    </xf>
    <xf numFmtId="0" fontId="2" fillId="0" borderId="0" xfId="0" applyFont="1" applyAlignment="1">
      <alignment horizontal="justify"/>
    </xf>
    <xf numFmtId="164" fontId="3" fillId="2" borderId="16" xfId="0" applyNumberFormat="1" applyFont="1" applyFill="1" applyBorder="1" applyAlignment="1">
      <alignment horizontal="right"/>
    </xf>
    <xf numFmtId="0" fontId="14" fillId="0" borderId="0" xfId="0" applyFont="1" applyAlignment="1">
      <alignment horizontal="justify" wrapText="1"/>
    </xf>
    <xf numFmtId="0" fontId="3" fillId="0" borderId="0" xfId="0" applyFont="1" applyAlignment="1">
      <alignment horizontal="justify"/>
    </xf>
    <xf numFmtId="0" fontId="14" fillId="0" borderId="0" xfId="0" applyFont="1" applyAlignment="1">
      <alignment horizontal="justify"/>
    </xf>
    <xf numFmtId="0" fontId="14" fillId="0" borderId="0" xfId="0" applyFont="1" applyAlignment="1">
      <alignment wrapText="1"/>
    </xf>
    <xf numFmtId="0" fontId="0" fillId="0" borderId="0" xfId="0" applyAlignment="1">
      <alignment horizontal="justify" vertical="top"/>
    </xf>
    <xf numFmtId="0" fontId="2" fillId="3" borderId="0" xfId="0" applyFont="1" applyFill="1" applyAlignment="1" applyProtection="1">
      <alignment horizontal="justify" vertical="top" wrapText="1"/>
      <protection locked="0"/>
    </xf>
    <xf numFmtId="0" fontId="2" fillId="0" borderId="0" xfId="0" applyFont="1" applyAlignment="1">
      <alignment horizontal="left" vertical="center" wrapText="1"/>
    </xf>
    <xf numFmtId="3" fontId="18" fillId="0" borderId="0" xfId="0" applyNumberFormat="1" applyFont="1" applyAlignment="1">
      <alignment horizontal="center"/>
    </xf>
    <xf numFmtId="0" fontId="0" fillId="0" borderId="0" xfId="0" applyAlignment="1">
      <alignment horizontal="justify" vertical="top" wrapText="1"/>
    </xf>
    <xf numFmtId="0" fontId="14" fillId="3" borderId="0" xfId="0" applyFont="1" applyFill="1" applyAlignment="1">
      <alignment horizontal="left" vertical="top" wrapText="1"/>
    </xf>
    <xf numFmtId="0" fontId="2" fillId="0" borderId="0" xfId="0" applyFont="1" applyAlignment="1">
      <alignment wrapText="1"/>
    </xf>
    <xf numFmtId="0" fontId="14" fillId="0" borderId="0" xfId="0" applyFont="1" applyAlignment="1">
      <alignment horizontal="justify" vertical="top" wrapText="1"/>
    </xf>
    <xf numFmtId="164" fontId="13" fillId="3" borderId="0" xfId="0" applyNumberFormat="1" applyFont="1" applyFill="1" applyBorder="1" applyAlignment="1"/>
    <xf numFmtId="164" fontId="16" fillId="3" borderId="0" xfId="0" applyNumberFormat="1" applyFont="1" applyFill="1" applyBorder="1" applyAlignment="1"/>
    <xf numFmtId="0" fontId="2" fillId="3" borderId="0" xfId="0" applyFont="1" applyFill="1" applyBorder="1" applyAlignment="1">
      <alignment horizontal="justify" vertical="top" wrapText="1"/>
    </xf>
    <xf numFmtId="0" fontId="2" fillId="3" borderId="0" xfId="0" applyFont="1" applyFill="1" applyBorder="1" applyAlignment="1">
      <alignment horizontal="justify" vertical="top"/>
    </xf>
    <xf numFmtId="0" fontId="2" fillId="0" borderId="0" xfId="0" applyFont="1" applyAlignment="1">
      <alignment horizontal="justify" vertical="top"/>
    </xf>
    <xf numFmtId="0" fontId="2" fillId="0" borderId="0" xfId="0" applyFont="1" applyBorder="1" applyAlignment="1">
      <alignment horizontal="justify" vertical="top" wrapText="1"/>
    </xf>
    <xf numFmtId="164" fontId="2" fillId="3" borderId="0" xfId="0" applyNumberFormat="1" applyFont="1" applyFill="1" applyAlignment="1">
      <alignment horizontal="right" vertical="top" wrapText="1"/>
    </xf>
    <xf numFmtId="164" fontId="1" fillId="0" borderId="0" xfId="0" applyNumberFormat="1" applyFont="1" applyAlignment="1">
      <alignment horizontal="right" vertical="top" wrapText="1"/>
    </xf>
    <xf numFmtId="164" fontId="1" fillId="0" borderId="0" xfId="0" applyNumberFormat="1" applyFont="1" applyAlignment="1">
      <alignment horizontal="right"/>
    </xf>
    <xf numFmtId="164" fontId="3" fillId="0" borderId="0" xfId="0" applyNumberFormat="1" applyFont="1" applyBorder="1" applyAlignment="1">
      <alignment horizontal="right"/>
    </xf>
    <xf numFmtId="0" fontId="3" fillId="0" borderId="0" xfId="0" applyFont="1" applyAlignment="1">
      <alignment horizontal="left"/>
    </xf>
    <xf numFmtId="164" fontId="3" fillId="3" borderId="17" xfId="0" applyNumberFormat="1" applyFont="1" applyFill="1" applyBorder="1" applyAlignment="1">
      <alignment horizontal="right"/>
    </xf>
    <xf numFmtId="164" fontId="2" fillId="3" borderId="0" xfId="0" applyNumberFormat="1" applyFont="1" applyFill="1" applyBorder="1" applyAlignment="1"/>
    <xf numFmtId="164" fontId="3" fillId="3" borderId="0" xfId="0" applyNumberFormat="1" applyFont="1" applyFill="1" applyBorder="1" applyAlignment="1">
      <alignment horizontal="right"/>
    </xf>
    <xf numFmtId="0" fontId="3" fillId="0" borderId="17" xfId="0" applyFont="1" applyBorder="1" applyAlignment="1">
      <alignment horizontal="justify"/>
    </xf>
    <xf numFmtId="0" fontId="14" fillId="0" borderId="17" xfId="0" applyFont="1" applyBorder="1" applyAlignment="1">
      <alignment horizontal="justify"/>
    </xf>
    <xf numFmtId="164" fontId="17" fillId="3" borderId="0" xfId="0" applyNumberFormat="1" applyFont="1" applyFill="1" applyBorder="1" applyAlignment="1">
      <alignment horizontal="right" vertical="top"/>
    </xf>
    <xf numFmtId="164" fontId="17" fillId="3" borderId="0" xfId="0" applyNumberFormat="1" applyFont="1" applyFill="1" applyBorder="1" applyAlignment="1">
      <alignment horizontal="right"/>
    </xf>
    <xf numFmtId="164" fontId="20" fillId="3" borderId="0" xfId="0" applyNumberFormat="1" applyFont="1" applyFill="1" applyBorder="1" applyAlignment="1">
      <alignment horizontal="right"/>
    </xf>
    <xf numFmtId="164" fontId="13" fillId="0" borderId="0" xfId="0" applyNumberFormat="1" applyFont="1" applyBorder="1" applyAlignment="1">
      <alignment wrapText="1"/>
    </xf>
    <xf numFmtId="164" fontId="16" fillId="0" borderId="0" xfId="0" applyNumberFormat="1" applyFont="1" applyBorder="1" applyAlignment="1">
      <alignment wrapText="1"/>
    </xf>
    <xf numFmtId="0" fontId="13" fillId="3" borderId="0" xfId="0" applyFont="1" applyFill="1" applyBorder="1" applyAlignment="1">
      <alignment wrapText="1"/>
    </xf>
    <xf numFmtId="0" fontId="0" fillId="0" borderId="0" xfId="0" applyAlignment="1">
      <alignment wrapText="1"/>
    </xf>
    <xf numFmtId="164" fontId="13" fillId="0" borderId="0" xfId="0" applyNumberFormat="1" applyFont="1" applyBorder="1" applyAlignment="1"/>
    <xf numFmtId="164" fontId="16" fillId="0" borderId="0" xfId="0" applyNumberFormat="1" applyFont="1" applyBorder="1" applyAlignment="1"/>
    <xf numFmtId="0" fontId="13" fillId="3" borderId="0" xfId="0" applyFont="1" applyFill="1" applyBorder="1" applyAlignment="1">
      <alignment horizontal="left" wrapText="1"/>
    </xf>
    <xf numFmtId="0" fontId="0" fillId="0" borderId="0" xfId="0" applyFont="1" applyAlignment="1"/>
    <xf numFmtId="0" fontId="13" fillId="0" borderId="0" xfId="0" applyFont="1" applyAlignment="1">
      <alignment horizontal="left" wrapText="1"/>
    </xf>
    <xf numFmtId="0" fontId="13" fillId="3" borderId="0" xfId="0" applyFont="1" applyFill="1" applyBorder="1" applyAlignment="1">
      <alignment horizontal="left"/>
    </xf>
    <xf numFmtId="0" fontId="13" fillId="0" borderId="0" xfId="0" applyFont="1" applyFill="1" applyBorder="1" applyAlignment="1">
      <alignment horizontal="left"/>
    </xf>
    <xf numFmtId="0" fontId="2" fillId="0" borderId="0" xfId="0" applyFont="1" applyFill="1" applyBorder="1" applyAlignment="1">
      <alignment horizontal="justify" vertical="top" wrapText="1"/>
    </xf>
    <xf numFmtId="0" fontId="13" fillId="0" borderId="0" xfId="0" applyFont="1" applyFill="1" applyBorder="1" applyAlignment="1">
      <alignment horizontal="left" wrapText="1"/>
    </xf>
    <xf numFmtId="0" fontId="2" fillId="0" borderId="0" xfId="0" applyFont="1" applyFill="1" applyBorder="1" applyAlignment="1">
      <alignment horizontal="left" vertical="top" wrapText="1"/>
    </xf>
    <xf numFmtId="0" fontId="20" fillId="0" borderId="0" xfId="0" applyFont="1" applyAlignment="1">
      <alignment wrapText="1"/>
    </xf>
    <xf numFmtId="0" fontId="13" fillId="0" borderId="0" xfId="0" applyFont="1" applyAlignment="1">
      <alignment horizontal="left"/>
    </xf>
    <xf numFmtId="0" fontId="13" fillId="0" borderId="0" xfId="0" applyFont="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164" fontId="3" fillId="0" borderId="17" xfId="0" applyNumberFormat="1" applyFont="1" applyBorder="1" applyAlignment="1">
      <alignment horizontal="right"/>
    </xf>
    <xf numFmtId="164" fontId="13" fillId="0" borderId="0" xfId="0" applyNumberFormat="1" applyFont="1" applyBorder="1" applyAlignment="1">
      <alignment vertical="top"/>
    </xf>
    <xf numFmtId="164" fontId="16" fillId="0" borderId="0" xfId="0" applyNumberFormat="1" applyFont="1" applyBorder="1" applyAlignment="1">
      <alignment vertical="top"/>
    </xf>
    <xf numFmtId="0" fontId="18" fillId="0" borderId="0" xfId="0" applyFont="1" applyAlignment="1">
      <alignment horizontal="left" wrapText="1"/>
    </xf>
    <xf numFmtId="0" fontId="13" fillId="0" borderId="0" xfId="0" applyFont="1" applyAlignment="1">
      <alignment vertical="top" wrapText="1"/>
    </xf>
    <xf numFmtId="0" fontId="13" fillId="0" borderId="0" xfId="0" applyFont="1" applyAlignment="1">
      <alignment horizontal="justify" wrapText="1"/>
    </xf>
    <xf numFmtId="0" fontId="2" fillId="0" borderId="0" xfId="0" applyFont="1" applyBorder="1" applyAlignment="1">
      <alignment horizontal="justify" wrapText="1"/>
    </xf>
    <xf numFmtId="0" fontId="2" fillId="0" borderId="0" xfId="0" applyFont="1" applyBorder="1" applyAlignment="1">
      <alignment horizontal="left" vertical="top" wrapText="1"/>
    </xf>
    <xf numFmtId="0" fontId="2" fillId="0" borderId="0" xfId="0" applyFont="1" applyAlignment="1">
      <alignment horizontal="justify" vertical="justify" wrapText="1"/>
    </xf>
    <xf numFmtId="0" fontId="2" fillId="0" borderId="0" xfId="0" applyFont="1" applyFill="1" applyAlignment="1">
      <alignment horizontal="justify" vertical="top" wrapText="1"/>
    </xf>
    <xf numFmtId="0" fontId="14" fillId="0" borderId="0" xfId="0" applyFont="1" applyFill="1" applyAlignment="1">
      <alignment horizontal="justify" vertical="top" wrapText="1"/>
    </xf>
    <xf numFmtId="0" fontId="16" fillId="0" borderId="0" xfId="0" applyFont="1" applyAlignment="1">
      <alignment horizontal="left"/>
    </xf>
    <xf numFmtId="0" fontId="16" fillId="0" borderId="0" xfId="0" applyFont="1" applyAlignment="1">
      <alignment horizontal="left" vertical="top" wrapText="1"/>
    </xf>
    <xf numFmtId="0" fontId="13" fillId="3" borderId="0" xfId="0" applyFont="1" applyFill="1" applyAlignment="1">
      <alignment horizontal="left"/>
    </xf>
    <xf numFmtId="0" fontId="16" fillId="3" borderId="0" xfId="0" applyFont="1" applyFill="1" applyAlignment="1">
      <alignment horizontal="left"/>
    </xf>
    <xf numFmtId="0" fontId="0" fillId="0" borderId="0" xfId="0" applyAlignment="1">
      <alignment horizontal="justify" wrapText="1"/>
    </xf>
    <xf numFmtId="164" fontId="3" fillId="0" borderId="17" xfId="0" applyNumberFormat="1" applyFont="1" applyBorder="1" applyAlignment="1"/>
    <xf numFmtId="0" fontId="13" fillId="0" borderId="0" xfId="0" applyFont="1" applyAlignment="1">
      <alignment horizontal="justify" vertical="top" wrapText="1"/>
    </xf>
    <xf numFmtId="0" fontId="2" fillId="3" borderId="0" xfId="0" applyFont="1" applyFill="1" applyAlignment="1">
      <alignment horizontal="justify" vertical="top"/>
    </xf>
    <xf numFmtId="0" fontId="14" fillId="0" borderId="0" xfId="0" applyFont="1" applyBorder="1" applyAlignment="1">
      <alignment horizontal="justify" vertical="top" wrapText="1"/>
    </xf>
    <xf numFmtId="0" fontId="3" fillId="0" borderId="0" xfId="0" applyFont="1" applyAlignment="1">
      <alignment horizontal="left" vertical="justify" wrapText="1"/>
    </xf>
    <xf numFmtId="0" fontId="13" fillId="3" borderId="0" xfId="0" applyFont="1" applyFill="1" applyAlignment="1">
      <alignment horizontal="left" vertical="top" wrapText="1"/>
    </xf>
    <xf numFmtId="3" fontId="22" fillId="0" borderId="0" xfId="0" applyNumberFormat="1" applyFont="1" applyBorder="1" applyAlignment="1">
      <alignment horizontal="justify" vertical="top" wrapText="1"/>
    </xf>
    <xf numFmtId="164" fontId="2" fillId="0" borderId="0" xfId="0" applyNumberFormat="1" applyFont="1" applyBorder="1" applyAlignment="1">
      <alignment vertical="center"/>
    </xf>
    <xf numFmtId="164" fontId="14" fillId="0" borderId="0" xfId="0" applyNumberFormat="1" applyFont="1" applyBorder="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13" fillId="0" borderId="17" xfId="0" applyFont="1" applyBorder="1" applyAlignment="1">
      <alignment horizontal="left"/>
    </xf>
    <xf numFmtId="0" fontId="14" fillId="2" borderId="16" xfId="0" applyFont="1" applyFill="1" applyBorder="1" applyAlignment="1">
      <alignment wrapText="1"/>
    </xf>
    <xf numFmtId="0" fontId="2" fillId="3" borderId="0" xfId="0" applyFont="1" applyFill="1" applyAlignment="1">
      <alignment horizontal="justify"/>
    </xf>
    <xf numFmtId="0" fontId="14" fillId="0" borderId="0" xfId="0" applyFont="1" applyAlignment="1">
      <alignment horizontal="justify" vertical="justify" wrapText="1"/>
    </xf>
    <xf numFmtId="0" fontId="2" fillId="0" borderId="0" xfId="0" applyFont="1" applyAlignment="1">
      <alignment vertical="top" wrapText="1"/>
    </xf>
    <xf numFmtId="0" fontId="13" fillId="3" borderId="0" xfId="0" applyFont="1" applyFill="1" applyAlignment="1">
      <alignment horizontal="left" vertical="justify" wrapText="1"/>
    </xf>
    <xf numFmtId="0" fontId="3" fillId="3" borderId="17" xfId="0" applyFont="1" applyFill="1" applyBorder="1" applyAlignment="1">
      <alignment horizontal="left" wrapText="1"/>
    </xf>
    <xf numFmtId="0" fontId="2" fillId="3" borderId="0" xfId="0" applyFont="1" applyFill="1" applyBorder="1" applyAlignment="1">
      <alignment horizontal="justify"/>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196"/>
  <sheetViews>
    <sheetView showGridLines="0" view="pageBreakPreview" zoomScaleNormal="100" zoomScaleSheetLayoutView="100" workbookViewId="0">
      <selection activeCell="P9" sqref="P9"/>
    </sheetView>
  </sheetViews>
  <sheetFormatPr defaultColWidth="9.140625" defaultRowHeight="12.75" x14ac:dyDescent="0.2"/>
  <cols>
    <col min="1" max="1" width="9.140625" style="3"/>
    <col min="2" max="2" width="42.42578125" style="3" customWidth="1"/>
    <col min="3" max="3" width="4.28515625" style="3" customWidth="1"/>
    <col min="4" max="5" width="15.7109375" style="16" hidden="1" customWidth="1"/>
    <col min="6" max="6" width="18.42578125" style="16" customWidth="1"/>
    <col min="7" max="7" width="18.140625" style="16" bestFit="1" customWidth="1"/>
    <col min="8" max="8" width="18.42578125" style="16" customWidth="1"/>
    <col min="9" max="9" width="9" style="17" customWidth="1"/>
    <col min="10" max="10" width="3.140625" style="3" customWidth="1"/>
    <col min="11" max="11" width="10.140625" style="12" customWidth="1"/>
    <col min="12" max="12" width="10.140625" style="14" customWidth="1"/>
    <col min="13" max="13" width="10.140625" style="3" customWidth="1"/>
    <col min="14" max="14" width="10" style="3" bestFit="1" customWidth="1"/>
    <col min="15" max="16384" width="9.140625" style="3"/>
  </cols>
  <sheetData>
    <row r="1" spans="1:14" ht="20.25" x14ac:dyDescent="0.3">
      <c r="A1" s="2" t="s">
        <v>471</v>
      </c>
    </row>
    <row r="2" spans="1:14" ht="15.75" x14ac:dyDescent="0.25">
      <c r="A2" s="4"/>
    </row>
    <row r="3" spans="1:14" ht="15.75" x14ac:dyDescent="0.25">
      <c r="A3" s="4" t="s">
        <v>133</v>
      </c>
    </row>
    <row r="4" spans="1:14" ht="13.5" thickBot="1" x14ac:dyDescent="0.25">
      <c r="D4" s="18"/>
      <c r="E4" s="18"/>
      <c r="F4" s="18"/>
      <c r="G4" s="18"/>
      <c r="H4" s="18"/>
      <c r="I4" s="204" t="s">
        <v>6</v>
      </c>
    </row>
    <row r="5" spans="1:14" ht="39" customHeight="1" thickTop="1" thickBot="1" x14ac:dyDescent="0.25">
      <c r="A5" s="390" t="s">
        <v>70</v>
      </c>
      <c r="B5" s="391"/>
      <c r="C5" s="10" t="s">
        <v>71</v>
      </c>
      <c r="D5" s="75" t="s">
        <v>270</v>
      </c>
      <c r="E5" s="75" t="s">
        <v>271</v>
      </c>
      <c r="F5" s="75" t="s">
        <v>469</v>
      </c>
      <c r="G5" s="75" t="s">
        <v>647</v>
      </c>
      <c r="H5" s="75" t="s">
        <v>470</v>
      </c>
      <c r="I5" s="29" t="s">
        <v>5</v>
      </c>
    </row>
    <row r="6" spans="1:14" ht="14.25" thickTop="1" thickBot="1" x14ac:dyDescent="0.25">
      <c r="A6" s="392">
        <v>1</v>
      </c>
      <c r="B6" s="393"/>
      <c r="C6" s="8">
        <v>2</v>
      </c>
      <c r="D6" s="9" t="s">
        <v>276</v>
      </c>
      <c r="E6" s="9" t="s">
        <v>277</v>
      </c>
      <c r="F6" s="9">
        <v>3</v>
      </c>
      <c r="G6" s="9">
        <v>4</v>
      </c>
      <c r="H6" s="9">
        <v>5</v>
      </c>
      <c r="I6" s="30" t="s">
        <v>362</v>
      </c>
    </row>
    <row r="7" spans="1:14" s="278" customFormat="1" ht="18" customHeight="1" thickTop="1" x14ac:dyDescent="0.25">
      <c r="A7" s="407" t="s">
        <v>0</v>
      </c>
      <c r="B7" s="408"/>
      <c r="C7" s="316">
        <v>1</v>
      </c>
      <c r="D7" s="317">
        <v>25921</v>
      </c>
      <c r="E7" s="317">
        <v>28085</v>
      </c>
      <c r="F7" s="317">
        <f>SUM('01'!E13)</f>
        <v>45868</v>
      </c>
      <c r="G7" s="317">
        <f>SUM('01'!F13)</f>
        <v>46096</v>
      </c>
      <c r="H7" s="317">
        <f>SUM('01'!G13)</f>
        <v>41281</v>
      </c>
      <c r="I7" s="318">
        <f>H7/F7*100</f>
        <v>89.999563966163777</v>
      </c>
    </row>
    <row r="8" spans="1:14" s="278" customFormat="1" ht="18" customHeight="1" x14ac:dyDescent="0.25">
      <c r="A8" s="405" t="s">
        <v>140</v>
      </c>
      <c r="B8" s="406"/>
      <c r="C8" s="307">
        <v>3</v>
      </c>
      <c r="D8" s="277">
        <v>305370</v>
      </c>
      <c r="E8" s="277">
        <v>315147</v>
      </c>
      <c r="F8" s="277">
        <f>SUM('03'!E13)</f>
        <v>425240</v>
      </c>
      <c r="G8" s="277">
        <f>SUM('03'!F13)</f>
        <v>456732</v>
      </c>
      <c r="H8" s="277">
        <f>SUM('03'!G13)</f>
        <v>432487</v>
      </c>
      <c r="I8" s="308">
        <f>H8/F8*100</f>
        <v>101.70421409086634</v>
      </c>
      <c r="N8" s="309"/>
    </row>
    <row r="9" spans="1:14" s="278" customFormat="1" ht="18" customHeight="1" x14ac:dyDescent="0.25">
      <c r="A9" s="394" t="s">
        <v>200</v>
      </c>
      <c r="B9" s="395"/>
      <c r="C9" s="307">
        <v>4</v>
      </c>
      <c r="D9" s="277">
        <v>37794</v>
      </c>
      <c r="E9" s="277">
        <f>24167+14</f>
        <v>24181</v>
      </c>
      <c r="F9" s="277">
        <f>SUM('04'!E12)</f>
        <v>4842</v>
      </c>
      <c r="G9" s="277">
        <f>SUM('04'!F12)</f>
        <v>9882</v>
      </c>
      <c r="H9" s="277">
        <f>SUM('04'!G12)</f>
        <v>4494</v>
      </c>
      <c r="I9" s="308">
        <f t="shared" ref="I9:I23" si="0">H9/F9*100</f>
        <v>92.81288723667906</v>
      </c>
    </row>
    <row r="10" spans="1:14" s="280" customFormat="1" ht="18" customHeight="1" x14ac:dyDescent="0.25">
      <c r="A10" s="394" t="s">
        <v>239</v>
      </c>
      <c r="B10" s="395"/>
      <c r="C10" s="307">
        <v>6</v>
      </c>
      <c r="D10" s="277">
        <v>24589</v>
      </c>
      <c r="E10" s="277">
        <v>28131</v>
      </c>
      <c r="F10" s="277">
        <f>SUM('06'!E10)</f>
        <v>35531</v>
      </c>
      <c r="G10" s="277">
        <f>SUM('06'!F10)</f>
        <v>32873</v>
      </c>
      <c r="H10" s="277">
        <f>SUM('06'!G10)</f>
        <v>28260</v>
      </c>
      <c r="I10" s="308">
        <f>H10/F10*100</f>
        <v>79.536179674087421</v>
      </c>
      <c r="J10" s="278"/>
      <c r="K10" s="278"/>
      <c r="L10" s="278"/>
    </row>
    <row r="11" spans="1:14" s="278" customFormat="1" ht="18" customHeight="1" x14ac:dyDescent="0.25">
      <c r="A11" s="405" t="s">
        <v>72</v>
      </c>
      <c r="B11" s="406"/>
      <c r="C11" s="307">
        <v>7</v>
      </c>
      <c r="D11" s="277">
        <v>46380</v>
      </c>
      <c r="E11" s="277">
        <v>45038</v>
      </c>
      <c r="F11" s="277">
        <f>SUM('07'!E12)</f>
        <v>205487</v>
      </c>
      <c r="G11" s="277">
        <f>SUM('07'!F12)</f>
        <v>194002</v>
      </c>
      <c r="H11" s="277">
        <f>SUM('07'!G12)</f>
        <v>169670</v>
      </c>
      <c r="I11" s="308">
        <f t="shared" si="0"/>
        <v>82.569700273009971</v>
      </c>
    </row>
    <row r="12" spans="1:14" s="342" customFormat="1" ht="18" customHeight="1" x14ac:dyDescent="0.25">
      <c r="A12" s="398" t="s">
        <v>204</v>
      </c>
      <c r="B12" s="399"/>
      <c r="C12" s="307">
        <v>8</v>
      </c>
      <c r="D12" s="324">
        <v>7505</v>
      </c>
      <c r="E12" s="324">
        <v>9297</v>
      </c>
      <c r="F12" s="324">
        <f>SUM('08'!E18)</f>
        <v>28176</v>
      </c>
      <c r="G12" s="324">
        <f>SUM('08'!F18)</f>
        <v>28776</v>
      </c>
      <c r="H12" s="324">
        <f>SUM('08'!G18)</f>
        <v>20109</v>
      </c>
      <c r="I12" s="308">
        <f>H12/F12*100</f>
        <v>71.369250425894379</v>
      </c>
    </row>
    <row r="13" spans="1:14" s="325" customFormat="1" ht="18" customHeight="1" x14ac:dyDescent="0.25">
      <c r="A13" s="405" t="s">
        <v>67</v>
      </c>
      <c r="B13" s="406"/>
      <c r="C13" s="307">
        <v>9</v>
      </c>
      <c r="D13" s="277">
        <v>4793</v>
      </c>
      <c r="E13" s="277">
        <v>5130</v>
      </c>
      <c r="F13" s="277">
        <f>SUM('09'!E18)</f>
        <v>6152</v>
      </c>
      <c r="G13" s="277">
        <f>SUM('09'!F18)</f>
        <v>6152</v>
      </c>
      <c r="H13" s="277">
        <f>SUM('09'!G18)</f>
        <v>3437</v>
      </c>
      <c r="I13" s="308">
        <f t="shared" si="0"/>
        <v>55.868010403120941</v>
      </c>
      <c r="N13" s="341"/>
    </row>
    <row r="14" spans="1:14" s="325" customFormat="1" ht="18" customHeight="1" x14ac:dyDescent="0.25">
      <c r="A14" s="405" t="s">
        <v>243</v>
      </c>
      <c r="B14" s="406"/>
      <c r="C14" s="276">
        <v>10</v>
      </c>
      <c r="D14" s="277">
        <v>14184</v>
      </c>
      <c r="E14" s="277">
        <f>10107+870</f>
        <v>10977</v>
      </c>
      <c r="F14" s="277">
        <f>SUM('10'!E16)</f>
        <v>12090</v>
      </c>
      <c r="G14" s="277">
        <f>SUM('10'!F16)</f>
        <v>12006</v>
      </c>
      <c r="H14" s="277">
        <f>SUM('10'!G16)</f>
        <v>10781</v>
      </c>
      <c r="I14" s="308">
        <f t="shared" si="0"/>
        <v>89.172870140612076</v>
      </c>
    </row>
    <row r="15" spans="1:14" s="278" customFormat="1" ht="18" customHeight="1" x14ac:dyDescent="0.25">
      <c r="A15" s="405" t="s">
        <v>68</v>
      </c>
      <c r="B15" s="406"/>
      <c r="C15" s="276">
        <v>11</v>
      </c>
      <c r="D15" s="277">
        <v>5245</v>
      </c>
      <c r="E15" s="277">
        <v>1330</v>
      </c>
      <c r="F15" s="277">
        <f>SUM('11'!E16)</f>
        <v>6205</v>
      </c>
      <c r="G15" s="277">
        <f>SUM('11'!F16)</f>
        <v>2180</v>
      </c>
      <c r="H15" s="277">
        <f>SUM('11'!G16)</f>
        <v>1707</v>
      </c>
      <c r="I15" s="308">
        <f t="shared" si="0"/>
        <v>27.51007252215955</v>
      </c>
      <c r="N15" s="309"/>
    </row>
    <row r="16" spans="1:14" s="278" customFormat="1" ht="18" customHeight="1" x14ac:dyDescent="0.25">
      <c r="A16" s="396" t="s">
        <v>69</v>
      </c>
      <c r="B16" s="397"/>
      <c r="C16" s="276">
        <v>12</v>
      </c>
      <c r="D16" s="277">
        <v>835</v>
      </c>
      <c r="E16" s="277">
        <v>3238</v>
      </c>
      <c r="F16" s="277">
        <f>SUM('12'!E13)</f>
        <v>600</v>
      </c>
      <c r="G16" s="277">
        <f>SUM('12'!F13)</f>
        <v>644</v>
      </c>
      <c r="H16" s="277">
        <f>SUM('12'!G13)</f>
        <v>2040</v>
      </c>
      <c r="I16" s="308">
        <f t="shared" si="0"/>
        <v>340</v>
      </c>
      <c r="J16" s="309"/>
      <c r="K16" s="309"/>
      <c r="L16" s="309"/>
      <c r="M16" s="309"/>
      <c r="N16" s="309"/>
    </row>
    <row r="17" spans="1:14" s="280" customFormat="1" ht="18" customHeight="1" x14ac:dyDescent="0.25">
      <c r="A17" s="396" t="s">
        <v>254</v>
      </c>
      <c r="B17" s="409"/>
      <c r="C17" s="276">
        <v>13</v>
      </c>
      <c r="D17" s="277">
        <v>9093</v>
      </c>
      <c r="E17" s="277">
        <v>1</v>
      </c>
      <c r="F17" s="277">
        <f>SUM('13'!E13)</f>
        <v>15346</v>
      </c>
      <c r="G17" s="277">
        <f>SUM('13'!F13)</f>
        <v>43061</v>
      </c>
      <c r="H17" s="277">
        <f>SUM('13'!G13)</f>
        <v>22270</v>
      </c>
      <c r="I17" s="308">
        <f t="shared" si="0"/>
        <v>145.11924931578261</v>
      </c>
      <c r="J17" s="309"/>
      <c r="K17" s="309"/>
      <c r="L17" s="328"/>
      <c r="M17" s="328"/>
      <c r="N17" s="328"/>
    </row>
    <row r="18" spans="1:14" s="326" customFormat="1" ht="18" customHeight="1" x14ac:dyDescent="0.25">
      <c r="A18" s="405" t="s">
        <v>73</v>
      </c>
      <c r="B18" s="406"/>
      <c r="C18" s="323">
        <v>14</v>
      </c>
      <c r="D18" s="324">
        <v>18917</v>
      </c>
      <c r="E18" s="324">
        <v>21869</v>
      </c>
      <c r="F18" s="324">
        <f>SUM('14'!E16)</f>
        <v>50310</v>
      </c>
      <c r="G18" s="324">
        <f>SUM('14'!F16)</f>
        <v>50658</v>
      </c>
      <c r="H18" s="324">
        <f>SUM('14'!G16)</f>
        <v>51610</v>
      </c>
      <c r="I18" s="308">
        <f t="shared" si="0"/>
        <v>102.58397932816537</v>
      </c>
      <c r="J18" s="325"/>
      <c r="K18" s="325"/>
      <c r="N18" s="327"/>
    </row>
    <row r="19" spans="1:14" s="278" customFormat="1" ht="18" customHeight="1" x14ac:dyDescent="0.25">
      <c r="A19" s="396" t="s">
        <v>242</v>
      </c>
      <c r="B19" s="400"/>
      <c r="C19" s="276">
        <v>17</v>
      </c>
      <c r="D19" s="277">
        <v>487</v>
      </c>
      <c r="E19" s="277">
        <v>989</v>
      </c>
      <c r="F19" s="277">
        <f>SUM('17'!E11)</f>
        <v>1290</v>
      </c>
      <c r="G19" s="277">
        <f>SUM('17'!F11)</f>
        <v>2179</v>
      </c>
      <c r="H19" s="277">
        <f>SUM('17'!G11)</f>
        <v>1161</v>
      </c>
      <c r="I19" s="308">
        <f t="shared" si="0"/>
        <v>90</v>
      </c>
    </row>
    <row r="20" spans="1:14" s="278" customFormat="1" ht="18" customHeight="1" x14ac:dyDescent="0.25">
      <c r="A20" s="396" t="s">
        <v>266</v>
      </c>
      <c r="B20" s="397"/>
      <c r="C20" s="276">
        <v>18</v>
      </c>
      <c r="D20" s="277">
        <v>27425</v>
      </c>
      <c r="E20" s="277">
        <v>34572</v>
      </c>
      <c r="F20" s="277">
        <f>SUM('18'!E27)</f>
        <v>57952</v>
      </c>
      <c r="G20" s="277">
        <f>SUM('18'!F27)</f>
        <v>108691</v>
      </c>
      <c r="H20" s="277">
        <f>SUM('18'!G27)</f>
        <v>72656</v>
      </c>
      <c r="I20" s="308">
        <f t="shared" si="0"/>
        <v>125.37272225289895</v>
      </c>
    </row>
    <row r="21" spans="1:14" s="278" customFormat="1" ht="18" customHeight="1" x14ac:dyDescent="0.25">
      <c r="A21" s="398" t="s">
        <v>163</v>
      </c>
      <c r="B21" s="399"/>
      <c r="C21" s="343">
        <v>19</v>
      </c>
      <c r="D21" s="344">
        <v>566</v>
      </c>
      <c r="E21" s="344">
        <v>33070</v>
      </c>
      <c r="F21" s="344">
        <f>SUM('19'!E17)</f>
        <v>65982</v>
      </c>
      <c r="G21" s="344">
        <f>SUM('19'!F17)</f>
        <v>64904</v>
      </c>
      <c r="H21" s="344">
        <f>SUM('19'!G17)</f>
        <v>70485</v>
      </c>
      <c r="I21" s="308">
        <f t="shared" si="0"/>
        <v>106.82458852414294</v>
      </c>
      <c r="J21" s="345"/>
    </row>
    <row r="22" spans="1:14" s="280" customFormat="1" ht="18" customHeight="1" thickBot="1" x14ac:dyDescent="0.3">
      <c r="A22" s="403" t="s">
        <v>178</v>
      </c>
      <c r="B22" s="404"/>
      <c r="C22" s="276">
        <v>20</v>
      </c>
      <c r="D22" s="277">
        <f>SUM('20'!C11)</f>
        <v>0</v>
      </c>
      <c r="E22" s="277">
        <f>SUM('20'!D11)</f>
        <v>0</v>
      </c>
      <c r="F22" s="277">
        <f>SUM('20'!E11)</f>
        <v>570</v>
      </c>
      <c r="G22" s="277">
        <f>SUM('20'!F11)</f>
        <v>560</v>
      </c>
      <c r="H22" s="277">
        <f>SUM('20'!G11)</f>
        <v>513</v>
      </c>
      <c r="I22" s="279">
        <f t="shared" si="0"/>
        <v>90</v>
      </c>
      <c r="J22" s="278"/>
    </row>
    <row r="23" spans="1:14" s="6" customFormat="1" ht="25.5" customHeight="1" thickTop="1" thickBot="1" x14ac:dyDescent="0.3">
      <c r="A23" s="401" t="s">
        <v>214</v>
      </c>
      <c r="B23" s="402"/>
      <c r="C23" s="402"/>
      <c r="D23" s="11">
        <f>SUM(D7:D22)</f>
        <v>529104</v>
      </c>
      <c r="E23" s="11">
        <f>SUM(E7:E22)</f>
        <v>561055</v>
      </c>
      <c r="F23" s="11">
        <f>SUM(F7:F22)</f>
        <v>961641</v>
      </c>
      <c r="G23" s="11">
        <f>SUM(G7:G22)</f>
        <v>1059396</v>
      </c>
      <c r="H23" s="11">
        <f>SUM(H7:H22)</f>
        <v>932961</v>
      </c>
      <c r="I23" s="31">
        <f t="shared" si="0"/>
        <v>97.017598043344648</v>
      </c>
      <c r="K23" s="13"/>
      <c r="L23" s="15"/>
    </row>
    <row r="24" spans="1:14" ht="13.5" thickTop="1" x14ac:dyDescent="0.2">
      <c r="A24" s="389"/>
      <c r="B24" s="389"/>
      <c r="C24" s="389"/>
      <c r="D24" s="389"/>
      <c r="E24" s="389"/>
      <c r="F24" s="389"/>
      <c r="G24" s="389"/>
      <c r="H24" s="389"/>
      <c r="I24" s="389"/>
    </row>
    <row r="25" spans="1:14" ht="13.5" customHeight="1" x14ac:dyDescent="0.2">
      <c r="A25" s="388"/>
      <c r="B25" s="388"/>
      <c r="C25" s="388"/>
      <c r="D25" s="388"/>
      <c r="E25" s="388"/>
      <c r="F25" s="388"/>
      <c r="G25" s="388"/>
      <c r="H25" s="388"/>
      <c r="I25" s="388"/>
    </row>
    <row r="26" spans="1:14" x14ac:dyDescent="0.2">
      <c r="A26" s="382" t="s">
        <v>744</v>
      </c>
      <c r="B26" s="7"/>
      <c r="C26" s="7"/>
      <c r="D26" s="19"/>
      <c r="E26" s="19"/>
      <c r="F26" s="19"/>
      <c r="G26" s="19"/>
      <c r="H26" s="19"/>
      <c r="I26" s="20"/>
    </row>
    <row r="27" spans="1:14" ht="14.25" x14ac:dyDescent="0.2">
      <c r="A27" s="342" t="s">
        <v>741</v>
      </c>
      <c r="B27" s="342"/>
      <c r="C27" s="342"/>
      <c r="D27" s="342"/>
      <c r="E27" s="342"/>
      <c r="F27" s="5">
        <f>F23-38278-338272</f>
        <v>585091</v>
      </c>
      <c r="G27" s="5">
        <f>G23-38988-369580</f>
        <v>650828</v>
      </c>
      <c r="H27" s="5">
        <f>H23-35067-356013</f>
        <v>541881</v>
      </c>
      <c r="I27" s="386">
        <f>H27/F27*100</f>
        <v>92.614824018827846</v>
      </c>
    </row>
    <row r="28" spans="1:14" ht="14.25" x14ac:dyDescent="0.2">
      <c r="A28" s="6" t="s">
        <v>742</v>
      </c>
      <c r="B28" s="6"/>
      <c r="C28" s="6"/>
      <c r="D28" s="5"/>
      <c r="E28" s="5"/>
      <c r="F28" s="5">
        <f>38278+338272</f>
        <v>376550</v>
      </c>
      <c r="G28" s="5">
        <f>38988+369580</f>
        <v>408568</v>
      </c>
      <c r="H28" s="5">
        <f>35067+356013</f>
        <v>391080</v>
      </c>
      <c r="I28" s="387">
        <f>H28/F28*100</f>
        <v>103.85871730181915</v>
      </c>
    </row>
    <row r="29" spans="1:14" ht="15.75" thickBot="1" x14ac:dyDescent="0.3">
      <c r="A29" s="383" t="s">
        <v>743</v>
      </c>
      <c r="B29" s="383"/>
      <c r="C29" s="383"/>
      <c r="D29" s="383"/>
      <c r="E29" s="383"/>
      <c r="F29" s="384">
        <f>SUM(F27:F28)</f>
        <v>961641</v>
      </c>
      <c r="G29" s="384">
        <f>SUM(G27:G28)</f>
        <v>1059396</v>
      </c>
      <c r="H29" s="384">
        <f>SUM(H27:H28)</f>
        <v>932961</v>
      </c>
      <c r="I29" s="385">
        <f>H29/F29*100</f>
        <v>97.017598043344648</v>
      </c>
    </row>
    <row r="30" spans="1:14" ht="13.5" thickTop="1" x14ac:dyDescent="0.2"/>
    <row r="38" spans="9:9" x14ac:dyDescent="0.2">
      <c r="I38" s="16"/>
    </row>
    <row r="39" spans="9:9" x14ac:dyDescent="0.2">
      <c r="I39" s="16"/>
    </row>
    <row r="40" spans="9:9" x14ac:dyDescent="0.2">
      <c r="I40" s="16"/>
    </row>
    <row r="41" spans="9:9" x14ac:dyDescent="0.2">
      <c r="I41" s="16"/>
    </row>
    <row r="42" spans="9:9" x14ac:dyDescent="0.2">
      <c r="I42" s="16"/>
    </row>
    <row r="43" spans="9:9" x14ac:dyDescent="0.2">
      <c r="I43" s="16"/>
    </row>
    <row r="44" spans="9:9" x14ac:dyDescent="0.2">
      <c r="I44" s="16"/>
    </row>
    <row r="45" spans="9:9" x14ac:dyDescent="0.2">
      <c r="I45" s="16"/>
    </row>
    <row r="46" spans="9:9" x14ac:dyDescent="0.2">
      <c r="I46" s="16"/>
    </row>
    <row r="47" spans="9:9" x14ac:dyDescent="0.2">
      <c r="I47" s="16"/>
    </row>
    <row r="48" spans="9:9" x14ac:dyDescent="0.2">
      <c r="I48" s="16"/>
    </row>
    <row r="49" spans="9:9" x14ac:dyDescent="0.2">
      <c r="I49" s="16"/>
    </row>
    <row r="50" spans="9:9" x14ac:dyDescent="0.2">
      <c r="I50" s="16"/>
    </row>
    <row r="51" spans="9:9" x14ac:dyDescent="0.2">
      <c r="I51" s="16"/>
    </row>
    <row r="52" spans="9:9" x14ac:dyDescent="0.2">
      <c r="I52" s="16"/>
    </row>
    <row r="53" spans="9:9" x14ac:dyDescent="0.2">
      <c r="I53" s="16"/>
    </row>
    <row r="54" spans="9:9" x14ac:dyDescent="0.2">
      <c r="I54" s="16"/>
    </row>
    <row r="55" spans="9:9" x14ac:dyDescent="0.2">
      <c r="I55" s="16"/>
    </row>
    <row r="56" spans="9:9" x14ac:dyDescent="0.2">
      <c r="I56" s="16"/>
    </row>
    <row r="57" spans="9:9" x14ac:dyDescent="0.2">
      <c r="I57" s="16"/>
    </row>
    <row r="58" spans="9:9" x14ac:dyDescent="0.2">
      <c r="I58" s="16"/>
    </row>
    <row r="59" spans="9:9" x14ac:dyDescent="0.2">
      <c r="I59" s="16"/>
    </row>
    <row r="60" spans="9:9" x14ac:dyDescent="0.2">
      <c r="I60" s="16"/>
    </row>
    <row r="61" spans="9:9" x14ac:dyDescent="0.2">
      <c r="I61" s="16"/>
    </row>
    <row r="62" spans="9:9" x14ac:dyDescent="0.2">
      <c r="I62" s="16"/>
    </row>
    <row r="63" spans="9:9" x14ac:dyDescent="0.2">
      <c r="I63" s="16"/>
    </row>
    <row r="64" spans="9:9" x14ac:dyDescent="0.2">
      <c r="I64" s="16"/>
    </row>
    <row r="65" spans="9:9" x14ac:dyDescent="0.2">
      <c r="I65" s="16"/>
    </row>
    <row r="66" spans="9:9" x14ac:dyDescent="0.2">
      <c r="I66" s="16"/>
    </row>
    <row r="67" spans="9:9" x14ac:dyDescent="0.2">
      <c r="I67" s="16"/>
    </row>
    <row r="68" spans="9:9" x14ac:dyDescent="0.2">
      <c r="I68" s="16"/>
    </row>
    <row r="69" spans="9:9" x14ac:dyDescent="0.2">
      <c r="I69" s="16"/>
    </row>
    <row r="70" spans="9:9" x14ac:dyDescent="0.2">
      <c r="I70" s="16"/>
    </row>
    <row r="71" spans="9:9" x14ac:dyDescent="0.2">
      <c r="I71" s="16"/>
    </row>
    <row r="72" spans="9:9" x14ac:dyDescent="0.2">
      <c r="I72" s="16"/>
    </row>
    <row r="73" spans="9:9" x14ac:dyDescent="0.2">
      <c r="I73" s="16"/>
    </row>
    <row r="74" spans="9:9" x14ac:dyDescent="0.2">
      <c r="I74" s="16"/>
    </row>
    <row r="75" spans="9:9" x14ac:dyDescent="0.2">
      <c r="I75" s="16"/>
    </row>
    <row r="76" spans="9:9" x14ac:dyDescent="0.2">
      <c r="I76" s="16"/>
    </row>
    <row r="77" spans="9:9" x14ac:dyDescent="0.2">
      <c r="I77" s="16"/>
    </row>
    <row r="78" spans="9:9" x14ac:dyDescent="0.2">
      <c r="I78" s="16"/>
    </row>
    <row r="79" spans="9:9" x14ac:dyDescent="0.2">
      <c r="I79" s="16"/>
    </row>
    <row r="80" spans="9:9" x14ac:dyDescent="0.2">
      <c r="I80" s="16"/>
    </row>
    <row r="81" spans="9:9" x14ac:dyDescent="0.2">
      <c r="I81" s="16"/>
    </row>
    <row r="82" spans="9:9" x14ac:dyDescent="0.2">
      <c r="I82" s="16"/>
    </row>
    <row r="83" spans="9:9" x14ac:dyDescent="0.2">
      <c r="I83" s="16"/>
    </row>
    <row r="84" spans="9:9" x14ac:dyDescent="0.2">
      <c r="I84" s="16"/>
    </row>
    <row r="85" spans="9:9" x14ac:dyDescent="0.2">
      <c r="I85" s="16"/>
    </row>
    <row r="86" spans="9:9" x14ac:dyDescent="0.2">
      <c r="I86" s="16"/>
    </row>
    <row r="87" spans="9:9" x14ac:dyDescent="0.2">
      <c r="I87" s="16"/>
    </row>
    <row r="88" spans="9:9" x14ac:dyDescent="0.2">
      <c r="I88" s="16"/>
    </row>
    <row r="89" spans="9:9" x14ac:dyDescent="0.2">
      <c r="I89" s="16"/>
    </row>
    <row r="90" spans="9:9" x14ac:dyDescent="0.2">
      <c r="I90" s="16"/>
    </row>
    <row r="91" spans="9:9" x14ac:dyDescent="0.2">
      <c r="I91" s="16"/>
    </row>
    <row r="92" spans="9:9" x14ac:dyDescent="0.2">
      <c r="I92" s="16"/>
    </row>
    <row r="93" spans="9:9" x14ac:dyDescent="0.2">
      <c r="I93" s="16"/>
    </row>
    <row r="94" spans="9:9" x14ac:dyDescent="0.2">
      <c r="I94" s="16"/>
    </row>
    <row r="95" spans="9:9" x14ac:dyDescent="0.2">
      <c r="I95" s="16"/>
    </row>
    <row r="96" spans="9:9" x14ac:dyDescent="0.2">
      <c r="I96" s="16"/>
    </row>
    <row r="97" spans="9:9" x14ac:dyDescent="0.2">
      <c r="I97" s="16"/>
    </row>
    <row r="98" spans="9:9" x14ac:dyDescent="0.2">
      <c r="I98" s="16"/>
    </row>
    <row r="99" spans="9:9" x14ac:dyDescent="0.2">
      <c r="I99" s="16"/>
    </row>
    <row r="100" spans="9:9" x14ac:dyDescent="0.2">
      <c r="I100" s="16"/>
    </row>
    <row r="101" spans="9:9" x14ac:dyDescent="0.2">
      <c r="I101" s="16"/>
    </row>
    <row r="102" spans="9:9" x14ac:dyDescent="0.2">
      <c r="I102" s="16"/>
    </row>
    <row r="103" spans="9:9" x14ac:dyDescent="0.2">
      <c r="I103" s="16"/>
    </row>
    <row r="104" spans="9:9" x14ac:dyDescent="0.2">
      <c r="I104" s="16"/>
    </row>
    <row r="105" spans="9:9" x14ac:dyDescent="0.2">
      <c r="I105" s="16"/>
    </row>
    <row r="106" spans="9:9" x14ac:dyDescent="0.2">
      <c r="I106" s="16"/>
    </row>
    <row r="107" spans="9:9" x14ac:dyDescent="0.2">
      <c r="I107" s="16"/>
    </row>
    <row r="108" spans="9:9" x14ac:dyDescent="0.2">
      <c r="I108" s="16"/>
    </row>
    <row r="109" spans="9:9" x14ac:dyDescent="0.2">
      <c r="I109" s="16"/>
    </row>
    <row r="110" spans="9:9" x14ac:dyDescent="0.2">
      <c r="I110" s="16"/>
    </row>
    <row r="111" spans="9:9" x14ac:dyDescent="0.2">
      <c r="I111" s="16"/>
    </row>
    <row r="112" spans="9:9" x14ac:dyDescent="0.2">
      <c r="I112" s="16"/>
    </row>
    <row r="113" spans="9:9" x14ac:dyDescent="0.2">
      <c r="I113" s="16"/>
    </row>
    <row r="114" spans="9:9" x14ac:dyDescent="0.2">
      <c r="I114" s="16"/>
    </row>
    <row r="115" spans="9:9" x14ac:dyDescent="0.2">
      <c r="I115" s="16"/>
    </row>
    <row r="116" spans="9:9" x14ac:dyDescent="0.2">
      <c r="I116" s="16"/>
    </row>
    <row r="117" spans="9:9" x14ac:dyDescent="0.2">
      <c r="I117" s="16"/>
    </row>
    <row r="118" spans="9:9" x14ac:dyDescent="0.2">
      <c r="I118" s="16"/>
    </row>
    <row r="119" spans="9:9" x14ac:dyDescent="0.2">
      <c r="I119" s="16"/>
    </row>
    <row r="120" spans="9:9" x14ac:dyDescent="0.2">
      <c r="I120" s="16"/>
    </row>
    <row r="121" spans="9:9" x14ac:dyDescent="0.2">
      <c r="I121" s="16"/>
    </row>
    <row r="122" spans="9:9" x14ac:dyDescent="0.2">
      <c r="I122" s="16"/>
    </row>
    <row r="123" spans="9:9" x14ac:dyDescent="0.2">
      <c r="I123" s="16"/>
    </row>
    <row r="124" spans="9:9" x14ac:dyDescent="0.2">
      <c r="I124" s="16"/>
    </row>
    <row r="125" spans="9:9" x14ac:dyDescent="0.2">
      <c r="I125" s="16"/>
    </row>
    <row r="126" spans="9:9" x14ac:dyDescent="0.2">
      <c r="I126" s="16"/>
    </row>
    <row r="127" spans="9:9" x14ac:dyDescent="0.2">
      <c r="I127" s="16"/>
    </row>
    <row r="128" spans="9:9" x14ac:dyDescent="0.2">
      <c r="I128" s="16"/>
    </row>
    <row r="129" spans="9:9" x14ac:dyDescent="0.2">
      <c r="I129" s="16"/>
    </row>
    <row r="130" spans="9:9" x14ac:dyDescent="0.2">
      <c r="I130" s="16"/>
    </row>
    <row r="131" spans="9:9" x14ac:dyDescent="0.2">
      <c r="I131" s="16"/>
    </row>
    <row r="132" spans="9:9" x14ac:dyDescent="0.2">
      <c r="I132" s="16"/>
    </row>
    <row r="133" spans="9:9" x14ac:dyDescent="0.2">
      <c r="I133" s="16"/>
    </row>
    <row r="134" spans="9:9" x14ac:dyDescent="0.2">
      <c r="I134" s="16"/>
    </row>
    <row r="135" spans="9:9" x14ac:dyDescent="0.2">
      <c r="I135" s="16"/>
    </row>
    <row r="136" spans="9:9" x14ac:dyDescent="0.2">
      <c r="I136" s="16"/>
    </row>
    <row r="137" spans="9:9" x14ac:dyDescent="0.2">
      <c r="I137" s="16"/>
    </row>
    <row r="138" spans="9:9" x14ac:dyDescent="0.2">
      <c r="I138" s="16"/>
    </row>
    <row r="139" spans="9:9" x14ac:dyDescent="0.2">
      <c r="I139" s="16"/>
    </row>
    <row r="140" spans="9:9" x14ac:dyDescent="0.2">
      <c r="I140" s="16"/>
    </row>
    <row r="141" spans="9:9" x14ac:dyDescent="0.2">
      <c r="I141" s="16"/>
    </row>
    <row r="142" spans="9:9" x14ac:dyDescent="0.2">
      <c r="I142" s="16"/>
    </row>
    <row r="143" spans="9:9" x14ac:dyDescent="0.2">
      <c r="I143" s="16"/>
    </row>
    <row r="144" spans="9:9" x14ac:dyDescent="0.2">
      <c r="I144" s="16"/>
    </row>
    <row r="145" spans="9:9" x14ac:dyDescent="0.2">
      <c r="I145" s="16"/>
    </row>
    <row r="146" spans="9:9" x14ac:dyDescent="0.2">
      <c r="I146" s="16"/>
    </row>
    <row r="147" spans="9:9" x14ac:dyDescent="0.2">
      <c r="I147" s="16"/>
    </row>
    <row r="148" spans="9:9" x14ac:dyDescent="0.2">
      <c r="I148" s="16"/>
    </row>
    <row r="149" spans="9:9" x14ac:dyDescent="0.2">
      <c r="I149" s="16"/>
    </row>
    <row r="150" spans="9:9" x14ac:dyDescent="0.2">
      <c r="I150" s="16"/>
    </row>
    <row r="151" spans="9:9" x14ac:dyDescent="0.2">
      <c r="I151" s="16"/>
    </row>
    <row r="152" spans="9:9" x14ac:dyDescent="0.2">
      <c r="I152" s="16"/>
    </row>
    <row r="153" spans="9:9" x14ac:dyDescent="0.2">
      <c r="I153" s="16"/>
    </row>
    <row r="154" spans="9:9" x14ac:dyDescent="0.2">
      <c r="I154" s="16"/>
    </row>
    <row r="155" spans="9:9" x14ac:dyDescent="0.2">
      <c r="I155" s="16"/>
    </row>
    <row r="156" spans="9:9" x14ac:dyDescent="0.2">
      <c r="I156" s="16"/>
    </row>
    <row r="157" spans="9:9" x14ac:dyDescent="0.2">
      <c r="I157" s="16"/>
    </row>
    <row r="158" spans="9:9" x14ac:dyDescent="0.2">
      <c r="I158" s="16"/>
    </row>
    <row r="159" spans="9:9" x14ac:dyDescent="0.2">
      <c r="I159" s="16"/>
    </row>
    <row r="160" spans="9:9" x14ac:dyDescent="0.2">
      <c r="I160" s="16"/>
    </row>
    <row r="161" spans="9:9" x14ac:dyDescent="0.2">
      <c r="I161" s="16"/>
    </row>
    <row r="162" spans="9:9" x14ac:dyDescent="0.2">
      <c r="I162" s="16"/>
    </row>
    <row r="163" spans="9:9" x14ac:dyDescent="0.2">
      <c r="I163" s="16"/>
    </row>
    <row r="164" spans="9:9" x14ac:dyDescent="0.2">
      <c r="I164" s="16"/>
    </row>
    <row r="165" spans="9:9" x14ac:dyDescent="0.2">
      <c r="I165" s="16"/>
    </row>
    <row r="166" spans="9:9" x14ac:dyDescent="0.2">
      <c r="I166" s="16"/>
    </row>
    <row r="167" spans="9:9" x14ac:dyDescent="0.2">
      <c r="I167" s="16"/>
    </row>
    <row r="168" spans="9:9" x14ac:dyDescent="0.2">
      <c r="I168" s="16"/>
    </row>
    <row r="169" spans="9:9" x14ac:dyDescent="0.2">
      <c r="I169" s="16"/>
    </row>
    <row r="170" spans="9:9" x14ac:dyDescent="0.2">
      <c r="I170" s="16"/>
    </row>
    <row r="171" spans="9:9" x14ac:dyDescent="0.2">
      <c r="I171" s="16"/>
    </row>
    <row r="172" spans="9:9" x14ac:dyDescent="0.2">
      <c r="I172" s="16"/>
    </row>
    <row r="173" spans="9:9" x14ac:dyDescent="0.2">
      <c r="I173" s="16"/>
    </row>
    <row r="174" spans="9:9" x14ac:dyDescent="0.2">
      <c r="I174" s="16"/>
    </row>
    <row r="175" spans="9:9" x14ac:dyDescent="0.2">
      <c r="I175" s="16"/>
    </row>
    <row r="176" spans="9:9" x14ac:dyDescent="0.2">
      <c r="I176" s="16"/>
    </row>
    <row r="177" spans="9:9" x14ac:dyDescent="0.2">
      <c r="I177" s="16"/>
    </row>
    <row r="178" spans="9:9" x14ac:dyDescent="0.2">
      <c r="I178" s="16"/>
    </row>
    <row r="179" spans="9:9" x14ac:dyDescent="0.2">
      <c r="I179" s="16"/>
    </row>
    <row r="180" spans="9:9" x14ac:dyDescent="0.2">
      <c r="I180" s="16"/>
    </row>
    <row r="181" spans="9:9" x14ac:dyDescent="0.2">
      <c r="I181" s="16"/>
    </row>
    <row r="182" spans="9:9" x14ac:dyDescent="0.2">
      <c r="I182" s="16"/>
    </row>
    <row r="183" spans="9:9" x14ac:dyDescent="0.2">
      <c r="I183" s="16"/>
    </row>
    <row r="184" spans="9:9" x14ac:dyDescent="0.2">
      <c r="I184" s="16"/>
    </row>
    <row r="185" spans="9:9" x14ac:dyDescent="0.2">
      <c r="I185" s="16"/>
    </row>
    <row r="186" spans="9:9" x14ac:dyDescent="0.2">
      <c r="I186" s="16"/>
    </row>
    <row r="187" spans="9:9" x14ac:dyDescent="0.2">
      <c r="I187" s="16"/>
    </row>
    <row r="188" spans="9:9" x14ac:dyDescent="0.2">
      <c r="I188" s="16"/>
    </row>
    <row r="189" spans="9:9" x14ac:dyDescent="0.2">
      <c r="I189" s="16"/>
    </row>
    <row r="190" spans="9:9" x14ac:dyDescent="0.2">
      <c r="I190" s="16"/>
    </row>
    <row r="191" spans="9:9" x14ac:dyDescent="0.2">
      <c r="I191" s="16"/>
    </row>
    <row r="192" spans="9:9" x14ac:dyDescent="0.2">
      <c r="I192" s="16"/>
    </row>
    <row r="193" spans="9:9" x14ac:dyDescent="0.2">
      <c r="I193" s="16"/>
    </row>
    <row r="194" spans="9:9" x14ac:dyDescent="0.2">
      <c r="I194" s="16"/>
    </row>
    <row r="195" spans="9:9" x14ac:dyDescent="0.2">
      <c r="I195" s="16"/>
    </row>
    <row r="196" spans="9:9" x14ac:dyDescent="0.2">
      <c r="I196" s="16"/>
    </row>
  </sheetData>
  <mergeCells count="21">
    <mergeCell ref="A11:B11"/>
    <mergeCell ref="A13:B13"/>
    <mergeCell ref="A14:B14"/>
    <mergeCell ref="A15:B15"/>
    <mergeCell ref="A17:B17"/>
    <mergeCell ref="A25:I25"/>
    <mergeCell ref="A24:I24"/>
    <mergeCell ref="A5:B5"/>
    <mergeCell ref="A6:B6"/>
    <mergeCell ref="A9:B9"/>
    <mergeCell ref="A16:B16"/>
    <mergeCell ref="A12:B12"/>
    <mergeCell ref="A10:B10"/>
    <mergeCell ref="A19:B19"/>
    <mergeCell ref="A23:C23"/>
    <mergeCell ref="A20:B20"/>
    <mergeCell ref="A21:B21"/>
    <mergeCell ref="A22:B22"/>
    <mergeCell ref="A18:B18"/>
    <mergeCell ref="A7:B7"/>
    <mergeCell ref="A8:B8"/>
  </mergeCells>
  <pageMargins left="0.70866141732283472" right="0.70866141732283472" top="0.78740157480314965" bottom="0.78740157480314965" header="0.31496062992125984" footer="0.31496062992125984"/>
  <pageSetup paperSize="9" scale="70" firstPageNumber="32" orientation="portrait" useFirstPageNumber="1" r:id="rId1"/>
  <headerFooter>
    <oddFooter>&amp;L&amp;"-,Kurzíva"Zastupitelstvo Olomouckého kraje 21-12-2020
11. - Rozpočet Olomouckého kraje 2021 - návrh rozpočtu
Příloha č. 3a): Výdaje odborů &amp;R&amp;"-,Kurzíva"Strana &amp;P (Celkem 150)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61"/>
  <sheetViews>
    <sheetView showGridLines="0" view="pageBreakPreview" topLeftCell="A7" zoomScaleNormal="100" zoomScaleSheetLayoutView="100" workbookViewId="0">
      <selection activeCell="B23" sqref="B23:H31"/>
    </sheetView>
  </sheetViews>
  <sheetFormatPr defaultColWidth="9.140625" defaultRowHeight="14.25" x14ac:dyDescent="0.2"/>
  <cols>
    <col min="1" max="1" width="5.42578125" style="40" customWidth="1"/>
    <col min="2" max="2" width="8.5703125" style="46" customWidth="1"/>
    <col min="3" max="3" width="9.140625" style="46"/>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2:8" ht="23.25" x14ac:dyDescent="0.35">
      <c r="B1" s="119" t="s">
        <v>68</v>
      </c>
      <c r="G1" s="464" t="s">
        <v>112</v>
      </c>
      <c r="H1" s="464"/>
    </row>
    <row r="3" spans="2:8" x14ac:dyDescent="0.2">
      <c r="B3" s="56" t="s">
        <v>1</v>
      </c>
      <c r="C3" s="56" t="s">
        <v>113</v>
      </c>
    </row>
    <row r="4" spans="2:8" x14ac:dyDescent="0.2">
      <c r="C4" s="56" t="s">
        <v>56</v>
      </c>
    </row>
    <row r="5" spans="2:8" ht="12" customHeight="1" x14ac:dyDescent="0.2"/>
    <row r="6" spans="2:8" s="43" customFormat="1" ht="13.5" thickBot="1" x14ac:dyDescent="0.25">
      <c r="B6" s="121"/>
      <c r="C6" s="121"/>
      <c r="E6" s="39"/>
      <c r="F6" s="39"/>
      <c r="G6" s="39"/>
      <c r="H6" s="203" t="s">
        <v>6</v>
      </c>
    </row>
    <row r="7" spans="2:8" s="43" customFormat="1" ht="39.75" thickTop="1" thickBot="1" x14ac:dyDescent="0.25">
      <c r="B7" s="72" t="s">
        <v>2</v>
      </c>
      <c r="C7" s="73" t="s">
        <v>3</v>
      </c>
      <c r="D7" s="74" t="s">
        <v>4</v>
      </c>
      <c r="E7" s="75" t="s">
        <v>469</v>
      </c>
      <c r="F7" s="75" t="s">
        <v>647</v>
      </c>
      <c r="G7" s="75" t="s">
        <v>470</v>
      </c>
      <c r="H7" s="29" t="s">
        <v>5</v>
      </c>
    </row>
    <row r="8" spans="2:8" s="81" customFormat="1" ht="12.75" thickTop="1" thickBot="1" x14ac:dyDescent="0.25">
      <c r="B8" s="76">
        <v>1</v>
      </c>
      <c r="C8" s="77">
        <v>2</v>
      </c>
      <c r="D8" s="77">
        <v>3</v>
      </c>
      <c r="E8" s="78">
        <v>4</v>
      </c>
      <c r="F8" s="78">
        <v>5</v>
      </c>
      <c r="G8" s="78">
        <v>6</v>
      </c>
      <c r="H8" s="79" t="s">
        <v>361</v>
      </c>
    </row>
    <row r="9" spans="2:8" ht="15" thickTop="1" x14ac:dyDescent="0.2">
      <c r="B9" s="97">
        <v>4339</v>
      </c>
      <c r="C9" s="98">
        <v>51</v>
      </c>
      <c r="D9" s="102" t="s">
        <v>7</v>
      </c>
      <c r="E9" s="25">
        <v>1170</v>
      </c>
      <c r="F9" s="25">
        <v>950</v>
      </c>
      <c r="G9" s="25">
        <f>SUM(G20)</f>
        <v>820</v>
      </c>
      <c r="H9" s="37">
        <f>G9/E9*100</f>
        <v>70.085470085470078</v>
      </c>
    </row>
    <row r="10" spans="2:8" x14ac:dyDescent="0.2">
      <c r="B10" s="97">
        <v>4349</v>
      </c>
      <c r="C10" s="98">
        <v>51</v>
      </c>
      <c r="D10" s="102" t="s">
        <v>7</v>
      </c>
      <c r="E10" s="25">
        <v>240</v>
      </c>
      <c r="F10" s="25">
        <v>167</v>
      </c>
      <c r="G10" s="25">
        <f>SUM(G50)</f>
        <v>185</v>
      </c>
      <c r="H10" s="37">
        <f>G10/E10*100</f>
        <v>77.083333333333343</v>
      </c>
    </row>
    <row r="11" spans="2:8" x14ac:dyDescent="0.2">
      <c r="B11" s="97">
        <v>4399</v>
      </c>
      <c r="C11" s="98">
        <v>51</v>
      </c>
      <c r="D11" s="102" t="s">
        <v>7</v>
      </c>
      <c r="E11" s="25">
        <v>3250</v>
      </c>
      <c r="F11" s="25">
        <v>450</v>
      </c>
      <c r="G11" s="25">
        <f>SUM(G83)</f>
        <v>680</v>
      </c>
      <c r="H11" s="37">
        <f>G11/E11*100</f>
        <v>20.923076923076923</v>
      </c>
    </row>
    <row r="12" spans="2:8" x14ac:dyDescent="0.2">
      <c r="B12" s="97">
        <v>4399</v>
      </c>
      <c r="C12" s="98">
        <v>52</v>
      </c>
      <c r="D12" s="102" t="s">
        <v>446</v>
      </c>
      <c r="E12" s="25">
        <v>1523</v>
      </c>
      <c r="F12" s="25">
        <v>66</v>
      </c>
      <c r="G12" s="25">
        <v>0</v>
      </c>
      <c r="H12" s="37">
        <f>G12/E12*100</f>
        <v>0</v>
      </c>
    </row>
    <row r="13" spans="2:8" s="212" customFormat="1" ht="28.5" x14ac:dyDescent="0.25">
      <c r="B13" s="199">
        <v>4399</v>
      </c>
      <c r="C13" s="200">
        <v>53</v>
      </c>
      <c r="D13" s="99" t="s">
        <v>283</v>
      </c>
      <c r="E13" s="132"/>
      <c r="F13" s="132">
        <v>518</v>
      </c>
      <c r="G13" s="132"/>
      <c r="H13" s="101"/>
    </row>
    <row r="14" spans="2:8" x14ac:dyDescent="0.2">
      <c r="B14" s="97">
        <v>5213</v>
      </c>
      <c r="C14" s="98">
        <v>50</v>
      </c>
      <c r="D14" s="96" t="s">
        <v>282</v>
      </c>
      <c r="E14" s="25"/>
      <c r="F14" s="25">
        <v>7</v>
      </c>
      <c r="G14" s="25"/>
      <c r="H14" s="37"/>
    </row>
    <row r="15" spans="2:8" ht="15" thickBot="1" x14ac:dyDescent="0.25">
      <c r="B15" s="97">
        <v>6172</v>
      </c>
      <c r="C15" s="98">
        <v>51</v>
      </c>
      <c r="D15" s="102" t="s">
        <v>7</v>
      </c>
      <c r="E15" s="25">
        <v>22</v>
      </c>
      <c r="F15" s="25">
        <v>22</v>
      </c>
      <c r="G15" s="25">
        <f>SUM(G144)</f>
        <v>22</v>
      </c>
      <c r="H15" s="37">
        <f>G15/E15*100</f>
        <v>100</v>
      </c>
    </row>
    <row r="16" spans="2:8" s="107" customFormat="1" ht="16.5" thickTop="1" thickBot="1" x14ac:dyDescent="0.3">
      <c r="B16" s="423" t="s">
        <v>8</v>
      </c>
      <c r="C16" s="424"/>
      <c r="D16" s="425"/>
      <c r="E16" s="105">
        <f>SUM(E9:E15)</f>
        <v>6205</v>
      </c>
      <c r="F16" s="105">
        <f>SUM(F9:F15)</f>
        <v>2180</v>
      </c>
      <c r="G16" s="105">
        <f>SUM(G9:G15)</f>
        <v>1707</v>
      </c>
      <c r="H16" s="44">
        <f>G16/E16*100</f>
        <v>27.51007252215955</v>
      </c>
    </row>
    <row r="17" spans="1:9" ht="5.0999999999999996" customHeight="1" thickTop="1" x14ac:dyDescent="0.2">
      <c r="B17" s="40"/>
      <c r="C17" s="40"/>
      <c r="E17" s="40"/>
      <c r="F17" s="40"/>
      <c r="G17" s="40"/>
    </row>
    <row r="18" spans="1:9" ht="12" customHeight="1" x14ac:dyDescent="0.2">
      <c r="B18" s="41"/>
      <c r="C18" s="41"/>
      <c r="D18" s="41"/>
      <c r="E18" s="41"/>
      <c r="F18" s="41"/>
      <c r="G18" s="41"/>
      <c r="H18" s="41"/>
    </row>
    <row r="19" spans="1:9" ht="15" x14ac:dyDescent="0.25">
      <c r="B19" s="47" t="s">
        <v>10</v>
      </c>
    </row>
    <row r="20" spans="1:9" ht="17.25" customHeight="1" thickBot="1" x14ac:dyDescent="0.3">
      <c r="B20" s="48" t="s">
        <v>114</v>
      </c>
      <c r="C20" s="49"/>
      <c r="D20" s="50"/>
      <c r="E20" s="51"/>
      <c r="F20" s="51"/>
      <c r="G20" s="456">
        <f>SUM(G21)</f>
        <v>820</v>
      </c>
      <c r="H20" s="456"/>
      <c r="I20" s="1"/>
    </row>
    <row r="21" spans="1:9" ht="15.75" thickTop="1" x14ac:dyDescent="0.25">
      <c r="A21" s="40">
        <v>5169</v>
      </c>
      <c r="B21" s="45" t="s">
        <v>16</v>
      </c>
      <c r="G21" s="523">
        <f>SUM(G22,G33,G41)</f>
        <v>820</v>
      </c>
      <c r="H21" s="523"/>
    </row>
    <row r="22" spans="1:9" ht="15" customHeight="1" x14ac:dyDescent="0.2">
      <c r="B22" s="64" t="s">
        <v>182</v>
      </c>
      <c r="G22" s="492">
        <v>740</v>
      </c>
      <c r="H22" s="492"/>
    </row>
    <row r="23" spans="1:9" ht="14.25" customHeight="1" x14ac:dyDescent="0.2">
      <c r="B23" s="412" t="s">
        <v>549</v>
      </c>
      <c r="C23" s="412"/>
      <c r="D23" s="412"/>
      <c r="E23" s="412"/>
      <c r="F23" s="412"/>
      <c r="G23" s="412"/>
      <c r="H23" s="412"/>
    </row>
    <row r="24" spans="1:9" ht="14.25" customHeight="1" x14ac:dyDescent="0.2">
      <c r="B24" s="412"/>
      <c r="C24" s="412"/>
      <c r="D24" s="412"/>
      <c r="E24" s="412"/>
      <c r="F24" s="412"/>
      <c r="G24" s="412"/>
      <c r="H24" s="412"/>
    </row>
    <row r="25" spans="1:9" ht="14.25" customHeight="1" x14ac:dyDescent="0.2">
      <c r="B25" s="412"/>
      <c r="C25" s="412"/>
      <c r="D25" s="412"/>
      <c r="E25" s="412"/>
      <c r="F25" s="412"/>
      <c r="G25" s="412"/>
      <c r="H25" s="412"/>
    </row>
    <row r="26" spans="1:9" ht="14.25" customHeight="1" x14ac:dyDescent="0.2">
      <c r="B26" s="412"/>
      <c r="C26" s="412"/>
      <c r="D26" s="412"/>
      <c r="E26" s="412"/>
      <c r="F26" s="412"/>
      <c r="G26" s="412"/>
      <c r="H26" s="412"/>
    </row>
    <row r="27" spans="1:9" ht="14.25" customHeight="1" x14ac:dyDescent="0.2">
      <c r="B27" s="412"/>
      <c r="C27" s="412"/>
      <c r="D27" s="412"/>
      <c r="E27" s="412"/>
      <c r="F27" s="412"/>
      <c r="G27" s="412"/>
      <c r="H27" s="412"/>
    </row>
    <row r="28" spans="1:9" ht="14.25" customHeight="1" x14ac:dyDescent="0.2">
      <c r="B28" s="412"/>
      <c r="C28" s="412"/>
      <c r="D28" s="412"/>
      <c r="E28" s="412"/>
      <c r="F28" s="412"/>
      <c r="G28" s="412"/>
      <c r="H28" s="412"/>
    </row>
    <row r="29" spans="1:9" ht="14.25" customHeight="1" x14ac:dyDescent="0.2">
      <c r="B29" s="412"/>
      <c r="C29" s="412"/>
      <c r="D29" s="412"/>
      <c r="E29" s="412"/>
      <c r="F29" s="412"/>
      <c r="G29" s="412"/>
      <c r="H29" s="412"/>
    </row>
    <row r="30" spans="1:9" ht="15" customHeight="1" x14ac:dyDescent="0.2">
      <c r="B30" s="412"/>
      <c r="C30" s="412"/>
      <c r="D30" s="412"/>
      <c r="E30" s="412"/>
      <c r="F30" s="412"/>
      <c r="G30" s="412"/>
      <c r="H30" s="412"/>
    </row>
    <row r="31" spans="1:9" ht="17.25" customHeight="1" x14ac:dyDescent="0.2">
      <c r="B31" s="412"/>
      <c r="C31" s="412"/>
      <c r="D31" s="412"/>
      <c r="E31" s="412"/>
      <c r="F31" s="412"/>
      <c r="G31" s="412"/>
      <c r="H31" s="412"/>
    </row>
    <row r="32" spans="1:9" ht="15" hidden="1" customHeight="1" x14ac:dyDescent="0.25">
      <c r="B32" s="45"/>
      <c r="G32" s="57"/>
      <c r="H32" s="58"/>
    </row>
    <row r="33" spans="2:8" ht="15" customHeight="1" x14ac:dyDescent="0.2">
      <c r="B33" s="64" t="s">
        <v>183</v>
      </c>
      <c r="G33" s="492">
        <v>10</v>
      </c>
      <c r="H33" s="492"/>
    </row>
    <row r="34" spans="2:8" ht="15" customHeight="1" x14ac:dyDescent="0.2">
      <c r="B34" s="412" t="s">
        <v>550</v>
      </c>
      <c r="C34" s="412"/>
      <c r="D34" s="412"/>
      <c r="E34" s="412"/>
      <c r="F34" s="412"/>
      <c r="G34" s="412"/>
      <c r="H34" s="412"/>
    </row>
    <row r="35" spans="2:8" ht="15" customHeight="1" x14ac:dyDescent="0.2">
      <c r="B35" s="412"/>
      <c r="C35" s="412"/>
      <c r="D35" s="412"/>
      <c r="E35" s="412"/>
      <c r="F35" s="412"/>
      <c r="G35" s="412"/>
      <c r="H35" s="412"/>
    </row>
    <row r="36" spans="2:8" ht="12.75" customHeight="1" x14ac:dyDescent="0.2">
      <c r="B36" s="412"/>
      <c r="C36" s="412"/>
      <c r="D36" s="412"/>
      <c r="E36" s="412"/>
      <c r="F36" s="412"/>
      <c r="G36" s="412"/>
      <c r="H36" s="412"/>
    </row>
    <row r="37" spans="2:8" ht="15" customHeight="1" x14ac:dyDescent="0.2">
      <c r="B37" s="412"/>
      <c r="C37" s="412"/>
      <c r="D37" s="412"/>
      <c r="E37" s="412"/>
      <c r="F37" s="412"/>
      <c r="G37" s="412"/>
      <c r="H37" s="412"/>
    </row>
    <row r="38" spans="2:8" ht="15" customHeight="1" x14ac:dyDescent="0.2">
      <c r="B38" s="412"/>
      <c r="C38" s="412"/>
      <c r="D38" s="412"/>
      <c r="E38" s="412"/>
      <c r="F38" s="412"/>
      <c r="G38" s="412"/>
      <c r="H38" s="412"/>
    </row>
    <row r="39" spans="2:8" ht="27.75" customHeight="1" x14ac:dyDescent="0.2">
      <c r="B39" s="412"/>
      <c r="C39" s="412"/>
      <c r="D39" s="412"/>
      <c r="E39" s="412"/>
      <c r="F39" s="412"/>
      <c r="G39" s="412"/>
      <c r="H39" s="412"/>
    </row>
    <row r="40" spans="2:8" ht="15.75" customHeight="1" x14ac:dyDescent="0.25">
      <c r="B40" s="65"/>
      <c r="C40" s="65"/>
      <c r="D40" s="65"/>
      <c r="E40" s="65"/>
      <c r="F40" s="65"/>
      <c r="G40" s="65"/>
      <c r="H40" s="65"/>
    </row>
    <row r="41" spans="2:8" ht="15" customHeight="1" x14ac:dyDescent="0.2">
      <c r="B41" s="64" t="s">
        <v>184</v>
      </c>
      <c r="G41" s="492">
        <v>70</v>
      </c>
      <c r="H41" s="492"/>
    </row>
    <row r="42" spans="2:8" ht="15" customHeight="1" x14ac:dyDescent="0.2">
      <c r="B42" s="451" t="s">
        <v>551</v>
      </c>
      <c r="C42" s="451"/>
      <c r="D42" s="451"/>
      <c r="E42" s="451"/>
      <c r="F42" s="451"/>
      <c r="G42" s="451"/>
      <c r="H42" s="451"/>
    </row>
    <row r="43" spans="2:8" ht="15" customHeight="1" x14ac:dyDescent="0.2">
      <c r="B43" s="451"/>
      <c r="C43" s="451"/>
      <c r="D43" s="451"/>
      <c r="E43" s="451"/>
      <c r="F43" s="451"/>
      <c r="G43" s="451"/>
      <c r="H43" s="451"/>
    </row>
    <row r="44" spans="2:8" ht="15" customHeight="1" x14ac:dyDescent="0.2">
      <c r="B44" s="451"/>
      <c r="C44" s="451"/>
      <c r="D44" s="451"/>
      <c r="E44" s="451"/>
      <c r="F44" s="451"/>
      <c r="G44" s="451"/>
      <c r="H44" s="451"/>
    </row>
    <row r="45" spans="2:8" ht="15" customHeight="1" x14ac:dyDescent="0.2">
      <c r="B45" s="451"/>
      <c r="C45" s="451"/>
      <c r="D45" s="451"/>
      <c r="E45" s="451"/>
      <c r="F45" s="451"/>
      <c r="G45" s="451"/>
      <c r="H45" s="451"/>
    </row>
    <row r="46" spans="2:8" ht="24.75" customHeight="1" x14ac:dyDescent="0.2">
      <c r="B46" s="451"/>
      <c r="C46" s="451"/>
      <c r="D46" s="451"/>
      <c r="E46" s="451"/>
      <c r="F46" s="451"/>
      <c r="G46" s="451"/>
      <c r="H46" s="451"/>
    </row>
    <row r="47" spans="2:8" ht="18.75" customHeight="1" x14ac:dyDescent="0.2">
      <c r="B47" s="451"/>
      <c r="C47" s="451"/>
      <c r="D47" s="451"/>
      <c r="E47" s="451"/>
      <c r="F47" s="451"/>
      <c r="G47" s="451"/>
      <c r="H47" s="451"/>
    </row>
    <row r="48" spans="2:8" ht="15.75" hidden="1" customHeight="1" x14ac:dyDescent="0.2">
      <c r="B48" s="171"/>
      <c r="C48" s="171"/>
      <c r="D48" s="171"/>
      <c r="E48" s="171"/>
      <c r="F48" s="171"/>
      <c r="G48" s="171"/>
      <c r="H48" s="171"/>
    </row>
    <row r="49" spans="1:9" ht="14.25" customHeight="1" x14ac:dyDescent="0.2">
      <c r="B49" s="266"/>
      <c r="C49" s="266"/>
      <c r="D49" s="266"/>
      <c r="E49" s="266"/>
      <c r="F49" s="266"/>
      <c r="G49" s="266"/>
      <c r="H49" s="266"/>
    </row>
    <row r="50" spans="1:9" ht="15.75" customHeight="1" thickBot="1" x14ac:dyDescent="0.3">
      <c r="B50" s="48" t="s">
        <v>115</v>
      </c>
      <c r="C50" s="49"/>
      <c r="D50" s="50"/>
      <c r="E50" s="51"/>
      <c r="F50" s="51"/>
      <c r="G50" s="456">
        <f>SUM(G51)</f>
        <v>185</v>
      </c>
      <c r="H50" s="456"/>
      <c r="I50" s="1"/>
    </row>
    <row r="51" spans="1:9" ht="15.75" customHeight="1" thickTop="1" x14ac:dyDescent="0.25">
      <c r="A51" s="40">
        <v>5169</v>
      </c>
      <c r="B51" s="45" t="s">
        <v>16</v>
      </c>
      <c r="G51" s="523">
        <f>SUM(G52,G59,G67,G74)</f>
        <v>185</v>
      </c>
      <c r="H51" s="523"/>
    </row>
    <row r="52" spans="1:9" ht="15" customHeight="1" x14ac:dyDescent="0.2">
      <c r="B52" s="64" t="s">
        <v>216</v>
      </c>
      <c r="G52" s="492">
        <v>100</v>
      </c>
      <c r="H52" s="492"/>
    </row>
    <row r="53" spans="1:9" ht="14.25" customHeight="1" x14ac:dyDescent="0.2">
      <c r="B53" s="451" t="s">
        <v>405</v>
      </c>
      <c r="C53" s="451"/>
      <c r="D53" s="451"/>
      <c r="E53" s="451"/>
      <c r="F53" s="451"/>
      <c r="G53" s="451"/>
      <c r="H53" s="451"/>
    </row>
    <row r="54" spans="1:9" x14ac:dyDescent="0.2">
      <c r="B54" s="451"/>
      <c r="C54" s="451"/>
      <c r="D54" s="451"/>
      <c r="E54" s="451"/>
      <c r="F54" s="451"/>
      <c r="G54" s="451"/>
      <c r="H54" s="451"/>
    </row>
    <row r="55" spans="1:9" x14ac:dyDescent="0.2">
      <c r="B55" s="451"/>
      <c r="C55" s="451"/>
      <c r="D55" s="451"/>
      <c r="E55" s="451"/>
      <c r="F55" s="451"/>
      <c r="G55" s="451"/>
      <c r="H55" s="451"/>
    </row>
    <row r="56" spans="1:9" ht="27.75" customHeight="1" x14ac:dyDescent="0.2">
      <c r="B56" s="451"/>
      <c r="C56" s="451"/>
      <c r="D56" s="451"/>
      <c r="E56" s="451"/>
      <c r="F56" s="451"/>
      <c r="G56" s="451"/>
      <c r="H56" s="451"/>
    </row>
    <row r="57" spans="1:9" ht="15.75" customHeight="1" x14ac:dyDescent="0.2">
      <c r="B57" s="205"/>
      <c r="C57" s="205"/>
      <c r="D57" s="205"/>
      <c r="E57" s="205"/>
      <c r="F57" s="205"/>
      <c r="G57" s="205"/>
      <c r="H57" s="205"/>
    </row>
    <row r="58" spans="1:9" ht="15" hidden="1" customHeight="1" x14ac:dyDescent="0.25">
      <c r="B58" s="496" t="s">
        <v>139</v>
      </c>
      <c r="C58" s="496"/>
      <c r="D58" s="496"/>
      <c r="E58" s="496"/>
      <c r="F58" s="496"/>
      <c r="G58" s="57"/>
      <c r="H58" s="58"/>
    </row>
    <row r="59" spans="1:9" x14ac:dyDescent="0.2">
      <c r="B59" s="496"/>
      <c r="C59" s="496"/>
      <c r="D59" s="496"/>
      <c r="E59" s="496"/>
      <c r="F59" s="496"/>
      <c r="G59" s="492">
        <v>25</v>
      </c>
      <c r="H59" s="492"/>
    </row>
    <row r="60" spans="1:9" ht="14.25" customHeight="1" x14ac:dyDescent="0.2">
      <c r="B60" s="451" t="s">
        <v>552</v>
      </c>
      <c r="C60" s="451"/>
      <c r="D60" s="451"/>
      <c r="E60" s="451"/>
      <c r="F60" s="451"/>
      <c r="G60" s="451"/>
      <c r="H60" s="451"/>
    </row>
    <row r="61" spans="1:9" ht="14.25" customHeight="1" x14ac:dyDescent="0.2">
      <c r="B61" s="451"/>
      <c r="C61" s="451"/>
      <c r="D61" s="451"/>
      <c r="E61" s="451"/>
      <c r="F61" s="451"/>
      <c r="G61" s="451"/>
      <c r="H61" s="451"/>
    </row>
    <row r="62" spans="1:9" ht="15.75" customHeight="1" x14ac:dyDescent="0.2">
      <c r="B62" s="451"/>
      <c r="C62" s="451"/>
      <c r="D62" s="451"/>
      <c r="E62" s="451"/>
      <c r="F62" s="451"/>
      <c r="G62" s="451"/>
      <c r="H62" s="451"/>
    </row>
    <row r="63" spans="1:9" ht="15.75" customHeight="1" x14ac:dyDescent="0.2">
      <c r="B63" s="451"/>
      <c r="C63" s="451"/>
      <c r="D63" s="451"/>
      <c r="E63" s="451"/>
      <c r="F63" s="451"/>
      <c r="G63" s="451"/>
      <c r="H63" s="451"/>
    </row>
    <row r="64" spans="1:9" ht="15.75" customHeight="1" x14ac:dyDescent="0.2">
      <c r="B64" s="451"/>
      <c r="C64" s="451"/>
      <c r="D64" s="451"/>
      <c r="E64" s="451"/>
      <c r="F64" s="451"/>
      <c r="G64" s="451"/>
      <c r="H64" s="451"/>
    </row>
    <row r="65" spans="2:8" ht="12" customHeight="1" x14ac:dyDescent="0.2">
      <c r="B65" s="451"/>
      <c r="C65" s="451"/>
      <c r="D65" s="451"/>
      <c r="E65" s="451"/>
      <c r="F65" s="451"/>
      <c r="G65" s="451"/>
      <c r="H65" s="451"/>
    </row>
    <row r="66" spans="2:8" ht="15.75" customHeight="1" x14ac:dyDescent="0.25">
      <c r="B66" s="45"/>
      <c r="G66" s="57"/>
      <c r="H66" s="58"/>
    </row>
    <row r="67" spans="2:8" ht="15.75" customHeight="1" x14ac:dyDescent="0.2">
      <c r="B67" s="64" t="s">
        <v>554</v>
      </c>
      <c r="G67" s="492">
        <v>30</v>
      </c>
      <c r="H67" s="492"/>
    </row>
    <row r="68" spans="2:8" ht="15.75" customHeight="1" x14ac:dyDescent="0.2">
      <c r="B68" s="451" t="s">
        <v>555</v>
      </c>
      <c r="C68" s="451"/>
      <c r="D68" s="451"/>
      <c r="E68" s="451"/>
      <c r="F68" s="451"/>
      <c r="G68" s="451"/>
      <c r="H68" s="451"/>
    </row>
    <row r="69" spans="2:8" ht="15.75" customHeight="1" x14ac:dyDescent="0.2">
      <c r="B69" s="451"/>
      <c r="C69" s="451"/>
      <c r="D69" s="451"/>
      <c r="E69" s="451"/>
      <c r="F69" s="451"/>
      <c r="G69" s="451"/>
      <c r="H69" s="451"/>
    </row>
    <row r="70" spans="2:8" ht="15.75" customHeight="1" x14ac:dyDescent="0.2">
      <c r="B70" s="451"/>
      <c r="C70" s="451"/>
      <c r="D70" s="451"/>
      <c r="E70" s="451"/>
      <c r="F70" s="451"/>
      <c r="G70" s="451"/>
      <c r="H70" s="451"/>
    </row>
    <row r="71" spans="2:8" ht="15.75" customHeight="1" x14ac:dyDescent="0.2">
      <c r="B71" s="451"/>
      <c r="C71" s="451"/>
      <c r="D71" s="451"/>
      <c r="E71" s="451"/>
      <c r="F71" s="451"/>
      <c r="G71" s="451"/>
      <c r="H71" s="451"/>
    </row>
    <row r="72" spans="2:8" ht="8.25" customHeight="1" x14ac:dyDescent="0.2">
      <c r="B72" s="451"/>
      <c r="C72" s="451"/>
      <c r="D72" s="451"/>
      <c r="E72" s="451"/>
      <c r="F72" s="451"/>
      <c r="G72" s="451"/>
      <c r="H72" s="451"/>
    </row>
    <row r="73" spans="2:8" ht="15.75" customHeight="1" x14ac:dyDescent="0.2">
      <c r="B73" s="235"/>
      <c r="C73" s="235"/>
      <c r="D73" s="235"/>
      <c r="E73" s="235"/>
      <c r="F73" s="235"/>
      <c r="G73" s="235"/>
      <c r="H73" s="235"/>
    </row>
    <row r="74" spans="2:8" ht="15.75" customHeight="1" x14ac:dyDescent="0.2">
      <c r="B74" s="524" t="s">
        <v>406</v>
      </c>
      <c r="C74" s="524"/>
      <c r="D74" s="524"/>
      <c r="E74" s="524"/>
      <c r="F74" s="524"/>
      <c r="G74" s="492">
        <v>30</v>
      </c>
      <c r="H74" s="492"/>
    </row>
    <row r="75" spans="2:8" ht="15.75" customHeight="1" x14ac:dyDescent="0.2">
      <c r="B75" s="451" t="s">
        <v>553</v>
      </c>
      <c r="C75" s="451"/>
      <c r="D75" s="451"/>
      <c r="E75" s="451"/>
      <c r="F75" s="451"/>
      <c r="G75" s="451"/>
      <c r="H75" s="451"/>
    </row>
    <row r="76" spans="2:8" ht="15" customHeight="1" x14ac:dyDescent="0.2">
      <c r="B76" s="451"/>
      <c r="C76" s="451"/>
      <c r="D76" s="451"/>
      <c r="E76" s="451"/>
      <c r="F76" s="451"/>
      <c r="G76" s="451"/>
      <c r="H76" s="451"/>
    </row>
    <row r="77" spans="2:8" ht="15" customHeight="1" x14ac:dyDescent="0.2">
      <c r="B77" s="451"/>
      <c r="C77" s="451"/>
      <c r="D77" s="451"/>
      <c r="E77" s="451"/>
      <c r="F77" s="451"/>
      <c r="G77" s="451"/>
      <c r="H77" s="451"/>
    </row>
    <row r="78" spans="2:8" ht="15" customHeight="1" x14ac:dyDescent="0.2">
      <c r="B78" s="451"/>
      <c r="C78" s="451"/>
      <c r="D78" s="451"/>
      <c r="E78" s="451"/>
      <c r="F78" s="451"/>
      <c r="G78" s="451"/>
      <c r="H78" s="451"/>
    </row>
    <row r="79" spans="2:8" ht="15" customHeight="1" x14ac:dyDescent="0.2">
      <c r="B79" s="451"/>
      <c r="C79" s="451"/>
      <c r="D79" s="451"/>
      <c r="E79" s="451"/>
      <c r="F79" s="451"/>
      <c r="G79" s="451"/>
      <c r="H79" s="451"/>
    </row>
    <row r="80" spans="2:8" ht="15" customHeight="1" x14ac:dyDescent="0.2">
      <c r="B80" s="451"/>
      <c r="C80" s="451"/>
      <c r="D80" s="451"/>
      <c r="E80" s="451"/>
      <c r="F80" s="451"/>
      <c r="G80" s="451"/>
      <c r="H80" s="451"/>
    </row>
    <row r="81" spans="1:9" ht="22.5" customHeight="1" x14ac:dyDescent="0.2">
      <c r="B81" s="451"/>
      <c r="C81" s="451"/>
      <c r="D81" s="451"/>
      <c r="E81" s="451"/>
      <c r="F81" s="451"/>
      <c r="G81" s="451"/>
      <c r="H81" s="451"/>
    </row>
    <row r="82" spans="1:9" ht="16.5" customHeight="1" x14ac:dyDescent="0.25">
      <c r="B82" s="45"/>
      <c r="G82" s="57"/>
      <c r="H82" s="58"/>
    </row>
    <row r="83" spans="1:9" ht="17.25" customHeight="1" thickBot="1" x14ac:dyDescent="0.3">
      <c r="B83" s="48" t="s">
        <v>116</v>
      </c>
      <c r="C83" s="49"/>
      <c r="D83" s="50"/>
      <c r="E83" s="51"/>
      <c r="F83" s="51"/>
      <c r="G83" s="456">
        <f>SUM(G84,G89,G102,G139)</f>
        <v>680</v>
      </c>
      <c r="H83" s="456"/>
      <c r="I83" s="1"/>
    </row>
    <row r="84" spans="1:9" ht="15.75" thickTop="1" x14ac:dyDescent="0.25">
      <c r="A84" s="40">
        <v>5166</v>
      </c>
      <c r="B84" s="45" t="s">
        <v>14</v>
      </c>
      <c r="G84" s="523">
        <v>50</v>
      </c>
      <c r="H84" s="523"/>
    </row>
    <row r="85" spans="1:9" ht="15" customHeight="1" x14ac:dyDescent="0.25">
      <c r="B85" s="64" t="s">
        <v>186</v>
      </c>
      <c r="G85" s="57"/>
      <c r="H85" s="58"/>
    </row>
    <row r="86" spans="1:9" ht="15" customHeight="1" x14ac:dyDescent="0.2">
      <c r="B86" s="451" t="s">
        <v>185</v>
      </c>
      <c r="C86" s="451"/>
      <c r="D86" s="451"/>
      <c r="E86" s="451"/>
      <c r="F86" s="451"/>
      <c r="G86" s="451"/>
      <c r="H86" s="451"/>
    </row>
    <row r="87" spans="1:9" ht="15" customHeight="1" x14ac:dyDescent="0.2">
      <c r="B87" s="451"/>
      <c r="C87" s="451"/>
      <c r="D87" s="451"/>
      <c r="E87" s="451"/>
      <c r="F87" s="451"/>
      <c r="G87" s="451"/>
      <c r="H87" s="451"/>
    </row>
    <row r="88" spans="1:9" ht="15.75" customHeight="1" x14ac:dyDescent="0.25">
      <c r="B88" s="45"/>
      <c r="G88" s="57"/>
      <c r="H88" s="58"/>
    </row>
    <row r="89" spans="1:9" s="23" customFormat="1" ht="17.25" customHeight="1" x14ac:dyDescent="0.25">
      <c r="A89" s="23">
        <v>5168</v>
      </c>
      <c r="B89" s="21" t="s">
        <v>135</v>
      </c>
      <c r="C89" s="116"/>
      <c r="D89" s="114"/>
      <c r="E89" s="113"/>
      <c r="F89" s="113"/>
      <c r="G89" s="447">
        <f>SUM(G90)</f>
        <v>300</v>
      </c>
      <c r="H89" s="447"/>
      <c r="I89" s="32"/>
    </row>
    <row r="90" spans="1:9" s="23" customFormat="1" ht="15" customHeight="1" x14ac:dyDescent="0.2">
      <c r="B90" s="496" t="s">
        <v>668</v>
      </c>
      <c r="C90" s="496"/>
      <c r="D90" s="496"/>
      <c r="E90" s="496"/>
      <c r="F90" s="496"/>
      <c r="G90" s="492">
        <v>300</v>
      </c>
      <c r="H90" s="492"/>
      <c r="I90" s="32"/>
    </row>
    <row r="91" spans="1:9" s="23" customFormat="1" ht="30.75" customHeight="1" x14ac:dyDescent="0.2">
      <c r="B91" s="471" t="s">
        <v>556</v>
      </c>
      <c r="C91" s="471"/>
      <c r="D91" s="471"/>
      <c r="E91" s="471"/>
      <c r="F91" s="471"/>
      <c r="G91" s="471"/>
      <c r="H91" s="471"/>
      <c r="I91" s="32"/>
    </row>
    <row r="92" spans="1:9" s="23" customFormat="1" ht="17.25" customHeight="1" x14ac:dyDescent="0.2">
      <c r="B92" s="471"/>
      <c r="C92" s="471"/>
      <c r="D92" s="471"/>
      <c r="E92" s="471"/>
      <c r="F92" s="471"/>
      <c r="G92" s="471"/>
      <c r="H92" s="471"/>
      <c r="I92" s="32"/>
    </row>
    <row r="93" spans="1:9" s="23" customFormat="1" ht="17.25" customHeight="1" x14ac:dyDescent="0.2">
      <c r="B93" s="471"/>
      <c r="C93" s="471"/>
      <c r="D93" s="471"/>
      <c r="E93" s="471"/>
      <c r="F93" s="471"/>
      <c r="G93" s="471"/>
      <c r="H93" s="471"/>
      <c r="I93" s="32"/>
    </row>
    <row r="94" spans="1:9" s="23" customFormat="1" ht="17.25" customHeight="1" x14ac:dyDescent="0.2">
      <c r="B94" s="471"/>
      <c r="C94" s="471"/>
      <c r="D94" s="471"/>
      <c r="E94" s="471"/>
      <c r="F94" s="471"/>
      <c r="G94" s="471"/>
      <c r="H94" s="471"/>
      <c r="I94" s="32"/>
    </row>
    <row r="95" spans="1:9" s="23" customFormat="1" ht="17.25" customHeight="1" x14ac:dyDescent="0.2">
      <c r="B95" s="471"/>
      <c r="C95" s="471"/>
      <c r="D95" s="471"/>
      <c r="E95" s="471"/>
      <c r="F95" s="471"/>
      <c r="G95" s="471"/>
      <c r="H95" s="471"/>
      <c r="I95" s="32"/>
    </row>
    <row r="96" spans="1:9" s="23" customFormat="1" ht="17.25" customHeight="1" x14ac:dyDescent="0.2">
      <c r="B96" s="471"/>
      <c r="C96" s="471"/>
      <c r="D96" s="471"/>
      <c r="E96" s="471"/>
      <c r="F96" s="471"/>
      <c r="G96" s="471"/>
      <c r="H96" s="471"/>
      <c r="I96" s="32"/>
    </row>
    <row r="97" spans="1:9" s="23" customFormat="1" ht="17.25" customHeight="1" x14ac:dyDescent="0.2">
      <c r="B97" s="471"/>
      <c r="C97" s="471"/>
      <c r="D97" s="471"/>
      <c r="E97" s="471"/>
      <c r="F97" s="471"/>
      <c r="G97" s="471"/>
      <c r="H97" s="471"/>
      <c r="I97" s="32"/>
    </row>
    <row r="98" spans="1:9" s="23" customFormat="1" ht="17.25" customHeight="1" x14ac:dyDescent="0.2">
      <c r="B98" s="471"/>
      <c r="C98" s="471"/>
      <c r="D98" s="471"/>
      <c r="E98" s="471"/>
      <c r="F98" s="471"/>
      <c r="G98" s="471"/>
      <c r="H98" s="471"/>
      <c r="I98" s="32"/>
    </row>
    <row r="99" spans="1:9" s="23" customFormat="1" ht="78.75" customHeight="1" x14ac:dyDescent="0.2">
      <c r="B99" s="471"/>
      <c r="C99" s="471"/>
      <c r="D99" s="471"/>
      <c r="E99" s="471"/>
      <c r="F99" s="471"/>
      <c r="G99" s="471"/>
      <c r="H99" s="471"/>
      <c r="I99" s="32"/>
    </row>
    <row r="100" spans="1:9" s="23" customFormat="1" ht="12" customHeight="1" x14ac:dyDescent="0.2">
      <c r="B100" s="471"/>
      <c r="C100" s="471"/>
      <c r="D100" s="471"/>
      <c r="E100" s="471"/>
      <c r="F100" s="471"/>
      <c r="G100" s="471"/>
      <c r="H100" s="471"/>
      <c r="I100" s="32"/>
    </row>
    <row r="101" spans="1:9" s="23" customFormat="1" ht="15.75" customHeight="1" x14ac:dyDescent="0.25">
      <c r="B101" s="115"/>
      <c r="C101" s="116"/>
      <c r="D101" s="114"/>
      <c r="E101" s="113"/>
      <c r="F101" s="113"/>
      <c r="G101" s="117"/>
      <c r="H101" s="117"/>
      <c r="I101" s="32"/>
    </row>
    <row r="102" spans="1:9" ht="15" x14ac:dyDescent="0.25">
      <c r="A102" s="40">
        <v>5169</v>
      </c>
      <c r="B102" s="45" t="s">
        <v>16</v>
      </c>
      <c r="G102" s="447">
        <f>SUM(G103,G113,G121,G128)</f>
        <v>280</v>
      </c>
      <c r="H102" s="447"/>
      <c r="I102" s="1"/>
    </row>
    <row r="103" spans="1:9" s="23" customFormat="1" ht="15" customHeight="1" x14ac:dyDescent="0.2">
      <c r="B103" s="108" t="s">
        <v>137</v>
      </c>
      <c r="C103" s="116"/>
      <c r="D103" s="114"/>
      <c r="E103" s="113"/>
      <c r="F103" s="113"/>
      <c r="G103" s="492">
        <f>60-40</f>
        <v>20</v>
      </c>
      <c r="H103" s="492"/>
      <c r="I103" s="32"/>
    </row>
    <row r="104" spans="1:9" ht="14.25" customHeight="1" x14ac:dyDescent="0.2">
      <c r="B104" s="451" t="s">
        <v>407</v>
      </c>
      <c r="C104" s="451"/>
      <c r="D104" s="451"/>
      <c r="E104" s="451"/>
      <c r="F104" s="451"/>
      <c r="G104" s="451"/>
      <c r="H104" s="451"/>
    </row>
    <row r="105" spans="1:9" ht="14.25" customHeight="1" x14ac:dyDescent="0.2">
      <c r="B105" s="451"/>
      <c r="C105" s="451"/>
      <c r="D105" s="451"/>
      <c r="E105" s="451"/>
      <c r="F105" s="451"/>
      <c r="G105" s="451"/>
      <c r="H105" s="451"/>
    </row>
    <row r="106" spans="1:9" ht="14.25" customHeight="1" x14ac:dyDescent="0.2">
      <c r="B106" s="451"/>
      <c r="C106" s="451"/>
      <c r="D106" s="451"/>
      <c r="E106" s="451"/>
      <c r="F106" s="451"/>
      <c r="G106" s="451"/>
      <c r="H106" s="451"/>
    </row>
    <row r="107" spans="1:9" ht="14.25" customHeight="1" x14ac:dyDescent="0.2">
      <c r="B107" s="451"/>
      <c r="C107" s="451"/>
      <c r="D107" s="451"/>
      <c r="E107" s="451"/>
      <c r="F107" s="451"/>
      <c r="G107" s="451"/>
      <c r="H107" s="451"/>
    </row>
    <row r="108" spans="1:9" ht="14.25" customHeight="1" x14ac:dyDescent="0.2">
      <c r="B108" s="451"/>
      <c r="C108" s="451"/>
      <c r="D108" s="451"/>
      <c r="E108" s="451"/>
      <c r="F108" s="451"/>
      <c r="G108" s="451"/>
      <c r="H108" s="451"/>
    </row>
    <row r="109" spans="1:9" ht="14.25" customHeight="1" x14ac:dyDescent="0.2">
      <c r="B109" s="451"/>
      <c r="C109" s="451"/>
      <c r="D109" s="451"/>
      <c r="E109" s="451"/>
      <c r="F109" s="451"/>
      <c r="G109" s="451"/>
      <c r="H109" s="451"/>
    </row>
    <row r="110" spans="1:9" ht="14.25" customHeight="1" x14ac:dyDescent="0.2">
      <c r="B110" s="451"/>
      <c r="C110" s="451"/>
      <c r="D110" s="451"/>
      <c r="E110" s="451"/>
      <c r="F110" s="451"/>
      <c r="G110" s="451"/>
      <c r="H110" s="451"/>
    </row>
    <row r="111" spans="1:9" ht="14.25" customHeight="1" x14ac:dyDescent="0.2">
      <c r="B111" s="451"/>
      <c r="C111" s="451"/>
      <c r="D111" s="451"/>
      <c r="E111" s="451"/>
      <c r="F111" s="451"/>
      <c r="G111" s="451"/>
      <c r="H111" s="451"/>
    </row>
    <row r="112" spans="1:9" ht="15.75" customHeight="1" x14ac:dyDescent="0.2">
      <c r="B112" s="59"/>
      <c r="C112" s="59"/>
      <c r="D112" s="59"/>
      <c r="E112" s="59"/>
      <c r="F112" s="59"/>
      <c r="G112" s="59"/>
      <c r="H112" s="59"/>
    </row>
    <row r="113" spans="2:9" s="23" customFormat="1" ht="29.25" customHeight="1" x14ac:dyDescent="0.2">
      <c r="B113" s="494" t="s">
        <v>187</v>
      </c>
      <c r="C113" s="494"/>
      <c r="D113" s="494"/>
      <c r="E113" s="494"/>
      <c r="F113" s="494"/>
      <c r="G113" s="492">
        <v>10</v>
      </c>
      <c r="H113" s="492"/>
      <c r="I113" s="32"/>
    </row>
    <row r="114" spans="2:9" ht="14.25" customHeight="1" x14ac:dyDescent="0.2">
      <c r="B114" s="451" t="s">
        <v>557</v>
      </c>
      <c r="C114" s="451"/>
      <c r="D114" s="451"/>
      <c r="E114" s="451"/>
      <c r="F114" s="451"/>
      <c r="G114" s="451"/>
      <c r="H114" s="451"/>
    </row>
    <row r="115" spans="2:9" ht="14.25" customHeight="1" x14ac:dyDescent="0.2">
      <c r="B115" s="451"/>
      <c r="C115" s="451"/>
      <c r="D115" s="451"/>
      <c r="E115" s="451"/>
      <c r="F115" s="451"/>
      <c r="G115" s="451"/>
      <c r="H115" s="451"/>
    </row>
    <row r="116" spans="2:9" ht="14.25" customHeight="1" x14ac:dyDescent="0.2">
      <c r="B116" s="451"/>
      <c r="C116" s="451"/>
      <c r="D116" s="451"/>
      <c r="E116" s="451"/>
      <c r="F116" s="451"/>
      <c r="G116" s="451"/>
      <c r="H116" s="451"/>
    </row>
    <row r="117" spans="2:9" ht="14.25" customHeight="1" x14ac:dyDescent="0.2">
      <c r="B117" s="451"/>
      <c r="C117" s="451"/>
      <c r="D117" s="451"/>
      <c r="E117" s="451"/>
      <c r="F117" s="451"/>
      <c r="G117" s="451"/>
      <c r="H117" s="451"/>
    </row>
    <row r="118" spans="2:9" ht="14.25" customHeight="1" x14ac:dyDescent="0.2">
      <c r="B118" s="451"/>
      <c r="C118" s="451"/>
      <c r="D118" s="451"/>
      <c r="E118" s="451"/>
      <c r="F118" s="451"/>
      <c r="G118" s="451"/>
      <c r="H118" s="451"/>
    </row>
    <row r="119" spans="2:9" ht="30.75" customHeight="1" x14ac:dyDescent="0.2">
      <c r="B119" s="451"/>
      <c r="C119" s="451"/>
      <c r="D119" s="451"/>
      <c r="E119" s="451"/>
      <c r="F119" s="451"/>
      <c r="G119" s="451"/>
      <c r="H119" s="451"/>
    </row>
    <row r="120" spans="2:9" ht="5.0999999999999996" customHeight="1" x14ac:dyDescent="0.2">
      <c r="B120" s="59"/>
      <c r="C120" s="59"/>
      <c r="D120" s="59"/>
      <c r="E120" s="59"/>
      <c r="F120" s="59"/>
      <c r="G120" s="59"/>
      <c r="H120" s="59"/>
    </row>
    <row r="121" spans="2:9" s="23" customFormat="1" ht="15" customHeight="1" x14ac:dyDescent="0.2">
      <c r="B121" s="108" t="s">
        <v>138</v>
      </c>
      <c r="C121" s="116"/>
      <c r="D121" s="114"/>
      <c r="E121" s="113"/>
      <c r="F121" s="113"/>
      <c r="G121" s="492">
        <v>70</v>
      </c>
      <c r="H121" s="492"/>
      <c r="I121" s="32"/>
    </row>
    <row r="122" spans="2:9" ht="14.25" customHeight="1" x14ac:dyDescent="0.2">
      <c r="B122" s="451" t="s">
        <v>408</v>
      </c>
      <c r="C122" s="451"/>
      <c r="D122" s="451"/>
      <c r="E122" s="451"/>
      <c r="F122" s="451"/>
      <c r="G122" s="451"/>
      <c r="H122" s="451"/>
    </row>
    <row r="123" spans="2:9" ht="14.25" customHeight="1" x14ac:dyDescent="0.2">
      <c r="B123" s="451"/>
      <c r="C123" s="451"/>
      <c r="D123" s="451"/>
      <c r="E123" s="451"/>
      <c r="F123" s="451"/>
      <c r="G123" s="451"/>
      <c r="H123" s="451"/>
    </row>
    <row r="124" spans="2:9" ht="14.25" customHeight="1" x14ac:dyDescent="0.2">
      <c r="B124" s="451"/>
      <c r="C124" s="451"/>
      <c r="D124" s="451"/>
      <c r="E124" s="451"/>
      <c r="F124" s="451"/>
      <c r="G124" s="451"/>
      <c r="H124" s="451"/>
    </row>
    <row r="125" spans="2:9" ht="14.25" customHeight="1" x14ac:dyDescent="0.2">
      <c r="B125" s="451"/>
      <c r="C125" s="451"/>
      <c r="D125" s="451"/>
      <c r="E125" s="451"/>
      <c r="F125" s="451"/>
      <c r="G125" s="451"/>
      <c r="H125" s="451"/>
    </row>
    <row r="126" spans="2:9" ht="16.5" customHeight="1" x14ac:dyDescent="0.2">
      <c r="B126" s="451"/>
      <c r="C126" s="451"/>
      <c r="D126" s="451"/>
      <c r="E126" s="451"/>
      <c r="F126" s="451"/>
      <c r="G126" s="451"/>
      <c r="H126" s="451"/>
    </row>
    <row r="127" spans="2:9" ht="15.75" customHeight="1" x14ac:dyDescent="0.2">
      <c r="B127" s="59"/>
      <c r="C127" s="59"/>
      <c r="D127" s="59"/>
      <c r="E127" s="59"/>
      <c r="F127" s="59"/>
      <c r="G127" s="59"/>
      <c r="H127" s="59"/>
    </row>
    <row r="128" spans="2:9" s="23" customFormat="1" ht="15" customHeight="1" x14ac:dyDescent="0.2">
      <c r="B128" s="108" t="s">
        <v>171</v>
      </c>
      <c r="C128" s="116"/>
      <c r="D128" s="114"/>
      <c r="E128" s="113"/>
      <c r="F128" s="113"/>
      <c r="G128" s="492">
        <v>180</v>
      </c>
      <c r="H128" s="492"/>
      <c r="I128" s="32"/>
    </row>
    <row r="129" spans="1:9" ht="14.25" customHeight="1" x14ac:dyDescent="0.2">
      <c r="B129" s="451" t="s">
        <v>556</v>
      </c>
      <c r="C129" s="451"/>
      <c r="D129" s="451"/>
      <c r="E129" s="451"/>
      <c r="F129" s="451"/>
      <c r="G129" s="451"/>
      <c r="H129" s="451"/>
    </row>
    <row r="130" spans="1:9" ht="14.25" customHeight="1" x14ac:dyDescent="0.2">
      <c r="B130" s="451"/>
      <c r="C130" s="451"/>
      <c r="D130" s="451"/>
      <c r="E130" s="451"/>
      <c r="F130" s="451"/>
      <c r="G130" s="451"/>
      <c r="H130" s="451"/>
    </row>
    <row r="131" spans="1:9" ht="14.25" customHeight="1" x14ac:dyDescent="0.2">
      <c r="B131" s="451"/>
      <c r="C131" s="451"/>
      <c r="D131" s="451"/>
      <c r="E131" s="451"/>
      <c r="F131" s="451"/>
      <c r="G131" s="451"/>
      <c r="H131" s="451"/>
    </row>
    <row r="132" spans="1:9" ht="14.25" customHeight="1" x14ac:dyDescent="0.2">
      <c r="B132" s="451"/>
      <c r="C132" s="451"/>
      <c r="D132" s="451"/>
      <c r="E132" s="451"/>
      <c r="F132" s="451"/>
      <c r="G132" s="451"/>
      <c r="H132" s="451"/>
    </row>
    <row r="133" spans="1:9" ht="14.25" customHeight="1" x14ac:dyDescent="0.2">
      <c r="B133" s="451"/>
      <c r="C133" s="451"/>
      <c r="D133" s="451"/>
      <c r="E133" s="451"/>
      <c r="F133" s="451"/>
      <c r="G133" s="451"/>
      <c r="H133" s="451"/>
    </row>
    <row r="134" spans="1:9" ht="14.25" customHeight="1" x14ac:dyDescent="0.2">
      <c r="B134" s="451"/>
      <c r="C134" s="451"/>
      <c r="D134" s="451"/>
      <c r="E134" s="451"/>
      <c r="F134" s="451"/>
      <c r="G134" s="451"/>
      <c r="H134" s="451"/>
    </row>
    <row r="135" spans="1:9" ht="14.25" customHeight="1" x14ac:dyDescent="0.2">
      <c r="B135" s="451"/>
      <c r="C135" s="451"/>
      <c r="D135" s="451"/>
      <c r="E135" s="451"/>
      <c r="F135" s="451"/>
      <c r="G135" s="451"/>
      <c r="H135" s="451"/>
    </row>
    <row r="136" spans="1:9" ht="14.25" customHeight="1" x14ac:dyDescent="0.2">
      <c r="B136" s="451"/>
      <c r="C136" s="451"/>
      <c r="D136" s="451"/>
      <c r="E136" s="451"/>
      <c r="F136" s="451"/>
      <c r="G136" s="451"/>
      <c r="H136" s="451"/>
    </row>
    <row r="137" spans="1:9" ht="127.5" customHeight="1" x14ac:dyDescent="0.2">
      <c r="B137" s="451"/>
      <c r="C137" s="451"/>
      <c r="D137" s="451"/>
      <c r="E137" s="451"/>
      <c r="F137" s="451"/>
      <c r="G137" s="451"/>
      <c r="H137" s="451"/>
    </row>
    <row r="138" spans="1:9" ht="15" customHeight="1" x14ac:dyDescent="0.2">
      <c r="B138" s="59"/>
      <c r="C138" s="59"/>
      <c r="D138" s="59"/>
      <c r="E138" s="59"/>
      <c r="F138" s="59"/>
      <c r="G138" s="59"/>
      <c r="H138" s="59"/>
    </row>
    <row r="139" spans="1:9" ht="15" customHeight="1" x14ac:dyDescent="0.25">
      <c r="A139" s="40">
        <v>5175</v>
      </c>
      <c r="B139" s="45" t="s">
        <v>33</v>
      </c>
      <c r="G139" s="447">
        <v>50</v>
      </c>
      <c r="H139" s="447"/>
    </row>
    <row r="140" spans="1:9" ht="15" customHeight="1" x14ac:dyDescent="0.25">
      <c r="B140" s="168" t="s">
        <v>409</v>
      </c>
      <c r="G140" s="169"/>
      <c r="H140" s="170"/>
    </row>
    <row r="141" spans="1:9" ht="14.25" customHeight="1" x14ac:dyDescent="0.2">
      <c r="B141" s="451" t="s">
        <v>701</v>
      </c>
      <c r="C141" s="451"/>
      <c r="D141" s="451"/>
      <c r="E141" s="451"/>
      <c r="F141" s="451"/>
      <c r="G141" s="451"/>
      <c r="H141" s="451"/>
    </row>
    <row r="142" spans="1:9" ht="31.5" customHeight="1" x14ac:dyDescent="0.2">
      <c r="B142" s="451"/>
      <c r="C142" s="451"/>
      <c r="D142" s="451"/>
      <c r="E142" s="451"/>
      <c r="F142" s="451"/>
      <c r="G142" s="451"/>
      <c r="H142" s="451"/>
    </row>
    <row r="143" spans="1:9" ht="15.75" customHeight="1" x14ac:dyDescent="0.25">
      <c r="B143" s="45"/>
      <c r="G143" s="57"/>
      <c r="H143" s="58"/>
    </row>
    <row r="144" spans="1:9" ht="17.25" customHeight="1" thickBot="1" x14ac:dyDescent="0.3">
      <c r="B144" s="48" t="s">
        <v>44</v>
      </c>
      <c r="C144" s="49"/>
      <c r="D144" s="50"/>
      <c r="E144" s="51"/>
      <c r="F144" s="51"/>
      <c r="G144" s="456">
        <f>SUM(G145,G150,G157)</f>
        <v>22</v>
      </c>
      <c r="H144" s="456"/>
      <c r="I144" s="1"/>
    </row>
    <row r="145" spans="1:8" ht="15.75" thickTop="1" x14ac:dyDescent="0.25">
      <c r="A145" s="40">
        <v>5161</v>
      </c>
      <c r="B145" s="45" t="s">
        <v>89</v>
      </c>
      <c r="G145" s="523">
        <v>3</v>
      </c>
      <c r="H145" s="523"/>
    </row>
    <row r="146" spans="1:8" ht="14.25" customHeight="1" x14ac:dyDescent="0.2">
      <c r="B146" s="451" t="s">
        <v>327</v>
      </c>
      <c r="C146" s="451"/>
      <c r="D146" s="451"/>
      <c r="E146" s="451"/>
      <c r="F146" s="451"/>
      <c r="G146" s="451"/>
      <c r="H146" s="451"/>
    </row>
    <row r="147" spans="1:8" ht="14.25" customHeight="1" x14ac:dyDescent="0.2">
      <c r="B147" s="451"/>
      <c r="C147" s="451"/>
      <c r="D147" s="451"/>
      <c r="E147" s="451"/>
      <c r="F147" s="451"/>
      <c r="G147" s="451"/>
      <c r="H147" s="451"/>
    </row>
    <row r="148" spans="1:8" ht="17.25" customHeight="1" x14ac:dyDescent="0.2">
      <c r="B148" s="451"/>
      <c r="C148" s="451"/>
      <c r="D148" s="451"/>
      <c r="E148" s="451"/>
      <c r="F148" s="451"/>
      <c r="G148" s="451"/>
      <c r="H148" s="451"/>
    </row>
    <row r="149" spans="1:8" ht="15.75" customHeight="1" x14ac:dyDescent="0.2">
      <c r="B149" s="60"/>
      <c r="C149" s="60"/>
      <c r="D149" s="60"/>
      <c r="E149" s="60"/>
      <c r="F149" s="60"/>
      <c r="G149" s="60"/>
      <c r="H149" s="60"/>
    </row>
    <row r="150" spans="1:8" ht="15" customHeight="1" x14ac:dyDescent="0.25">
      <c r="A150" s="40">
        <v>5169</v>
      </c>
      <c r="B150" s="45" t="s">
        <v>16</v>
      </c>
      <c r="G150" s="447">
        <f>10-5</f>
        <v>5</v>
      </c>
      <c r="H150" s="447"/>
    </row>
    <row r="151" spans="1:8" ht="14.25" customHeight="1" x14ac:dyDescent="0.2">
      <c r="B151" s="451" t="s">
        <v>328</v>
      </c>
      <c r="C151" s="451"/>
      <c r="D151" s="451"/>
      <c r="E151" s="451"/>
      <c r="F151" s="451"/>
      <c r="G151" s="451"/>
      <c r="H151" s="451"/>
    </row>
    <row r="152" spans="1:8" ht="14.25" customHeight="1" x14ac:dyDescent="0.2">
      <c r="B152" s="451"/>
      <c r="C152" s="451"/>
      <c r="D152" s="451"/>
      <c r="E152" s="451"/>
      <c r="F152" s="451"/>
      <c r="G152" s="451"/>
      <c r="H152" s="451"/>
    </row>
    <row r="153" spans="1:8" ht="14.25" customHeight="1" x14ac:dyDescent="0.2">
      <c r="B153" s="451"/>
      <c r="C153" s="451"/>
      <c r="D153" s="451"/>
      <c r="E153" s="451"/>
      <c r="F153" s="451"/>
      <c r="G153" s="451"/>
      <c r="H153" s="451"/>
    </row>
    <row r="154" spans="1:8" ht="14.25" customHeight="1" x14ac:dyDescent="0.2">
      <c r="B154" s="451"/>
      <c r="C154" s="451"/>
      <c r="D154" s="451"/>
      <c r="E154" s="451"/>
      <c r="F154" s="451"/>
      <c r="G154" s="451"/>
      <c r="H154" s="451"/>
    </row>
    <row r="155" spans="1:8" ht="14.25" customHeight="1" x14ac:dyDescent="0.2">
      <c r="B155" s="451"/>
      <c r="C155" s="451"/>
      <c r="D155" s="451"/>
      <c r="E155" s="451"/>
      <c r="F155" s="451"/>
      <c r="G155" s="451"/>
      <c r="H155" s="451"/>
    </row>
    <row r="156" spans="1:8" ht="15" customHeight="1" x14ac:dyDescent="0.2">
      <c r="B156" s="60"/>
      <c r="C156" s="60"/>
      <c r="D156" s="60"/>
      <c r="E156" s="60"/>
      <c r="F156" s="60"/>
      <c r="G156" s="60"/>
      <c r="H156" s="60"/>
    </row>
    <row r="157" spans="1:8" ht="15" customHeight="1" x14ac:dyDescent="0.25">
      <c r="A157" s="40">
        <v>5192</v>
      </c>
      <c r="B157" s="45" t="s">
        <v>181</v>
      </c>
      <c r="G157" s="447">
        <f>34-20</f>
        <v>14</v>
      </c>
      <c r="H157" s="447"/>
    </row>
    <row r="158" spans="1:8" ht="14.25" customHeight="1" x14ac:dyDescent="0.2">
      <c r="B158" s="451" t="s">
        <v>329</v>
      </c>
      <c r="C158" s="451"/>
      <c r="D158" s="451"/>
      <c r="E158" s="451"/>
      <c r="F158" s="451"/>
      <c r="G158" s="451"/>
      <c r="H158" s="451"/>
    </row>
    <row r="159" spans="1:8" ht="14.25" customHeight="1" x14ac:dyDescent="0.2">
      <c r="B159" s="451"/>
      <c r="C159" s="451"/>
      <c r="D159" s="451"/>
      <c r="E159" s="451"/>
      <c r="F159" s="451"/>
      <c r="G159" s="451"/>
      <c r="H159" s="451"/>
    </row>
    <row r="160" spans="1:8" ht="18.75" customHeight="1" x14ac:dyDescent="0.2">
      <c r="B160" s="451"/>
      <c r="C160" s="451"/>
      <c r="D160" s="451"/>
      <c r="E160" s="451"/>
      <c r="F160" s="451"/>
      <c r="G160" s="451"/>
      <c r="H160" s="451"/>
    </row>
    <row r="161" spans="2:8" ht="15" customHeight="1" x14ac:dyDescent="0.2">
      <c r="B161" s="451"/>
      <c r="C161" s="451"/>
      <c r="D161" s="451"/>
      <c r="E161" s="451"/>
      <c r="F161" s="451"/>
      <c r="G161" s="451"/>
      <c r="H161" s="451"/>
    </row>
  </sheetData>
  <mergeCells count="48">
    <mergeCell ref="G84:H84"/>
    <mergeCell ref="G103:H103"/>
    <mergeCell ref="G113:H113"/>
    <mergeCell ref="B113:F113"/>
    <mergeCell ref="G89:H89"/>
    <mergeCell ref="B86:H87"/>
    <mergeCell ref="B90:F90"/>
    <mergeCell ref="G90:H90"/>
    <mergeCell ref="B91:H100"/>
    <mergeCell ref="G1:H1"/>
    <mergeCell ref="B16:D16"/>
    <mergeCell ref="G20:H20"/>
    <mergeCell ref="G21:H21"/>
    <mergeCell ref="B42:H47"/>
    <mergeCell ref="G22:H22"/>
    <mergeCell ref="G33:H33"/>
    <mergeCell ref="B34:H39"/>
    <mergeCell ref="G41:H41"/>
    <mergeCell ref="B23:H31"/>
    <mergeCell ref="G50:H50"/>
    <mergeCell ref="G83:H83"/>
    <mergeCell ref="B75:H81"/>
    <mergeCell ref="B53:H56"/>
    <mergeCell ref="G52:H52"/>
    <mergeCell ref="B74:F74"/>
    <mergeCell ref="G74:H74"/>
    <mergeCell ref="B58:F59"/>
    <mergeCell ref="G59:H59"/>
    <mergeCell ref="G67:H67"/>
    <mergeCell ref="B60:H65"/>
    <mergeCell ref="B68:H72"/>
    <mergeCell ref="G51:H51"/>
    <mergeCell ref="B146:H148"/>
    <mergeCell ref="B158:H161"/>
    <mergeCell ref="G139:H139"/>
    <mergeCell ref="G102:H102"/>
    <mergeCell ref="B104:H111"/>
    <mergeCell ref="B114:H119"/>
    <mergeCell ref="G121:H121"/>
    <mergeCell ref="B129:H137"/>
    <mergeCell ref="G128:H128"/>
    <mergeCell ref="G157:H157"/>
    <mergeCell ref="B141:H142"/>
    <mergeCell ref="G144:H144"/>
    <mergeCell ref="G145:H145"/>
    <mergeCell ref="G150:H150"/>
    <mergeCell ref="B151:H155"/>
    <mergeCell ref="B122:H126"/>
  </mergeCells>
  <pageMargins left="0.70866141732283472" right="0.70866141732283472" top="0.78740157480314965" bottom="0.78740157480314965" header="0.31496062992125984" footer="0.31496062992125984"/>
  <pageSetup paperSize="9" scale="67" firstPageNumber="55"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2" manualBreakCount="2">
    <brk id="72" min="1" max="7" man="1"/>
    <brk id="127" min="1" max="7" man="1"/>
  </rowBreaks>
  <colBreaks count="1" manualBreakCount="1">
    <brk id="12"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51"/>
  <sheetViews>
    <sheetView showGridLines="0" view="pageBreakPreview" zoomScaleNormal="100" zoomScaleSheetLayoutView="100" workbookViewId="0">
      <selection activeCell="B27" sqref="B27"/>
    </sheetView>
  </sheetViews>
  <sheetFormatPr defaultColWidth="9.140625" defaultRowHeight="14.25" x14ac:dyDescent="0.2"/>
  <cols>
    <col min="1" max="1" width="7" style="46" customWidth="1"/>
    <col min="2" max="2" width="8.5703125" style="46" customWidth="1"/>
    <col min="3" max="3" width="9.140625" style="46"/>
    <col min="4" max="4" width="58.7109375" style="40" customWidth="1"/>
    <col min="5" max="7" width="14.140625" style="38" customWidth="1"/>
    <col min="8" max="8" width="9.140625" style="40" customWidth="1"/>
    <col min="9" max="9" width="16.140625" style="40" customWidth="1"/>
    <col min="10" max="10" width="9.140625" style="40"/>
    <col min="11" max="11" width="14.42578125" style="40" bestFit="1" customWidth="1"/>
    <col min="12" max="12" width="9.140625" style="40"/>
    <col min="13" max="13" width="13.28515625" style="40" customWidth="1"/>
    <col min="14" max="16384" width="9.140625" style="40"/>
  </cols>
  <sheetData>
    <row r="1" spans="1:8" ht="23.25" x14ac:dyDescent="0.35">
      <c r="B1" s="119" t="s">
        <v>69</v>
      </c>
      <c r="G1" s="464" t="s">
        <v>117</v>
      </c>
      <c r="H1" s="464"/>
    </row>
    <row r="3" spans="1:8" x14ac:dyDescent="0.2">
      <c r="B3" s="56" t="s">
        <v>1</v>
      </c>
      <c r="C3" s="56" t="s">
        <v>118</v>
      </c>
    </row>
    <row r="4" spans="1:8" x14ac:dyDescent="0.2">
      <c r="C4" s="56" t="s">
        <v>56</v>
      </c>
    </row>
    <row r="6" spans="1:8" s="43" customFormat="1" ht="13.5" thickBot="1" x14ac:dyDescent="0.25">
      <c r="A6" s="121"/>
      <c r="B6" s="121"/>
      <c r="C6" s="121"/>
      <c r="E6" s="39"/>
      <c r="F6" s="39"/>
      <c r="G6" s="39"/>
      <c r="H6" s="203" t="s">
        <v>6</v>
      </c>
    </row>
    <row r="7" spans="1:8" s="43" customFormat="1" ht="39.75" thickTop="1" thickBot="1" x14ac:dyDescent="0.25">
      <c r="A7" s="121"/>
      <c r="B7" s="72" t="s">
        <v>2</v>
      </c>
      <c r="C7" s="73" t="s">
        <v>3</v>
      </c>
      <c r="D7" s="74" t="s">
        <v>4</v>
      </c>
      <c r="E7" s="75" t="s">
        <v>469</v>
      </c>
      <c r="F7" s="75" t="s">
        <v>647</v>
      </c>
      <c r="G7" s="75" t="s">
        <v>470</v>
      </c>
      <c r="H7" s="29" t="s">
        <v>5</v>
      </c>
    </row>
    <row r="8" spans="1:8" s="81" customFormat="1" ht="12.75" thickTop="1" thickBot="1" x14ac:dyDescent="0.25">
      <c r="B8" s="76">
        <v>1</v>
      </c>
      <c r="C8" s="77">
        <v>2</v>
      </c>
      <c r="D8" s="77">
        <v>3</v>
      </c>
      <c r="E8" s="78">
        <v>4</v>
      </c>
      <c r="F8" s="78">
        <v>5</v>
      </c>
      <c r="G8" s="78">
        <v>6</v>
      </c>
      <c r="H8" s="79" t="s">
        <v>361</v>
      </c>
    </row>
    <row r="9" spans="1:8" ht="15" thickTop="1" x14ac:dyDescent="0.2">
      <c r="B9" s="159">
        <v>2212</v>
      </c>
      <c r="C9" s="160">
        <v>51</v>
      </c>
      <c r="D9" s="164" t="s">
        <v>7</v>
      </c>
      <c r="E9" s="162">
        <v>90</v>
      </c>
      <c r="F9" s="162">
        <v>50</v>
      </c>
      <c r="G9" s="162">
        <f>SUM(G17)</f>
        <v>1550</v>
      </c>
      <c r="H9" s="122">
        <f>G9/E9*100</f>
        <v>1722.2222222222222</v>
      </c>
    </row>
    <row r="10" spans="1:8" x14ac:dyDescent="0.2">
      <c r="B10" s="97">
        <v>2223</v>
      </c>
      <c r="C10" s="98">
        <v>51</v>
      </c>
      <c r="D10" s="102" t="s">
        <v>7</v>
      </c>
      <c r="E10" s="25">
        <v>490</v>
      </c>
      <c r="F10" s="25">
        <v>592</v>
      </c>
      <c r="G10" s="25">
        <f>SUM(G34)</f>
        <v>470</v>
      </c>
      <c r="H10" s="37">
        <f>G10/E10*100</f>
        <v>95.918367346938766</v>
      </c>
    </row>
    <row r="11" spans="1:8" x14ac:dyDescent="0.2">
      <c r="B11" s="97">
        <v>6172</v>
      </c>
      <c r="C11" s="98">
        <v>51</v>
      </c>
      <c r="D11" s="102" t="s">
        <v>7</v>
      </c>
      <c r="E11" s="25">
        <v>20</v>
      </c>
      <c r="F11" s="25">
        <v>0</v>
      </c>
      <c r="G11" s="25">
        <f>SUM(G44)</f>
        <v>20</v>
      </c>
      <c r="H11" s="37">
        <f>G11/E11*100</f>
        <v>100</v>
      </c>
    </row>
    <row r="12" spans="1:8" ht="15" thickBot="1" x14ac:dyDescent="0.25">
      <c r="B12" s="103">
        <v>6409</v>
      </c>
      <c r="C12" s="104">
        <v>59</v>
      </c>
      <c r="D12" s="123" t="s">
        <v>40</v>
      </c>
      <c r="E12" s="26"/>
      <c r="F12" s="26">
        <v>2</v>
      </c>
      <c r="G12" s="26"/>
      <c r="H12" s="298"/>
    </row>
    <row r="13" spans="1:8" s="107" customFormat="1" ht="16.5" thickTop="1" thickBot="1" x14ac:dyDescent="0.3">
      <c r="A13" s="120"/>
      <c r="B13" s="423" t="s">
        <v>8</v>
      </c>
      <c r="C13" s="424"/>
      <c r="D13" s="425"/>
      <c r="E13" s="105">
        <f>SUM(E9:E12)</f>
        <v>600</v>
      </c>
      <c r="F13" s="105">
        <f>SUM(F9:F12)</f>
        <v>644</v>
      </c>
      <c r="G13" s="105">
        <f>SUM(G9:G12)</f>
        <v>2040</v>
      </c>
      <c r="H13" s="44">
        <f>G13/E13*100</f>
        <v>340</v>
      </c>
    </row>
    <row r="14" spans="1:8" ht="15" thickTop="1" x14ac:dyDescent="0.2"/>
    <row r="16" spans="1:8" ht="15" x14ac:dyDescent="0.25">
      <c r="B16" s="47" t="s">
        <v>10</v>
      </c>
    </row>
    <row r="17" spans="1:9" ht="17.25" customHeight="1" thickBot="1" x14ac:dyDescent="0.3">
      <c r="B17" s="48" t="s">
        <v>119</v>
      </c>
      <c r="C17" s="49"/>
      <c r="D17" s="50"/>
      <c r="E17" s="51"/>
      <c r="F17" s="51"/>
      <c r="G17" s="456">
        <f>SUM(G18,G27)</f>
        <v>1550</v>
      </c>
      <c r="H17" s="456"/>
      <c r="I17" s="1"/>
    </row>
    <row r="18" spans="1:9" ht="15.75" thickTop="1" x14ac:dyDescent="0.25">
      <c r="A18" s="46">
        <v>5166</v>
      </c>
      <c r="B18" s="314" t="s">
        <v>14</v>
      </c>
      <c r="G18" s="447">
        <v>1500</v>
      </c>
      <c r="H18" s="448"/>
    </row>
    <row r="19" spans="1:9" s="23" customFormat="1" ht="17.25" hidden="1" customHeight="1" x14ac:dyDescent="0.2">
      <c r="A19" s="22"/>
      <c r="B19" s="413" t="s">
        <v>669</v>
      </c>
      <c r="C19" s="413"/>
      <c r="D19" s="413"/>
      <c r="E19" s="413"/>
      <c r="F19" s="413"/>
      <c r="G19" s="413"/>
      <c r="H19" s="413"/>
      <c r="I19" s="32"/>
    </row>
    <row r="20" spans="1:9" s="23" customFormat="1" ht="13.15" customHeight="1" x14ac:dyDescent="0.2">
      <c r="A20" s="22"/>
      <c r="B20" s="413"/>
      <c r="C20" s="413"/>
      <c r="D20" s="413"/>
      <c r="E20" s="413"/>
      <c r="F20" s="413"/>
      <c r="G20" s="413"/>
      <c r="H20" s="413"/>
      <c r="I20" s="32"/>
    </row>
    <row r="21" spans="1:9" s="23" customFormat="1" ht="17.25" customHeight="1" x14ac:dyDescent="0.2">
      <c r="A21" s="22"/>
      <c r="B21" s="413"/>
      <c r="C21" s="413"/>
      <c r="D21" s="413"/>
      <c r="E21" s="413"/>
      <c r="F21" s="413"/>
      <c r="G21" s="413"/>
      <c r="H21" s="413"/>
      <c r="I21" s="32"/>
    </row>
    <row r="22" spans="1:9" s="23" customFormat="1" ht="17.25" customHeight="1" x14ac:dyDescent="0.2">
      <c r="A22" s="22"/>
      <c r="B22" s="413"/>
      <c r="C22" s="413"/>
      <c r="D22" s="413"/>
      <c r="E22" s="413"/>
      <c r="F22" s="413"/>
      <c r="G22" s="413"/>
      <c r="H22" s="413"/>
      <c r="I22" s="32"/>
    </row>
    <row r="23" spans="1:9" s="23" customFormat="1" ht="17.25" customHeight="1" x14ac:dyDescent="0.2">
      <c r="A23" s="22"/>
      <c r="B23" s="413"/>
      <c r="C23" s="413"/>
      <c r="D23" s="413"/>
      <c r="E23" s="413"/>
      <c r="F23" s="413"/>
      <c r="G23" s="413"/>
      <c r="H23" s="413"/>
      <c r="I23" s="32"/>
    </row>
    <row r="24" spans="1:9" s="23" customFormat="1" ht="17.25" customHeight="1" x14ac:dyDescent="0.2">
      <c r="A24" s="22"/>
      <c r="B24" s="413"/>
      <c r="C24" s="413"/>
      <c r="D24" s="413"/>
      <c r="E24" s="413"/>
      <c r="F24" s="413"/>
      <c r="G24" s="413"/>
      <c r="H24" s="413"/>
      <c r="I24" s="32"/>
    </row>
    <row r="25" spans="1:9" s="23" customFormat="1" ht="31.5" customHeight="1" x14ac:dyDescent="0.2">
      <c r="A25" s="22"/>
      <c r="B25" s="413"/>
      <c r="C25" s="413"/>
      <c r="D25" s="413"/>
      <c r="E25" s="413"/>
      <c r="F25" s="413"/>
      <c r="G25" s="413"/>
      <c r="H25" s="413"/>
      <c r="I25" s="32"/>
    </row>
    <row r="26" spans="1:9" s="23" customFormat="1" ht="17.25" customHeight="1" x14ac:dyDescent="0.25">
      <c r="A26" s="22"/>
      <c r="B26" s="115"/>
      <c r="C26" s="116"/>
      <c r="D26" s="114"/>
      <c r="E26" s="113"/>
      <c r="F26" s="113"/>
      <c r="G26" s="315"/>
      <c r="H26" s="315"/>
      <c r="I26" s="32"/>
    </row>
    <row r="27" spans="1:9" ht="17.25" customHeight="1" x14ac:dyDescent="0.25">
      <c r="A27" s="46">
        <v>5169</v>
      </c>
      <c r="B27" s="158" t="s">
        <v>16</v>
      </c>
      <c r="C27" s="145"/>
      <c r="D27" s="143"/>
      <c r="E27" s="146"/>
      <c r="F27" s="146"/>
      <c r="G27" s="447">
        <v>50</v>
      </c>
      <c r="H27" s="448"/>
      <c r="I27" s="1"/>
    </row>
    <row r="28" spans="1:9" x14ac:dyDescent="0.2">
      <c r="B28" s="474" t="s">
        <v>402</v>
      </c>
      <c r="C28" s="526"/>
      <c r="D28" s="526"/>
      <c r="E28" s="526"/>
      <c r="F28" s="526"/>
      <c r="G28" s="526"/>
      <c r="H28" s="526"/>
    </row>
    <row r="29" spans="1:9" x14ac:dyDescent="0.2">
      <c r="B29" s="468"/>
      <c r="C29" s="468"/>
      <c r="D29" s="468"/>
      <c r="E29" s="468"/>
      <c r="F29" s="468"/>
      <c r="G29" s="468"/>
      <c r="H29" s="468"/>
    </row>
    <row r="30" spans="1:9" x14ac:dyDescent="0.2">
      <c r="B30" s="468"/>
      <c r="C30" s="468"/>
      <c r="D30" s="468"/>
      <c r="E30" s="468"/>
      <c r="F30" s="468"/>
      <c r="G30" s="468"/>
      <c r="H30" s="468"/>
    </row>
    <row r="31" spans="1:9" x14ac:dyDescent="0.2">
      <c r="B31" s="468"/>
      <c r="C31" s="468"/>
      <c r="D31" s="468"/>
      <c r="E31" s="468"/>
      <c r="F31" s="468"/>
      <c r="G31" s="468"/>
      <c r="H31" s="468"/>
    </row>
    <row r="32" spans="1:9" ht="14.25" customHeight="1" x14ac:dyDescent="0.2">
      <c r="B32" s="468"/>
      <c r="C32" s="468"/>
      <c r="D32" s="468"/>
      <c r="E32" s="468"/>
      <c r="F32" s="468"/>
      <c r="G32" s="468"/>
      <c r="H32" s="468"/>
    </row>
    <row r="33" spans="1:9" ht="15" x14ac:dyDescent="0.25">
      <c r="B33" s="63"/>
      <c r="C33" s="63"/>
      <c r="D33" s="63"/>
      <c r="E33" s="63"/>
      <c r="F33" s="63"/>
      <c r="G33" s="63"/>
      <c r="H33" s="63"/>
    </row>
    <row r="34" spans="1:9" ht="17.25" customHeight="1" thickBot="1" x14ac:dyDescent="0.3">
      <c r="B34" s="48" t="s">
        <v>120</v>
      </c>
      <c r="C34" s="49"/>
      <c r="D34" s="50"/>
      <c r="E34" s="51"/>
      <c r="F34" s="51"/>
      <c r="G34" s="456">
        <f>SUM(G35,G39)</f>
        <v>470</v>
      </c>
      <c r="H34" s="456"/>
      <c r="I34" s="1"/>
    </row>
    <row r="35" spans="1:9" ht="15.75" thickTop="1" x14ac:dyDescent="0.25">
      <c r="A35" s="46">
        <v>5166</v>
      </c>
      <c r="B35" s="45" t="s">
        <v>14</v>
      </c>
      <c r="G35" s="447">
        <v>80</v>
      </c>
      <c r="H35" s="448"/>
    </row>
    <row r="36" spans="1:9" ht="14.25" customHeight="1" x14ac:dyDescent="0.2">
      <c r="B36" s="451" t="s">
        <v>467</v>
      </c>
      <c r="C36" s="451"/>
      <c r="D36" s="451"/>
      <c r="E36" s="451"/>
      <c r="F36" s="451"/>
      <c r="G36" s="451"/>
      <c r="H36" s="451"/>
    </row>
    <row r="37" spans="1:9" ht="16.5" customHeight="1" x14ac:dyDescent="0.2">
      <c r="B37" s="451"/>
      <c r="C37" s="451"/>
      <c r="D37" s="451"/>
      <c r="E37" s="451"/>
      <c r="F37" s="451"/>
      <c r="G37" s="451"/>
      <c r="H37" s="451"/>
    </row>
    <row r="38" spans="1:9" ht="15" x14ac:dyDescent="0.2">
      <c r="B38" s="60"/>
      <c r="C38" s="60"/>
      <c r="D38" s="60"/>
      <c r="E38" s="60"/>
      <c r="F38" s="60"/>
      <c r="G38" s="60"/>
      <c r="H38" s="60"/>
    </row>
    <row r="39" spans="1:9" ht="15" x14ac:dyDescent="0.25">
      <c r="A39" s="46">
        <v>5192</v>
      </c>
      <c r="B39" s="45" t="s">
        <v>181</v>
      </c>
      <c r="G39" s="447">
        <v>390</v>
      </c>
      <c r="H39" s="448"/>
    </row>
    <row r="40" spans="1:9" ht="14.25" customHeight="1" x14ac:dyDescent="0.2">
      <c r="B40" s="451" t="s">
        <v>547</v>
      </c>
      <c r="C40" s="451"/>
      <c r="D40" s="451"/>
      <c r="E40" s="451"/>
      <c r="F40" s="451"/>
      <c r="G40" s="451"/>
      <c r="H40" s="451"/>
    </row>
    <row r="41" spans="1:9" ht="14.25" customHeight="1" x14ac:dyDescent="0.2">
      <c r="B41" s="451"/>
      <c r="C41" s="451"/>
      <c r="D41" s="451"/>
      <c r="E41" s="451"/>
      <c r="F41" s="451"/>
      <c r="G41" s="451"/>
      <c r="H41" s="451"/>
    </row>
    <row r="42" spans="1:9" ht="15" customHeight="1" x14ac:dyDescent="0.2">
      <c r="B42" s="451"/>
      <c r="C42" s="451"/>
      <c r="D42" s="451"/>
      <c r="E42" s="451"/>
      <c r="F42" s="451"/>
      <c r="G42" s="451"/>
      <c r="H42" s="451"/>
    </row>
    <row r="43" spans="1:9" ht="15" x14ac:dyDescent="0.25">
      <c r="B43" s="63"/>
      <c r="C43" s="63"/>
      <c r="D43" s="63"/>
      <c r="E43" s="63"/>
      <c r="F43" s="63"/>
      <c r="G43" s="63"/>
      <c r="H43" s="63"/>
    </row>
    <row r="44" spans="1:9" ht="15.75" thickBot="1" x14ac:dyDescent="0.3">
      <c r="B44" s="48" t="s">
        <v>44</v>
      </c>
      <c r="C44" s="49"/>
      <c r="D44" s="50"/>
      <c r="E44" s="51"/>
      <c r="F44" s="51"/>
      <c r="G44" s="456">
        <f>SUM(G45)</f>
        <v>20</v>
      </c>
      <c r="H44" s="456"/>
    </row>
    <row r="45" spans="1:9" ht="15.75" thickTop="1" x14ac:dyDescent="0.25">
      <c r="A45" s="46">
        <v>5164</v>
      </c>
      <c r="B45" s="45" t="s">
        <v>42</v>
      </c>
      <c r="G45" s="447">
        <v>20</v>
      </c>
      <c r="H45" s="448"/>
    </row>
    <row r="46" spans="1:9" x14ac:dyDescent="0.2">
      <c r="B46" s="525" t="s">
        <v>548</v>
      </c>
      <c r="C46" s="525"/>
      <c r="D46" s="525"/>
      <c r="E46" s="525"/>
      <c r="F46" s="525"/>
      <c r="G46" s="525"/>
      <c r="H46" s="525"/>
    </row>
    <row r="47" spans="1:9" x14ac:dyDescent="0.2">
      <c r="B47" s="525"/>
      <c r="C47" s="525"/>
      <c r="D47" s="525"/>
      <c r="E47" s="525"/>
      <c r="F47" s="525"/>
      <c r="G47" s="525"/>
      <c r="H47" s="525"/>
    </row>
    <row r="50" spans="1:13" s="156" customFormat="1" ht="15" x14ac:dyDescent="0.25">
      <c r="A50" s="281"/>
      <c r="M50" s="155"/>
    </row>
    <row r="51" spans="1:13" s="156" customFormat="1" ht="15" x14ac:dyDescent="0.25">
      <c r="A51" s="281"/>
      <c r="M51" s="155"/>
    </row>
  </sheetData>
  <mergeCells count="15">
    <mergeCell ref="G1:H1"/>
    <mergeCell ref="B13:D13"/>
    <mergeCell ref="G27:H27"/>
    <mergeCell ref="B28:H32"/>
    <mergeCell ref="G34:H34"/>
    <mergeCell ref="G45:H45"/>
    <mergeCell ref="B46:H47"/>
    <mergeCell ref="G17:H17"/>
    <mergeCell ref="G35:H35"/>
    <mergeCell ref="G39:H39"/>
    <mergeCell ref="B36:H37"/>
    <mergeCell ref="G44:H44"/>
    <mergeCell ref="G18:H18"/>
    <mergeCell ref="B19:H25"/>
    <mergeCell ref="B40:H42"/>
  </mergeCells>
  <pageMargins left="0.70866141732283472" right="0.70866141732283472" top="0.78740157480314965" bottom="0.78740157480314965" header="0.31496062992125984" footer="0.31496062992125984"/>
  <pageSetup paperSize="9" scale="68" firstPageNumber="58"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82"/>
  <sheetViews>
    <sheetView showGridLines="0" view="pageBreakPreview" topLeftCell="A10" zoomScaleNormal="100" zoomScaleSheetLayoutView="100" workbookViewId="0">
      <selection activeCell="B27" sqref="B27"/>
    </sheetView>
  </sheetViews>
  <sheetFormatPr defaultColWidth="9.140625" defaultRowHeight="14.25" x14ac:dyDescent="0.2"/>
  <cols>
    <col min="1" max="1" width="6.140625" style="40" customWidth="1"/>
    <col min="2" max="2" width="8.5703125" style="46" customWidth="1"/>
    <col min="3" max="3" width="9.140625" style="46"/>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2:9" ht="23.25" x14ac:dyDescent="0.35">
      <c r="B1" s="119" t="s">
        <v>254</v>
      </c>
      <c r="G1" s="464" t="s">
        <v>255</v>
      </c>
      <c r="H1" s="464"/>
    </row>
    <row r="3" spans="2:9" x14ac:dyDescent="0.2">
      <c r="B3" s="179" t="s">
        <v>1</v>
      </c>
      <c r="C3" s="194" t="s">
        <v>447</v>
      </c>
    </row>
    <row r="4" spans="2:9" x14ac:dyDescent="0.2">
      <c r="C4" s="179" t="s">
        <v>56</v>
      </c>
    </row>
    <row r="6" spans="2:9" s="43" customFormat="1" ht="13.5" thickBot="1" x14ac:dyDescent="0.25">
      <c r="B6" s="121"/>
      <c r="C6" s="121"/>
      <c r="E6" s="39"/>
      <c r="F6" s="39"/>
      <c r="G6" s="39"/>
      <c r="H6" s="203" t="s">
        <v>6</v>
      </c>
    </row>
    <row r="7" spans="2:9" s="43" customFormat="1" ht="39.75" thickTop="1" thickBot="1" x14ac:dyDescent="0.25">
      <c r="B7" s="72" t="s">
        <v>2</v>
      </c>
      <c r="C7" s="73" t="s">
        <v>3</v>
      </c>
      <c r="D7" s="74" t="s">
        <v>4</v>
      </c>
      <c r="E7" s="75" t="s">
        <v>469</v>
      </c>
      <c r="F7" s="75" t="s">
        <v>647</v>
      </c>
      <c r="G7" s="75" t="s">
        <v>470</v>
      </c>
      <c r="H7" s="29" t="s">
        <v>5</v>
      </c>
    </row>
    <row r="8" spans="2:9" s="81" customFormat="1" ht="12.75" thickTop="1" thickBot="1" x14ac:dyDescent="0.25">
      <c r="B8" s="76">
        <v>1</v>
      </c>
      <c r="C8" s="77">
        <v>2</v>
      </c>
      <c r="D8" s="77">
        <v>3</v>
      </c>
      <c r="E8" s="78">
        <v>4</v>
      </c>
      <c r="F8" s="78">
        <v>5</v>
      </c>
      <c r="G8" s="78">
        <v>6</v>
      </c>
      <c r="H8" s="79" t="s">
        <v>361</v>
      </c>
    </row>
    <row r="9" spans="2:9" s="212" customFormat="1" ht="29.25" thickTop="1" x14ac:dyDescent="0.25">
      <c r="B9" s="353">
        <v>3314</v>
      </c>
      <c r="C9" s="354">
        <v>53</v>
      </c>
      <c r="D9" s="355" t="s">
        <v>283</v>
      </c>
      <c r="E9" s="356">
        <v>11930</v>
      </c>
      <c r="F9" s="356">
        <v>12822</v>
      </c>
      <c r="G9" s="356">
        <f>SUM(G16)</f>
        <v>12822</v>
      </c>
      <c r="H9" s="357">
        <f>G9/E9*100</f>
        <v>107.47694886839901</v>
      </c>
    </row>
    <row r="10" spans="2:9" x14ac:dyDescent="0.2">
      <c r="B10" s="97">
        <v>3319</v>
      </c>
      <c r="C10" s="98">
        <v>51</v>
      </c>
      <c r="D10" s="102" t="s">
        <v>7</v>
      </c>
      <c r="E10" s="25">
        <v>466</v>
      </c>
      <c r="F10" s="25">
        <v>466</v>
      </c>
      <c r="G10" s="25">
        <f>SUM(G20)</f>
        <v>763</v>
      </c>
      <c r="H10" s="101">
        <f t="shared" ref="H10:H11" si="0">G10/E10*100</f>
        <v>163.73390557939916</v>
      </c>
    </row>
    <row r="11" spans="2:9" x14ac:dyDescent="0.2">
      <c r="B11" s="97">
        <v>3419</v>
      </c>
      <c r="C11" s="98">
        <v>51</v>
      </c>
      <c r="D11" s="102" t="s">
        <v>7</v>
      </c>
      <c r="E11" s="25">
        <v>2950</v>
      </c>
      <c r="F11" s="25">
        <v>29753</v>
      </c>
      <c r="G11" s="25">
        <f>SUM(G48)</f>
        <v>8685</v>
      </c>
      <c r="H11" s="101">
        <f t="shared" si="0"/>
        <v>294.40677966101691</v>
      </c>
    </row>
    <row r="12" spans="2:9" ht="15" thickBot="1" x14ac:dyDescent="0.25">
      <c r="B12" s="103">
        <v>3419</v>
      </c>
      <c r="C12" s="104">
        <v>54</v>
      </c>
      <c r="D12" s="102" t="s">
        <v>9</v>
      </c>
      <c r="E12" s="26"/>
      <c r="F12" s="26">
        <v>20</v>
      </c>
      <c r="G12" s="26"/>
      <c r="H12" s="358"/>
    </row>
    <row r="13" spans="2:9" s="107" customFormat="1" ht="16.5" thickTop="1" thickBot="1" x14ac:dyDescent="0.3">
      <c r="B13" s="423" t="s">
        <v>8</v>
      </c>
      <c r="C13" s="424"/>
      <c r="D13" s="425"/>
      <c r="E13" s="105">
        <f>SUM(E9:E12)</f>
        <v>15346</v>
      </c>
      <c r="F13" s="105">
        <f t="shared" ref="F13:G13" si="1">SUM(F9:F12)</f>
        <v>43061</v>
      </c>
      <c r="G13" s="105">
        <f t="shared" si="1"/>
        <v>22270</v>
      </c>
      <c r="H13" s="44">
        <f>G13/E13*100</f>
        <v>145.11924931578261</v>
      </c>
    </row>
    <row r="14" spans="2:9" ht="15" thickTop="1" x14ac:dyDescent="0.2">
      <c r="B14" s="40"/>
      <c r="C14" s="40"/>
      <c r="E14" s="40"/>
      <c r="F14" s="40"/>
      <c r="G14" s="40"/>
    </row>
    <row r="15" spans="2:9" ht="15" x14ac:dyDescent="0.25">
      <c r="B15" s="47" t="s">
        <v>10</v>
      </c>
    </row>
    <row r="16" spans="2:9" ht="30.75" customHeight="1" thickBot="1" x14ac:dyDescent="0.3">
      <c r="B16" s="427" t="s">
        <v>298</v>
      </c>
      <c r="C16" s="428"/>
      <c r="D16" s="428"/>
      <c r="E16" s="428"/>
      <c r="F16" s="428"/>
      <c r="G16" s="456">
        <f>SUM(G17)</f>
        <v>12822</v>
      </c>
      <c r="H16" s="456"/>
      <c r="I16" s="1"/>
    </row>
    <row r="17" spans="1:9" ht="14.25" customHeight="1" thickTop="1" x14ac:dyDescent="0.25">
      <c r="A17" s="40">
        <v>5331</v>
      </c>
      <c r="B17" s="45" t="s">
        <v>162</v>
      </c>
      <c r="G17" s="447">
        <v>12822</v>
      </c>
      <c r="H17" s="448"/>
    </row>
    <row r="18" spans="1:9" ht="15" customHeight="1" x14ac:dyDescent="0.25">
      <c r="B18" s="420" t="s">
        <v>721</v>
      </c>
      <c r="C18" s="420"/>
      <c r="D18" s="420"/>
      <c r="E18" s="420"/>
      <c r="F18" s="420"/>
      <c r="G18" s="469"/>
      <c r="H18" s="470"/>
    </row>
    <row r="20" spans="1:9" ht="17.25" customHeight="1" thickBot="1" x14ac:dyDescent="0.3">
      <c r="B20" s="48" t="s">
        <v>121</v>
      </c>
      <c r="C20" s="49"/>
      <c r="D20" s="50"/>
      <c r="E20" s="51"/>
      <c r="F20" s="51"/>
      <c r="G20" s="456">
        <f>SUM(G21,G24,G27,G30,G36,G45)</f>
        <v>763</v>
      </c>
      <c r="H20" s="456"/>
      <c r="I20" s="1"/>
    </row>
    <row r="21" spans="1:9" ht="15.75" thickTop="1" x14ac:dyDescent="0.25">
      <c r="A21" s="40">
        <v>5139</v>
      </c>
      <c r="B21" s="45" t="s">
        <v>189</v>
      </c>
      <c r="G21" s="447">
        <v>5</v>
      </c>
      <c r="H21" s="448"/>
    </row>
    <row r="22" spans="1:9" x14ac:dyDescent="0.2">
      <c r="B22" s="449" t="s">
        <v>702</v>
      </c>
      <c r="C22" s="449"/>
      <c r="D22" s="449"/>
      <c r="E22" s="449"/>
      <c r="F22" s="449"/>
      <c r="G22" s="449"/>
      <c r="H22" s="449"/>
    </row>
    <row r="23" spans="1:9" ht="9.9499999999999993" customHeight="1" x14ac:dyDescent="0.2">
      <c r="B23" s="188"/>
      <c r="C23" s="188"/>
      <c r="D23" s="188"/>
      <c r="E23" s="188"/>
      <c r="F23" s="188"/>
      <c r="G23" s="188"/>
      <c r="H23" s="188"/>
    </row>
    <row r="24" spans="1:9" ht="15" x14ac:dyDescent="0.25">
      <c r="A24" s="40">
        <v>5164</v>
      </c>
      <c r="B24" s="45" t="s">
        <v>42</v>
      </c>
      <c r="G24" s="447">
        <v>17</v>
      </c>
      <c r="H24" s="448"/>
    </row>
    <row r="25" spans="1:9" ht="30.75" customHeight="1" x14ac:dyDescent="0.2">
      <c r="B25" s="451" t="s">
        <v>210</v>
      </c>
      <c r="C25" s="451"/>
      <c r="D25" s="451"/>
      <c r="E25" s="451"/>
      <c r="F25" s="451"/>
      <c r="G25" s="451"/>
      <c r="H25" s="451"/>
    </row>
    <row r="26" spans="1:9" ht="9.9499999999999993" customHeight="1" x14ac:dyDescent="0.2"/>
    <row r="27" spans="1:9" ht="15" x14ac:dyDescent="0.25">
      <c r="A27" s="40">
        <v>5166</v>
      </c>
      <c r="B27" s="45" t="s">
        <v>14</v>
      </c>
      <c r="C27" s="187"/>
      <c r="D27" s="187"/>
      <c r="E27" s="187"/>
      <c r="F27" s="187"/>
      <c r="G27" s="447">
        <v>23</v>
      </c>
      <c r="H27" s="448"/>
    </row>
    <row r="28" spans="1:9" x14ac:dyDescent="0.2">
      <c r="B28" s="439" t="s">
        <v>256</v>
      </c>
      <c r="C28" s="439"/>
      <c r="D28" s="439"/>
      <c r="E28" s="439"/>
      <c r="F28" s="439"/>
      <c r="G28" s="439"/>
      <c r="H28" s="439"/>
    </row>
    <row r="29" spans="1:9" ht="9.9499999999999993" customHeight="1" x14ac:dyDescent="0.2">
      <c r="B29" s="366"/>
      <c r="C29" s="366"/>
      <c r="D29" s="366"/>
      <c r="E29" s="366"/>
      <c r="F29" s="366"/>
      <c r="G29" s="366"/>
      <c r="H29" s="366"/>
    </row>
    <row r="30" spans="1:9" ht="15" x14ac:dyDescent="0.25">
      <c r="A30" s="40">
        <v>5169</v>
      </c>
      <c r="B30" s="21" t="s">
        <v>16</v>
      </c>
      <c r="C30" s="174"/>
      <c r="D30" s="174"/>
      <c r="E30" s="174"/>
      <c r="F30" s="174"/>
      <c r="G30" s="410">
        <f>SUM(G31,G33)</f>
        <v>600</v>
      </c>
      <c r="H30" s="450"/>
    </row>
    <row r="31" spans="1:9" ht="14.25" customHeight="1" x14ac:dyDescent="0.25">
      <c r="B31" s="528" t="s">
        <v>703</v>
      </c>
      <c r="C31" s="528"/>
      <c r="D31" s="528"/>
      <c r="E31" s="528"/>
      <c r="F31" s="528"/>
      <c r="G31" s="469">
        <v>100</v>
      </c>
      <c r="H31" s="470"/>
    </row>
    <row r="32" spans="1:9" x14ac:dyDescent="0.2">
      <c r="B32" s="372"/>
      <c r="C32" s="373"/>
      <c r="D32" s="373"/>
      <c r="E32" s="373"/>
      <c r="F32" s="373"/>
      <c r="G32" s="373"/>
      <c r="H32" s="373"/>
    </row>
    <row r="33" spans="1:9" ht="14.25" customHeight="1" x14ac:dyDescent="0.25">
      <c r="B33" s="528" t="s">
        <v>545</v>
      </c>
      <c r="C33" s="528"/>
      <c r="D33" s="528"/>
      <c r="E33" s="528"/>
      <c r="F33" s="528"/>
      <c r="G33" s="469">
        <v>500</v>
      </c>
      <c r="H33" s="470"/>
    </row>
    <row r="34" spans="1:9" ht="14.25" customHeight="1" x14ac:dyDescent="0.2">
      <c r="B34" s="412" t="s">
        <v>704</v>
      </c>
      <c r="C34" s="412"/>
      <c r="D34" s="412"/>
      <c r="E34" s="412"/>
      <c r="F34" s="412"/>
      <c r="G34" s="412"/>
      <c r="H34" s="412"/>
    </row>
    <row r="35" spans="1:9" ht="9.9499999999999993" customHeight="1" x14ac:dyDescent="0.2">
      <c r="B35" s="22"/>
      <c r="C35" s="22"/>
      <c r="D35" s="23"/>
      <c r="E35" s="24"/>
      <c r="F35" s="24"/>
      <c r="G35" s="24"/>
      <c r="H35" s="23"/>
    </row>
    <row r="36" spans="1:9" ht="15" x14ac:dyDescent="0.25">
      <c r="A36" s="40">
        <v>5175</v>
      </c>
      <c r="B36" s="21" t="s">
        <v>33</v>
      </c>
      <c r="C36" s="22"/>
      <c r="D36" s="23"/>
      <c r="E36" s="24"/>
      <c r="F36" s="24"/>
      <c r="G36" s="410">
        <f>SUM(G37,G39,G43)</f>
        <v>64</v>
      </c>
      <c r="H36" s="450"/>
    </row>
    <row r="37" spans="1:9" ht="15" customHeight="1" x14ac:dyDescent="0.25">
      <c r="B37" s="435" t="s">
        <v>705</v>
      </c>
      <c r="C37" s="435"/>
      <c r="D37" s="435"/>
      <c r="E37" s="435"/>
      <c r="F37" s="435"/>
      <c r="G37" s="469">
        <v>9</v>
      </c>
      <c r="H37" s="470"/>
    </row>
    <row r="38" spans="1:9" ht="9.9499999999999993" customHeight="1" x14ac:dyDescent="0.2"/>
    <row r="39" spans="1:9" ht="15" customHeight="1" x14ac:dyDescent="0.25">
      <c r="B39" s="435" t="s">
        <v>258</v>
      </c>
      <c r="C39" s="435"/>
      <c r="D39" s="435"/>
      <c r="E39" s="435"/>
      <c r="F39" s="435"/>
      <c r="G39" s="469">
        <v>30</v>
      </c>
      <c r="H39" s="470"/>
    </row>
    <row r="40" spans="1:9" x14ac:dyDescent="0.2">
      <c r="B40" s="451" t="s">
        <v>257</v>
      </c>
      <c r="C40" s="451"/>
      <c r="D40" s="451"/>
      <c r="E40" s="451"/>
      <c r="F40" s="451"/>
      <c r="G40" s="451"/>
      <c r="H40" s="451"/>
    </row>
    <row r="41" spans="1:9" x14ac:dyDescent="0.2">
      <c r="B41" s="451"/>
      <c r="C41" s="451"/>
      <c r="D41" s="451"/>
      <c r="E41" s="451"/>
      <c r="F41" s="451"/>
      <c r="G41" s="451"/>
      <c r="H41" s="451"/>
    </row>
    <row r="42" spans="1:9" x14ac:dyDescent="0.2">
      <c r="B42" s="266"/>
      <c r="C42" s="266"/>
      <c r="D42" s="266"/>
      <c r="E42" s="266"/>
      <c r="F42" s="266"/>
      <c r="G42" s="266"/>
      <c r="H42" s="266"/>
    </row>
    <row r="43" spans="1:9" ht="15" customHeight="1" x14ac:dyDescent="0.25">
      <c r="B43" s="435" t="s">
        <v>403</v>
      </c>
      <c r="C43" s="435"/>
      <c r="D43" s="435"/>
      <c r="E43" s="435"/>
      <c r="F43" s="435"/>
      <c r="G43" s="469">
        <v>25</v>
      </c>
      <c r="H43" s="470"/>
    </row>
    <row r="44" spans="1:9" ht="9.9499999999999993" customHeight="1" x14ac:dyDescent="0.2"/>
    <row r="45" spans="1:9" ht="15" x14ac:dyDescent="0.25">
      <c r="A45" s="40">
        <v>5192</v>
      </c>
      <c r="B45" s="45" t="s">
        <v>191</v>
      </c>
      <c r="C45" s="187"/>
      <c r="D45" s="187"/>
      <c r="E45" s="187"/>
      <c r="F45" s="187"/>
      <c r="G45" s="447">
        <v>54</v>
      </c>
      <c r="H45" s="448"/>
    </row>
    <row r="46" spans="1:9" ht="15" customHeight="1" x14ac:dyDescent="0.2">
      <c r="B46" s="449" t="s">
        <v>279</v>
      </c>
      <c r="C46" s="449"/>
      <c r="D46" s="449"/>
      <c r="E46" s="449"/>
      <c r="F46" s="449"/>
      <c r="G46" s="449"/>
      <c r="H46" s="449"/>
    </row>
    <row r="47" spans="1:9" ht="9.9499999999999993" customHeight="1" x14ac:dyDescent="0.2"/>
    <row r="48" spans="1:9" ht="17.25" customHeight="1" thickBot="1" x14ac:dyDescent="0.3">
      <c r="B48" s="48" t="s">
        <v>259</v>
      </c>
      <c r="C48" s="49"/>
      <c r="D48" s="50"/>
      <c r="E48" s="51"/>
      <c r="F48" s="51"/>
      <c r="G48" s="456">
        <f>SUM(G49,G56,G59)</f>
        <v>8685</v>
      </c>
      <c r="H48" s="456"/>
      <c r="I48" s="1"/>
    </row>
    <row r="49" spans="1:8" ht="15.75" thickTop="1" x14ac:dyDescent="0.25">
      <c r="A49" s="40">
        <v>5169</v>
      </c>
      <c r="B49" s="45" t="s">
        <v>16</v>
      </c>
      <c r="G49" s="447">
        <v>5885</v>
      </c>
      <c r="H49" s="448"/>
    </row>
    <row r="50" spans="1:8" ht="15" x14ac:dyDescent="0.25">
      <c r="B50" s="181" t="s">
        <v>546</v>
      </c>
      <c r="G50" s="469"/>
      <c r="H50" s="470"/>
    </row>
    <row r="51" spans="1:8" ht="14.25" customHeight="1" x14ac:dyDescent="0.2">
      <c r="B51" s="412" t="s">
        <v>670</v>
      </c>
      <c r="C51" s="412"/>
      <c r="D51" s="412"/>
      <c r="E51" s="412"/>
      <c r="F51" s="412"/>
      <c r="G51" s="412"/>
      <c r="H51" s="412"/>
    </row>
    <row r="52" spans="1:8" x14ac:dyDescent="0.2">
      <c r="B52" s="412"/>
      <c r="C52" s="412"/>
      <c r="D52" s="412"/>
      <c r="E52" s="412"/>
      <c r="F52" s="412"/>
      <c r="G52" s="412"/>
      <c r="H52" s="412"/>
    </row>
    <row r="53" spans="1:8" x14ac:dyDescent="0.2">
      <c r="B53" s="412"/>
      <c r="C53" s="412"/>
      <c r="D53" s="412"/>
      <c r="E53" s="412"/>
      <c r="F53" s="412"/>
      <c r="G53" s="412"/>
      <c r="H53" s="412"/>
    </row>
    <row r="54" spans="1:8" ht="28.5" customHeight="1" x14ac:dyDescent="0.2">
      <c r="B54" s="412"/>
      <c r="C54" s="412"/>
      <c r="D54" s="412"/>
      <c r="E54" s="412"/>
      <c r="F54" s="412"/>
      <c r="G54" s="412"/>
      <c r="H54" s="412"/>
    </row>
    <row r="55" spans="1:8" ht="15" customHeight="1" x14ac:dyDescent="0.2">
      <c r="B55" s="40"/>
      <c r="C55" s="40"/>
      <c r="E55" s="40"/>
      <c r="F55" s="40"/>
      <c r="G55" s="40"/>
    </row>
    <row r="56" spans="1:8" ht="14.25" customHeight="1" x14ac:dyDescent="0.25">
      <c r="A56" s="40">
        <v>5179</v>
      </c>
      <c r="B56" s="527" t="s">
        <v>192</v>
      </c>
      <c r="C56" s="527"/>
      <c r="D56" s="527"/>
      <c r="E56" s="240"/>
      <c r="F56" s="240"/>
      <c r="G56" s="447">
        <v>1300</v>
      </c>
      <c r="H56" s="448"/>
    </row>
    <row r="57" spans="1:8" ht="15.75" customHeight="1" x14ac:dyDescent="0.2">
      <c r="B57" s="40" t="s">
        <v>404</v>
      </c>
      <c r="C57" s="40"/>
      <c r="E57" s="40"/>
      <c r="F57" s="40"/>
      <c r="G57" s="40"/>
    </row>
    <row r="58" spans="1:8" ht="15.75" customHeight="1" x14ac:dyDescent="0.2">
      <c r="B58" s="40"/>
      <c r="C58" s="40"/>
      <c r="E58" s="40"/>
      <c r="F58" s="40"/>
      <c r="G58" s="40"/>
    </row>
    <row r="59" spans="1:8" ht="15" x14ac:dyDescent="0.25">
      <c r="A59" s="40">
        <v>5194</v>
      </c>
      <c r="B59" s="45" t="s">
        <v>36</v>
      </c>
      <c r="G59" s="447">
        <v>1500</v>
      </c>
      <c r="H59" s="448"/>
    </row>
    <row r="60" spans="1:8" ht="15" x14ac:dyDescent="0.25">
      <c r="B60" s="239" t="s">
        <v>546</v>
      </c>
      <c r="G60" s="492"/>
      <c r="H60" s="493"/>
    </row>
    <row r="61" spans="1:8" ht="15.75" customHeight="1" x14ac:dyDescent="0.2">
      <c r="B61" s="451" t="s">
        <v>671</v>
      </c>
      <c r="C61" s="451"/>
      <c r="D61" s="451"/>
      <c r="E61" s="451"/>
      <c r="F61" s="451"/>
      <c r="G61" s="451"/>
      <c r="H61" s="451"/>
    </row>
    <row r="62" spans="1:8" ht="28.5" customHeight="1" x14ac:dyDescent="0.2">
      <c r="B62" s="451"/>
      <c r="C62" s="451"/>
      <c r="D62" s="451"/>
      <c r="E62" s="451"/>
      <c r="F62" s="451"/>
      <c r="G62" s="451"/>
      <c r="H62" s="451"/>
    </row>
    <row r="65" spans="2:9" ht="13.5" customHeight="1" x14ac:dyDescent="0.2"/>
    <row r="78" spans="2:9" ht="31.5" customHeight="1" thickBot="1" x14ac:dyDescent="0.3">
      <c r="B78" s="427" t="s">
        <v>299</v>
      </c>
      <c r="C78" s="428"/>
      <c r="D78" s="428"/>
      <c r="E78" s="428"/>
      <c r="F78" s="428"/>
      <c r="G78" s="456">
        <f>SUM(G79)</f>
        <v>27285</v>
      </c>
      <c r="H78" s="456"/>
      <c r="I78" s="1"/>
    </row>
    <row r="79" spans="2:9" ht="14.25" customHeight="1" thickTop="1" x14ac:dyDescent="0.25">
      <c r="B79" s="45" t="s">
        <v>273</v>
      </c>
      <c r="G79" s="447">
        <v>27285</v>
      </c>
      <c r="H79" s="448"/>
    </row>
    <row r="80" spans="2:9" ht="15" customHeight="1" x14ac:dyDescent="0.2">
      <c r="B80" s="454" t="s">
        <v>301</v>
      </c>
      <c r="C80" s="454"/>
      <c r="D80" s="454"/>
      <c r="E80" s="454"/>
      <c r="F80" s="454"/>
      <c r="G80" s="454"/>
      <c r="H80" s="454"/>
    </row>
    <row r="81" spans="2:8" ht="15" customHeight="1" x14ac:dyDescent="0.2">
      <c r="B81" s="454"/>
      <c r="C81" s="454"/>
      <c r="D81" s="454"/>
      <c r="E81" s="454"/>
      <c r="F81" s="454"/>
      <c r="G81" s="454"/>
      <c r="H81" s="454"/>
    </row>
    <row r="82" spans="2:8" x14ac:dyDescent="0.2">
      <c r="B82" s="196"/>
      <c r="C82" s="196"/>
      <c r="D82" s="196"/>
      <c r="E82" s="196"/>
      <c r="F82" s="196"/>
      <c r="G82" s="196"/>
      <c r="H82" s="196"/>
    </row>
  </sheetData>
  <mergeCells count="43">
    <mergeCell ref="G20:H20"/>
    <mergeCell ref="G21:H21"/>
    <mergeCell ref="B22:H22"/>
    <mergeCell ref="G1:H1"/>
    <mergeCell ref="B13:D13"/>
    <mergeCell ref="B18:F18"/>
    <mergeCell ref="G18:H18"/>
    <mergeCell ref="B16:F16"/>
    <mergeCell ref="G16:H16"/>
    <mergeCell ref="G17:H17"/>
    <mergeCell ref="G79:H79"/>
    <mergeCell ref="B80:H81"/>
    <mergeCell ref="G24:H24"/>
    <mergeCell ref="G48:H48"/>
    <mergeCell ref="G49:H49"/>
    <mergeCell ref="B28:H28"/>
    <mergeCell ref="G27:H27"/>
    <mergeCell ref="G45:H45"/>
    <mergeCell ref="G30:H30"/>
    <mergeCell ref="B37:F37"/>
    <mergeCell ref="B39:F39"/>
    <mergeCell ref="G39:H39"/>
    <mergeCell ref="G50:H50"/>
    <mergeCell ref="B78:F78"/>
    <mergeCell ref="G78:H78"/>
    <mergeCell ref="B25:H25"/>
    <mergeCell ref="G36:H36"/>
    <mergeCell ref="B40:H41"/>
    <mergeCell ref="B46:H46"/>
    <mergeCell ref="B51:H54"/>
    <mergeCell ref="G37:H37"/>
    <mergeCell ref="B43:F43"/>
    <mergeCell ref="G43:H43"/>
    <mergeCell ref="B31:F31"/>
    <mergeCell ref="G31:H31"/>
    <mergeCell ref="B33:F33"/>
    <mergeCell ref="B34:H34"/>
    <mergeCell ref="G33:H33"/>
    <mergeCell ref="B61:H62"/>
    <mergeCell ref="G59:H59"/>
    <mergeCell ref="G60:H60"/>
    <mergeCell ref="B56:D56"/>
    <mergeCell ref="G56:H56"/>
  </mergeCells>
  <pageMargins left="0.70866141732283472" right="0.70866141732283472" top="0.78740157480314965" bottom="0.78740157480314965" header="0.31496062992125984" footer="0.31496062992125984"/>
  <pageSetup paperSize="9" scale="68" firstPageNumber="59"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4"/>
  <sheetViews>
    <sheetView showGridLines="0" view="pageBreakPreview" zoomScaleNormal="100" zoomScaleSheetLayoutView="100" workbookViewId="0">
      <selection activeCell="B27" sqref="B27"/>
    </sheetView>
  </sheetViews>
  <sheetFormatPr defaultColWidth="9.140625" defaultRowHeight="14.25" x14ac:dyDescent="0.2"/>
  <cols>
    <col min="1" max="1" width="9.140625" style="40"/>
    <col min="2" max="2" width="8.5703125" style="46" customWidth="1"/>
    <col min="3" max="3" width="9.140625" style="46"/>
    <col min="4" max="4" width="58.7109375" style="40" customWidth="1"/>
    <col min="5" max="7" width="14.140625" style="38" customWidth="1"/>
    <col min="8" max="8" width="9.140625" style="40" customWidth="1"/>
    <col min="9" max="9" width="13.5703125" style="40" customWidth="1"/>
    <col min="10" max="12" width="9.140625" style="40" customWidth="1"/>
    <col min="13" max="13" width="13.28515625" style="40" customWidth="1"/>
    <col min="14" max="16384" width="9.140625" style="40"/>
  </cols>
  <sheetData>
    <row r="1" spans="2:8" ht="23.25" x14ac:dyDescent="0.35">
      <c r="B1" s="119" t="s">
        <v>122</v>
      </c>
      <c r="G1" s="464" t="s">
        <v>123</v>
      </c>
      <c r="H1" s="464"/>
    </row>
    <row r="3" spans="2:8" x14ac:dyDescent="0.2">
      <c r="B3" s="56" t="s">
        <v>1</v>
      </c>
      <c r="C3" s="350" t="s">
        <v>672</v>
      </c>
      <c r="D3" s="23"/>
    </row>
    <row r="4" spans="2:8" x14ac:dyDescent="0.2">
      <c r="C4" s="56" t="s">
        <v>56</v>
      </c>
    </row>
    <row r="6" spans="2:8" s="43" customFormat="1" ht="13.5" thickBot="1" x14ac:dyDescent="0.25">
      <c r="B6" s="121"/>
      <c r="C6" s="121"/>
      <c r="E6" s="39"/>
      <c r="F6" s="39"/>
      <c r="G6" s="39"/>
      <c r="H6" s="203" t="s">
        <v>6</v>
      </c>
    </row>
    <row r="7" spans="2:8" s="43" customFormat="1" ht="39.75" thickTop="1" thickBot="1" x14ac:dyDescent="0.25">
      <c r="B7" s="72" t="s">
        <v>2</v>
      </c>
      <c r="C7" s="73" t="s">
        <v>3</v>
      </c>
      <c r="D7" s="74" t="s">
        <v>4</v>
      </c>
      <c r="E7" s="75" t="s">
        <v>469</v>
      </c>
      <c r="F7" s="75" t="s">
        <v>647</v>
      </c>
      <c r="G7" s="75" t="s">
        <v>470</v>
      </c>
      <c r="H7" s="29" t="s">
        <v>5</v>
      </c>
    </row>
    <row r="8" spans="2:8" s="81" customFormat="1" ht="12.75" thickTop="1" thickBot="1" x14ac:dyDescent="0.25">
      <c r="B8" s="76">
        <v>1</v>
      </c>
      <c r="C8" s="77">
        <v>2</v>
      </c>
      <c r="D8" s="77">
        <v>3</v>
      </c>
      <c r="E8" s="78">
        <v>4</v>
      </c>
      <c r="F8" s="78">
        <v>5</v>
      </c>
      <c r="G8" s="78">
        <v>6</v>
      </c>
      <c r="H8" s="79" t="s">
        <v>361</v>
      </c>
    </row>
    <row r="9" spans="2:8" ht="15" thickTop="1" x14ac:dyDescent="0.2">
      <c r="B9" s="97">
        <v>3513</v>
      </c>
      <c r="C9" s="98">
        <v>51</v>
      </c>
      <c r="D9" s="102" t="s">
        <v>7</v>
      </c>
      <c r="E9" s="25">
        <v>41150</v>
      </c>
      <c r="F9" s="25">
        <v>41148</v>
      </c>
      <c r="G9" s="25">
        <f>SUM(G20)</f>
        <v>44150</v>
      </c>
      <c r="H9" s="37">
        <f t="shared" ref="H9:H16" si="0">G9/E9*100</f>
        <v>107.29040097205346</v>
      </c>
    </row>
    <row r="10" spans="2:8" x14ac:dyDescent="0.2">
      <c r="B10" s="97">
        <v>3522</v>
      </c>
      <c r="C10" s="98">
        <v>51</v>
      </c>
      <c r="D10" s="163" t="s">
        <v>7</v>
      </c>
      <c r="E10" s="25">
        <v>7000</v>
      </c>
      <c r="F10" s="25">
        <v>7200</v>
      </c>
      <c r="G10" s="25">
        <f>SUM(G24)</f>
        <v>6100</v>
      </c>
      <c r="H10" s="37">
        <f t="shared" si="0"/>
        <v>87.142857142857139</v>
      </c>
    </row>
    <row r="11" spans="2:8" x14ac:dyDescent="0.2">
      <c r="B11" s="97">
        <v>3532</v>
      </c>
      <c r="C11" s="98">
        <v>58</v>
      </c>
      <c r="D11" s="297" t="s">
        <v>443</v>
      </c>
      <c r="E11" s="25"/>
      <c r="F11" s="25">
        <v>150</v>
      </c>
      <c r="G11" s="25"/>
      <c r="H11" s="37"/>
    </row>
    <row r="12" spans="2:8" s="212" customFormat="1" ht="28.5" x14ac:dyDescent="0.25">
      <c r="B12" s="199">
        <v>3544</v>
      </c>
      <c r="C12" s="200">
        <v>53</v>
      </c>
      <c r="D12" s="214" t="s">
        <v>283</v>
      </c>
      <c r="E12" s="132">
        <v>300</v>
      </c>
      <c r="F12" s="132">
        <v>300</v>
      </c>
      <c r="G12" s="132">
        <f>SUM(G29)</f>
        <v>300</v>
      </c>
      <c r="H12" s="101">
        <f t="shared" si="0"/>
        <v>100</v>
      </c>
    </row>
    <row r="13" spans="2:8" x14ac:dyDescent="0.2">
      <c r="B13" s="97">
        <v>3599</v>
      </c>
      <c r="C13" s="98">
        <v>51</v>
      </c>
      <c r="D13" s="163" t="s">
        <v>7</v>
      </c>
      <c r="E13" s="25">
        <v>1210</v>
      </c>
      <c r="F13" s="25">
        <v>1154</v>
      </c>
      <c r="G13" s="25">
        <f>SUM(G33)</f>
        <v>410</v>
      </c>
      <c r="H13" s="37">
        <f t="shared" si="0"/>
        <v>33.884297520661157</v>
      </c>
    </row>
    <row r="14" spans="2:8" x14ac:dyDescent="0.2">
      <c r="B14" s="97">
        <v>3599</v>
      </c>
      <c r="C14" s="98">
        <v>58</v>
      </c>
      <c r="D14" s="297" t="s">
        <v>443</v>
      </c>
      <c r="E14" s="25">
        <v>600</v>
      </c>
      <c r="F14" s="25">
        <v>600</v>
      </c>
      <c r="G14" s="25">
        <f>SUM(G42)</f>
        <v>600</v>
      </c>
      <c r="H14" s="37">
        <f t="shared" si="0"/>
        <v>100</v>
      </c>
    </row>
    <row r="15" spans="2:8" ht="15" thickBot="1" x14ac:dyDescent="0.25">
      <c r="B15" s="103">
        <v>6172</v>
      </c>
      <c r="C15" s="104">
        <v>51</v>
      </c>
      <c r="D15" s="163" t="s">
        <v>7</v>
      </c>
      <c r="E15" s="26">
        <v>50</v>
      </c>
      <c r="F15" s="26">
        <v>106</v>
      </c>
      <c r="G15" s="26">
        <f>SUM(G46)</f>
        <v>50</v>
      </c>
      <c r="H15" s="37">
        <f t="shared" si="0"/>
        <v>100</v>
      </c>
    </row>
    <row r="16" spans="2:8" s="107" customFormat="1" ht="16.5" thickTop="1" thickBot="1" x14ac:dyDescent="0.3">
      <c r="B16" s="423" t="s">
        <v>8</v>
      </c>
      <c r="C16" s="424"/>
      <c r="D16" s="425"/>
      <c r="E16" s="105">
        <f>SUM(E9:E15)</f>
        <v>50310</v>
      </c>
      <c r="F16" s="105">
        <f>SUM(F9:F15)</f>
        <v>50658</v>
      </c>
      <c r="G16" s="105">
        <f>SUM(G9:G15)</f>
        <v>51610</v>
      </c>
      <c r="H16" s="44">
        <f t="shared" si="0"/>
        <v>102.58397932816537</v>
      </c>
    </row>
    <row r="17" spans="1:9" ht="15" thickTop="1" x14ac:dyDescent="0.2">
      <c r="B17" s="40"/>
      <c r="C17" s="40"/>
      <c r="E17" s="40"/>
      <c r="F17" s="40"/>
      <c r="G17" s="40"/>
    </row>
    <row r="18" spans="1:9" x14ac:dyDescent="0.2">
      <c r="B18" s="41"/>
      <c r="C18" s="41"/>
      <c r="D18" s="41"/>
      <c r="E18" s="41"/>
      <c r="F18" s="41"/>
      <c r="G18" s="41"/>
      <c r="H18" s="41"/>
    </row>
    <row r="19" spans="1:9" ht="15" x14ac:dyDescent="0.25">
      <c r="B19" s="47" t="s">
        <v>10</v>
      </c>
    </row>
    <row r="20" spans="1:9" ht="17.25" customHeight="1" thickBot="1" x14ac:dyDescent="0.3">
      <c r="B20" s="48" t="s">
        <v>125</v>
      </c>
      <c r="C20" s="49"/>
      <c r="D20" s="50"/>
      <c r="E20" s="51"/>
      <c r="F20" s="51"/>
      <c r="G20" s="456">
        <f>SUM(G21)</f>
        <v>44150</v>
      </c>
      <c r="H20" s="456"/>
      <c r="I20" s="1"/>
    </row>
    <row r="21" spans="1:9" ht="15.75" thickTop="1" x14ac:dyDescent="0.25">
      <c r="A21" s="40">
        <v>5169</v>
      </c>
      <c r="B21" s="45" t="s">
        <v>16</v>
      </c>
      <c r="G21" s="447">
        <v>44150</v>
      </c>
      <c r="H21" s="448"/>
      <c r="I21" s="1"/>
    </row>
    <row r="22" spans="1:9" ht="46.5" customHeight="1" x14ac:dyDescent="0.2">
      <c r="B22" s="529" t="s">
        <v>352</v>
      </c>
      <c r="C22" s="529"/>
      <c r="D22" s="529"/>
      <c r="E22" s="529"/>
      <c r="F22" s="529"/>
      <c r="G22" s="529"/>
      <c r="H22" s="529"/>
    </row>
    <row r="23" spans="1:9" ht="15" x14ac:dyDescent="0.25">
      <c r="B23" s="56"/>
      <c r="G23" s="57"/>
      <c r="H23" s="58"/>
    </row>
    <row r="24" spans="1:9" ht="17.25" customHeight="1" thickBot="1" x14ac:dyDescent="0.3">
      <c r="B24" s="48" t="s">
        <v>126</v>
      </c>
      <c r="C24" s="49"/>
      <c r="D24" s="50"/>
      <c r="E24" s="51"/>
      <c r="F24" s="51"/>
      <c r="G24" s="456">
        <f>SUM(G25)</f>
        <v>6100</v>
      </c>
      <c r="H24" s="456"/>
      <c r="I24" s="1"/>
    </row>
    <row r="25" spans="1:9" ht="15.75" thickTop="1" x14ac:dyDescent="0.25">
      <c r="A25" s="40">
        <v>5169</v>
      </c>
      <c r="B25" s="45" t="s">
        <v>16</v>
      </c>
      <c r="G25" s="447">
        <v>6100</v>
      </c>
      <c r="H25" s="448"/>
    </row>
    <row r="26" spans="1:9" ht="15" x14ac:dyDescent="0.25">
      <c r="B26" s="34" t="s">
        <v>124</v>
      </c>
      <c r="G26" s="57"/>
      <c r="H26" s="58"/>
    </row>
    <row r="27" spans="1:9" ht="15" x14ac:dyDescent="0.25">
      <c r="B27" s="56" t="s">
        <v>215</v>
      </c>
      <c r="G27" s="57"/>
      <c r="H27" s="58"/>
    </row>
    <row r="28" spans="1:9" ht="15" x14ac:dyDescent="0.25">
      <c r="B28" s="217"/>
      <c r="G28" s="215"/>
      <c r="H28" s="216"/>
    </row>
    <row r="29" spans="1:9" ht="31.5" customHeight="1" thickBot="1" x14ac:dyDescent="0.3">
      <c r="B29" s="427" t="s">
        <v>300</v>
      </c>
      <c r="C29" s="428"/>
      <c r="D29" s="428"/>
      <c r="E29" s="428"/>
      <c r="F29" s="428"/>
      <c r="G29" s="456">
        <f>SUM(G30)</f>
        <v>300</v>
      </c>
      <c r="H29" s="456"/>
      <c r="I29" s="1"/>
    </row>
    <row r="30" spans="1:9" ht="15.75" thickTop="1" x14ac:dyDescent="0.25">
      <c r="A30" s="40">
        <v>5311</v>
      </c>
      <c r="B30" s="158" t="s">
        <v>180</v>
      </c>
      <c r="G30" s="447">
        <v>300</v>
      </c>
      <c r="H30" s="448"/>
    </row>
    <row r="31" spans="1:9" ht="15" x14ac:dyDescent="0.25">
      <c r="B31" s="56" t="s">
        <v>340</v>
      </c>
      <c r="G31" s="57"/>
      <c r="H31" s="58"/>
    </row>
    <row r="32" spans="1:9" ht="15" x14ac:dyDescent="0.25">
      <c r="B32" s="45"/>
      <c r="G32" s="57"/>
      <c r="H32" s="58"/>
    </row>
    <row r="33" spans="1:9" ht="17.25" customHeight="1" thickBot="1" x14ac:dyDescent="0.3">
      <c r="B33" s="48" t="s">
        <v>127</v>
      </c>
      <c r="C33" s="49"/>
      <c r="D33" s="50"/>
      <c r="E33" s="51"/>
      <c r="F33" s="51"/>
      <c r="G33" s="456">
        <f>SUM(G34,G38)</f>
        <v>410</v>
      </c>
      <c r="H33" s="456"/>
      <c r="I33" s="1"/>
    </row>
    <row r="34" spans="1:9" ht="15.75" thickTop="1" x14ac:dyDescent="0.25">
      <c r="A34" s="40">
        <v>5169</v>
      </c>
      <c r="B34" s="45" t="s">
        <v>16</v>
      </c>
      <c r="G34" s="447">
        <v>400</v>
      </c>
      <c r="H34" s="448"/>
      <c r="I34" s="1"/>
    </row>
    <row r="35" spans="1:9" ht="30.75" customHeight="1" x14ac:dyDescent="0.2">
      <c r="B35" s="451" t="s">
        <v>302</v>
      </c>
      <c r="C35" s="451"/>
      <c r="D35" s="451"/>
      <c r="E35" s="451"/>
      <c r="F35" s="451"/>
      <c r="G35" s="451"/>
      <c r="H35" s="451"/>
      <c r="I35" s="1"/>
    </row>
    <row r="36" spans="1:9" ht="45" hidden="1" customHeight="1" x14ac:dyDescent="0.2">
      <c r="B36" s="451"/>
      <c r="C36" s="451"/>
      <c r="D36" s="451"/>
      <c r="E36" s="451"/>
      <c r="F36" s="451"/>
      <c r="G36" s="530"/>
      <c r="H36" s="531"/>
      <c r="I36" s="1"/>
    </row>
    <row r="37" spans="1:9" ht="15.75" customHeight="1" x14ac:dyDescent="0.25">
      <c r="B37" s="56"/>
      <c r="G37" s="57"/>
      <c r="H37" s="58"/>
    </row>
    <row r="38" spans="1:9" ht="15" x14ac:dyDescent="0.25">
      <c r="A38" s="40">
        <v>5175</v>
      </c>
      <c r="B38" s="45" t="s">
        <v>33</v>
      </c>
      <c r="G38" s="447">
        <v>10</v>
      </c>
      <c r="H38" s="448"/>
    </row>
    <row r="39" spans="1:9" ht="15" x14ac:dyDescent="0.25">
      <c r="B39" s="56" t="s">
        <v>211</v>
      </c>
      <c r="G39" s="57"/>
      <c r="H39" s="58"/>
    </row>
    <row r="40" spans="1:9" ht="10.5" customHeight="1" x14ac:dyDescent="0.25">
      <c r="B40" s="217"/>
      <c r="G40" s="215"/>
      <c r="H40" s="216"/>
    </row>
    <row r="41" spans="1:9" ht="10.5" customHeight="1" x14ac:dyDescent="0.25">
      <c r="B41" s="295"/>
      <c r="G41" s="293"/>
      <c r="H41" s="294"/>
    </row>
    <row r="42" spans="1:9" ht="15.75" thickBot="1" x14ac:dyDescent="0.3">
      <c r="B42" s="48" t="s">
        <v>444</v>
      </c>
      <c r="C42" s="49"/>
      <c r="D42" s="50"/>
      <c r="E42" s="51"/>
      <c r="F42" s="51"/>
      <c r="G42" s="456">
        <f>SUM(G43)</f>
        <v>600</v>
      </c>
      <c r="H42" s="456"/>
    </row>
    <row r="43" spans="1:9" ht="15.75" thickTop="1" x14ac:dyDescent="0.25">
      <c r="A43" s="40">
        <v>5811</v>
      </c>
      <c r="B43" s="296" t="s">
        <v>443</v>
      </c>
      <c r="G43" s="447">
        <v>600</v>
      </c>
      <c r="H43" s="448">
        <v>550</v>
      </c>
    </row>
    <row r="44" spans="1:9" ht="14.25" customHeight="1" x14ac:dyDescent="0.2">
      <c r="B44" s="454" t="s">
        <v>303</v>
      </c>
      <c r="C44" s="454"/>
      <c r="D44" s="454"/>
      <c r="E44" s="454"/>
      <c r="F44" s="454"/>
      <c r="G44" s="454"/>
      <c r="H44" s="454"/>
    </row>
    <row r="45" spans="1:9" ht="15" x14ac:dyDescent="0.25">
      <c r="B45" s="56"/>
      <c r="G45" s="57"/>
      <c r="H45" s="58"/>
    </row>
    <row r="46" spans="1:9" ht="17.25" customHeight="1" thickBot="1" x14ac:dyDescent="0.3">
      <c r="B46" s="48" t="s">
        <v>44</v>
      </c>
      <c r="C46" s="49"/>
      <c r="D46" s="50"/>
      <c r="E46" s="51"/>
      <c r="F46" s="51"/>
      <c r="G46" s="456">
        <f>SUM(G47)</f>
        <v>50</v>
      </c>
      <c r="H46" s="456"/>
      <c r="I46" s="1"/>
    </row>
    <row r="47" spans="1:9" ht="15.75" thickTop="1" x14ac:dyDescent="0.25">
      <c r="A47" s="40">
        <v>5169</v>
      </c>
      <c r="B47" s="45" t="s">
        <v>16</v>
      </c>
      <c r="G47" s="447">
        <v>50</v>
      </c>
      <c r="H47" s="448"/>
    </row>
    <row r="48" spans="1:9" ht="15" x14ac:dyDescent="0.25">
      <c r="B48" s="56" t="s">
        <v>128</v>
      </c>
      <c r="G48" s="57"/>
      <c r="H48" s="58"/>
    </row>
    <row r="49" spans="2:8" ht="15" x14ac:dyDescent="0.25">
      <c r="B49" s="45"/>
      <c r="G49" s="57"/>
      <c r="H49" s="58"/>
    </row>
    <row r="50" spans="2:8" ht="15" x14ac:dyDescent="0.25">
      <c r="B50" s="45"/>
      <c r="G50" s="57"/>
      <c r="H50" s="58"/>
    </row>
    <row r="54" spans="2:8" ht="12.75" customHeight="1" x14ac:dyDescent="0.2"/>
  </sheetData>
  <mergeCells count="21">
    <mergeCell ref="G47:H47"/>
    <mergeCell ref="G33:H33"/>
    <mergeCell ref="G34:H34"/>
    <mergeCell ref="G46:H46"/>
    <mergeCell ref="B29:F29"/>
    <mergeCell ref="G29:H29"/>
    <mergeCell ref="G30:H30"/>
    <mergeCell ref="G36:H36"/>
    <mergeCell ref="G38:H38"/>
    <mergeCell ref="B36:F36"/>
    <mergeCell ref="G43:H43"/>
    <mergeCell ref="B35:H35"/>
    <mergeCell ref="B44:H44"/>
    <mergeCell ref="G42:H42"/>
    <mergeCell ref="G25:H25"/>
    <mergeCell ref="B22:H22"/>
    <mergeCell ref="G24:H24"/>
    <mergeCell ref="G1:H1"/>
    <mergeCell ref="B16:D16"/>
    <mergeCell ref="G20:H20"/>
    <mergeCell ref="G21:H21"/>
  </mergeCells>
  <pageMargins left="0.70866141732283472" right="0.70866141732283472" top="0.78740157480314965" bottom="0.78740157480314965" header="0.31496062992125984" footer="0.31496062992125984"/>
  <pageSetup paperSize="9" scale="68" firstPageNumber="60"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9"/>
  <sheetViews>
    <sheetView showGridLines="0" view="pageBreakPreview" zoomScaleNormal="100" zoomScaleSheetLayoutView="100" workbookViewId="0">
      <selection activeCell="B27" sqref="B27:H28"/>
    </sheetView>
  </sheetViews>
  <sheetFormatPr defaultColWidth="9.140625" defaultRowHeight="14.25" x14ac:dyDescent="0.2"/>
  <cols>
    <col min="1" max="1" width="5.7109375" style="40" customWidth="1"/>
    <col min="2" max="2" width="8.5703125" style="46" customWidth="1"/>
    <col min="3" max="3" width="9.7109375" style="46" customWidth="1"/>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1:9" ht="23.25" x14ac:dyDescent="0.35">
      <c r="B1" s="119" t="s">
        <v>242</v>
      </c>
      <c r="G1" s="464" t="s">
        <v>60</v>
      </c>
      <c r="H1" s="464"/>
    </row>
    <row r="3" spans="1:9" x14ac:dyDescent="0.2">
      <c r="B3" s="56" t="s">
        <v>1</v>
      </c>
      <c r="C3" s="56" t="s">
        <v>61</v>
      </c>
    </row>
    <row r="4" spans="1:9" x14ac:dyDescent="0.2">
      <c r="C4" s="56" t="s">
        <v>56</v>
      </c>
    </row>
    <row r="6" spans="1:9" s="43" customFormat="1" ht="13.5" thickBot="1" x14ac:dyDescent="0.25">
      <c r="B6" s="121"/>
      <c r="C6" s="121"/>
      <c r="E6" s="39"/>
      <c r="F6" s="39"/>
      <c r="G6" s="39"/>
      <c r="H6" s="203" t="s">
        <v>6</v>
      </c>
    </row>
    <row r="7" spans="1:9" s="43" customFormat="1" ht="39.75" thickTop="1" thickBot="1" x14ac:dyDescent="0.25">
      <c r="B7" s="72" t="s">
        <v>2</v>
      </c>
      <c r="C7" s="73" t="s">
        <v>3</v>
      </c>
      <c r="D7" s="74" t="s">
        <v>4</v>
      </c>
      <c r="E7" s="75" t="s">
        <v>469</v>
      </c>
      <c r="F7" s="75" t="s">
        <v>647</v>
      </c>
      <c r="G7" s="75" t="s">
        <v>470</v>
      </c>
      <c r="H7" s="29" t="s">
        <v>5</v>
      </c>
    </row>
    <row r="8" spans="1:9" s="81" customFormat="1" ht="12.75" thickTop="1" thickBot="1" x14ac:dyDescent="0.25">
      <c r="B8" s="76">
        <v>1</v>
      </c>
      <c r="C8" s="77">
        <v>2</v>
      </c>
      <c r="D8" s="77">
        <v>3</v>
      </c>
      <c r="E8" s="78">
        <v>4</v>
      </c>
      <c r="F8" s="78">
        <v>5</v>
      </c>
      <c r="G8" s="78">
        <v>6</v>
      </c>
      <c r="H8" s="79" t="s">
        <v>361</v>
      </c>
    </row>
    <row r="9" spans="1:9" ht="15" thickTop="1" x14ac:dyDescent="0.2">
      <c r="B9" s="159">
        <v>2212</v>
      </c>
      <c r="C9" s="160">
        <v>51</v>
      </c>
      <c r="D9" s="164" t="s">
        <v>7</v>
      </c>
      <c r="E9" s="162">
        <v>360</v>
      </c>
      <c r="F9" s="162">
        <v>360</v>
      </c>
      <c r="G9" s="162">
        <f>SUM(G15)</f>
        <v>380</v>
      </c>
      <c r="H9" s="37">
        <f>G9/E9*100</f>
        <v>105.55555555555556</v>
      </c>
    </row>
    <row r="10" spans="1:9" ht="15" thickBot="1" x14ac:dyDescent="0.25">
      <c r="B10" s="97">
        <v>6172</v>
      </c>
      <c r="C10" s="98">
        <v>51</v>
      </c>
      <c r="D10" s="102" t="s">
        <v>7</v>
      </c>
      <c r="E10" s="25">
        <v>930</v>
      </c>
      <c r="F10" s="25">
        <v>1819</v>
      </c>
      <c r="G10" s="25">
        <f>SUM(G19)</f>
        <v>781</v>
      </c>
      <c r="H10" s="37">
        <f>G10/E10*100</f>
        <v>83.978494623655919</v>
      </c>
    </row>
    <row r="11" spans="1:9" s="107" customFormat="1" ht="16.5" thickTop="1" thickBot="1" x14ac:dyDescent="0.3">
      <c r="B11" s="532" t="s">
        <v>8</v>
      </c>
      <c r="C11" s="533"/>
      <c r="D11" s="533"/>
      <c r="E11" s="105">
        <f>SUM(E9:E10)</f>
        <v>1290</v>
      </c>
      <c r="F11" s="105">
        <f>SUM(F9:F10)</f>
        <v>2179</v>
      </c>
      <c r="G11" s="105">
        <f>SUM(G9:G10)</f>
        <v>1161</v>
      </c>
      <c r="H11" s="44">
        <f>G11/E11*100</f>
        <v>90</v>
      </c>
    </row>
    <row r="12" spans="1:9" ht="15" thickTop="1" x14ac:dyDescent="0.2">
      <c r="B12" s="534"/>
      <c r="C12" s="534"/>
      <c r="D12" s="534"/>
      <c r="E12" s="534"/>
      <c r="F12" s="534"/>
      <c r="G12" s="534"/>
      <c r="H12" s="534"/>
    </row>
    <row r="13" spans="1:9" x14ac:dyDescent="0.2">
      <c r="B13" s="41"/>
      <c r="C13" s="41"/>
      <c r="D13" s="41"/>
      <c r="E13" s="41"/>
      <c r="F13" s="41"/>
      <c r="G13" s="41"/>
      <c r="H13" s="41"/>
    </row>
    <row r="14" spans="1:9" ht="15" x14ac:dyDescent="0.25">
      <c r="B14" s="47" t="s">
        <v>10</v>
      </c>
    </row>
    <row r="15" spans="1:9" ht="17.25" customHeight="1" thickBot="1" x14ac:dyDescent="0.3">
      <c r="B15" s="48" t="s">
        <v>119</v>
      </c>
      <c r="C15" s="49"/>
      <c r="D15" s="50"/>
      <c r="E15" s="51"/>
      <c r="F15" s="51"/>
      <c r="G15" s="456">
        <f>SUM(G16)</f>
        <v>380</v>
      </c>
      <c r="H15" s="456"/>
      <c r="I15" s="1"/>
    </row>
    <row r="16" spans="1:9" ht="15.75" thickTop="1" x14ac:dyDescent="0.25">
      <c r="A16" s="40">
        <v>5169</v>
      </c>
      <c r="B16" s="314" t="s">
        <v>16</v>
      </c>
      <c r="G16" s="447">
        <v>380</v>
      </c>
      <c r="H16" s="448"/>
    </row>
    <row r="17" spans="1:9" ht="14.25" customHeight="1" x14ac:dyDescent="0.2">
      <c r="B17" s="454" t="s">
        <v>722</v>
      </c>
      <c r="C17" s="454"/>
      <c r="D17" s="454"/>
      <c r="E17" s="454"/>
      <c r="F17" s="454"/>
      <c r="G17" s="454"/>
      <c r="H17" s="454"/>
    </row>
    <row r="18" spans="1:9" ht="15" customHeight="1" x14ac:dyDescent="0.2">
      <c r="B18" s="312"/>
      <c r="C18" s="312"/>
      <c r="D18" s="312"/>
      <c r="E18" s="312"/>
      <c r="F18" s="312"/>
      <c r="G18" s="312"/>
      <c r="H18" s="312"/>
    </row>
    <row r="19" spans="1:9" ht="17.25" customHeight="1" thickBot="1" x14ac:dyDescent="0.3">
      <c r="B19" s="48" t="s">
        <v>44</v>
      </c>
      <c r="C19" s="49"/>
      <c r="D19" s="50"/>
      <c r="E19" s="51"/>
      <c r="F19" s="51"/>
      <c r="G19" s="456">
        <f>SUM(G20,G23,G26)</f>
        <v>781</v>
      </c>
      <c r="H19" s="456"/>
      <c r="I19" s="1"/>
    </row>
    <row r="20" spans="1:9" ht="15.75" thickTop="1" x14ac:dyDescent="0.25">
      <c r="A20" s="40">
        <v>5164</v>
      </c>
      <c r="B20" s="45" t="s">
        <v>42</v>
      </c>
      <c r="G20" s="447">
        <v>550</v>
      </c>
      <c r="H20" s="448"/>
    </row>
    <row r="21" spans="1:9" ht="15" x14ac:dyDescent="0.25">
      <c r="B21" s="56" t="s">
        <v>543</v>
      </c>
      <c r="G21" s="57"/>
      <c r="H21" s="58"/>
    </row>
    <row r="22" spans="1:9" ht="15" x14ac:dyDescent="0.25">
      <c r="B22" s="56"/>
      <c r="G22" s="57"/>
      <c r="H22" s="58"/>
    </row>
    <row r="23" spans="1:9" ht="15" x14ac:dyDescent="0.25">
      <c r="A23" s="40">
        <v>5166</v>
      </c>
      <c r="B23" s="45" t="s">
        <v>14</v>
      </c>
      <c r="G23" s="447">
        <v>31</v>
      </c>
      <c r="H23" s="448"/>
    </row>
    <row r="24" spans="1:9" ht="15" customHeight="1" x14ac:dyDescent="0.2">
      <c r="B24" s="414" t="s">
        <v>544</v>
      </c>
      <c r="C24" s="414"/>
      <c r="D24" s="414"/>
      <c r="E24" s="414"/>
      <c r="F24" s="414"/>
      <c r="G24" s="414"/>
      <c r="H24" s="414"/>
    </row>
    <row r="25" spans="1:9" ht="15" x14ac:dyDescent="0.25">
      <c r="B25" s="45"/>
      <c r="G25" s="57"/>
      <c r="H25" s="58"/>
    </row>
    <row r="26" spans="1:9" ht="15" x14ac:dyDescent="0.25">
      <c r="A26" s="40">
        <v>5169</v>
      </c>
      <c r="B26" s="45" t="s">
        <v>16</v>
      </c>
      <c r="G26" s="447">
        <v>200</v>
      </c>
      <c r="H26" s="448"/>
    </row>
    <row r="27" spans="1:9" ht="15" hidden="1" customHeight="1" x14ac:dyDescent="0.2">
      <c r="B27" s="454" t="s">
        <v>325</v>
      </c>
      <c r="C27" s="454"/>
      <c r="D27" s="454"/>
      <c r="E27" s="454"/>
      <c r="F27" s="454"/>
      <c r="G27" s="454"/>
      <c r="H27" s="454"/>
    </row>
    <row r="28" spans="1:9" ht="28.5" customHeight="1" x14ac:dyDescent="0.2">
      <c r="B28" s="454"/>
      <c r="C28" s="454"/>
      <c r="D28" s="454"/>
      <c r="E28" s="454"/>
      <c r="F28" s="454"/>
      <c r="G28" s="454"/>
      <c r="H28" s="454"/>
    </row>
    <row r="29" spans="1:9" ht="15" x14ac:dyDescent="0.25">
      <c r="B29" s="65"/>
      <c r="C29" s="65"/>
      <c r="D29" s="65"/>
      <c r="E29" s="65"/>
      <c r="F29" s="65"/>
      <c r="G29" s="65"/>
      <c r="H29" s="65"/>
    </row>
  </sheetData>
  <mergeCells count="12">
    <mergeCell ref="G1:H1"/>
    <mergeCell ref="B27:H28"/>
    <mergeCell ref="B11:D11"/>
    <mergeCell ref="G26:H26"/>
    <mergeCell ref="G19:H19"/>
    <mergeCell ref="G20:H20"/>
    <mergeCell ref="G23:H23"/>
    <mergeCell ref="B12:H12"/>
    <mergeCell ref="B24:H24"/>
    <mergeCell ref="G15:H15"/>
    <mergeCell ref="G16:H16"/>
    <mergeCell ref="B17:H17"/>
  </mergeCells>
  <pageMargins left="0.70866141732283472" right="0.70866141732283472" top="0.78740157480314965" bottom="0.78740157480314965" header="0.31496062992125984" footer="0.31496062992125984"/>
  <pageSetup paperSize="9" scale="67" firstPageNumber="61"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14"/>
  <sheetViews>
    <sheetView showGridLines="0" view="pageBreakPreview" topLeftCell="A7" zoomScaleNormal="100" zoomScaleSheetLayoutView="100" workbookViewId="0">
      <selection activeCell="B27" sqref="B27:D27"/>
    </sheetView>
  </sheetViews>
  <sheetFormatPr defaultColWidth="9.140625" defaultRowHeight="14.25" x14ac:dyDescent="0.2"/>
  <cols>
    <col min="1" max="1" width="6.140625" style="40" customWidth="1"/>
    <col min="2" max="2" width="8.5703125" style="46" customWidth="1"/>
    <col min="3" max="3" width="9.140625" style="46"/>
    <col min="4" max="4" width="57.85546875" style="40" customWidth="1"/>
    <col min="5" max="7" width="14.140625" style="38" customWidth="1"/>
    <col min="8" max="8" width="8.28515625" style="40" customWidth="1"/>
    <col min="9" max="9" width="13.28515625" style="40" bestFit="1" customWidth="1"/>
    <col min="10" max="12" width="9.140625" style="40"/>
    <col min="13" max="13" width="13.28515625" style="40" customWidth="1"/>
    <col min="14" max="16384" width="9.140625" style="40"/>
  </cols>
  <sheetData>
    <row r="1" spans="2:8" ht="23.25" x14ac:dyDescent="0.35">
      <c r="B1" s="119" t="s">
        <v>266</v>
      </c>
      <c r="G1" s="464" t="s">
        <v>76</v>
      </c>
      <c r="H1" s="464"/>
    </row>
    <row r="3" spans="2:8" x14ac:dyDescent="0.2">
      <c r="B3" s="56" t="s">
        <v>1</v>
      </c>
      <c r="C3" s="194" t="s">
        <v>22</v>
      </c>
      <c r="D3" s="23"/>
    </row>
    <row r="4" spans="2:8" x14ac:dyDescent="0.2">
      <c r="C4" s="56" t="s">
        <v>56</v>
      </c>
    </row>
    <row r="5" spans="2:8" s="43" customFormat="1" ht="13.5" thickBot="1" x14ac:dyDescent="0.25">
      <c r="B5" s="121"/>
      <c r="C5" s="121"/>
      <c r="E5" s="39"/>
      <c r="F5" s="39"/>
      <c r="G5" s="39"/>
      <c r="H5" s="203" t="s">
        <v>6</v>
      </c>
    </row>
    <row r="6" spans="2:8" s="43" customFormat="1" ht="39" customHeight="1" thickTop="1" thickBot="1" x14ac:dyDescent="0.25">
      <c r="B6" s="72" t="s">
        <v>2</v>
      </c>
      <c r="C6" s="73" t="s">
        <v>3</v>
      </c>
      <c r="D6" s="74" t="s">
        <v>4</v>
      </c>
      <c r="E6" s="75" t="s">
        <v>469</v>
      </c>
      <c r="F6" s="75" t="s">
        <v>647</v>
      </c>
      <c r="G6" s="75" t="s">
        <v>470</v>
      </c>
      <c r="H6" s="29" t="s">
        <v>5</v>
      </c>
    </row>
    <row r="7" spans="2:8" s="81" customFormat="1" ht="12.75" thickTop="1" thickBot="1" x14ac:dyDescent="0.25">
      <c r="B7" s="76">
        <v>1</v>
      </c>
      <c r="C7" s="77">
        <v>2</v>
      </c>
      <c r="D7" s="77">
        <v>3</v>
      </c>
      <c r="E7" s="78">
        <v>4</v>
      </c>
      <c r="F7" s="78">
        <v>5</v>
      </c>
      <c r="G7" s="78">
        <v>6</v>
      </c>
      <c r="H7" s="79" t="s">
        <v>361</v>
      </c>
    </row>
    <row r="8" spans="2:8" s="81" customFormat="1" ht="14.25" customHeight="1" thickTop="1" x14ac:dyDescent="0.2">
      <c r="B8" s="92">
        <v>2143</v>
      </c>
      <c r="C8" s="93">
        <v>51</v>
      </c>
      <c r="D8" s="96" t="s">
        <v>7</v>
      </c>
      <c r="E8" s="35">
        <v>18979</v>
      </c>
      <c r="F8" s="35">
        <v>21490</v>
      </c>
      <c r="G8" s="35">
        <f>SUM(G30)</f>
        <v>18734</v>
      </c>
      <c r="H8" s="91">
        <f>G8/E8*100</f>
        <v>98.709099531060644</v>
      </c>
    </row>
    <row r="9" spans="2:8" s="81" customFormat="1" ht="14.25" customHeight="1" x14ac:dyDescent="0.2">
      <c r="B9" s="92">
        <v>2143</v>
      </c>
      <c r="C9" s="93">
        <v>61</v>
      </c>
      <c r="D9" s="123" t="s">
        <v>57</v>
      </c>
      <c r="E9" s="35"/>
      <c r="F9" s="35">
        <v>245</v>
      </c>
      <c r="G9" s="35"/>
      <c r="H9" s="91"/>
    </row>
    <row r="10" spans="2:8" ht="14.25" customHeight="1" x14ac:dyDescent="0.2">
      <c r="B10" s="92">
        <v>3341</v>
      </c>
      <c r="C10" s="98">
        <v>51</v>
      </c>
      <c r="D10" s="96" t="s">
        <v>7</v>
      </c>
      <c r="E10" s="25">
        <v>5200</v>
      </c>
      <c r="F10" s="25">
        <v>5200</v>
      </c>
      <c r="G10" s="25">
        <f>SUM(G92)</f>
        <v>3000</v>
      </c>
      <c r="H10" s="91">
        <f>G10/E10*100</f>
        <v>57.692307692307686</v>
      </c>
    </row>
    <row r="11" spans="2:8" ht="14.25" customHeight="1" x14ac:dyDescent="0.2">
      <c r="B11" s="92">
        <v>3349</v>
      </c>
      <c r="C11" s="93">
        <v>51</v>
      </c>
      <c r="D11" s="96" t="s">
        <v>7</v>
      </c>
      <c r="E11" s="35">
        <v>5750</v>
      </c>
      <c r="F11" s="35">
        <v>6450</v>
      </c>
      <c r="G11" s="35">
        <f>G98</f>
        <v>5150</v>
      </c>
      <c r="H11" s="91">
        <f>G11/E11*100</f>
        <v>89.565217391304358</v>
      </c>
    </row>
    <row r="12" spans="2:8" ht="14.25" customHeight="1" x14ac:dyDescent="0.2">
      <c r="B12" s="92">
        <v>5213</v>
      </c>
      <c r="C12" s="98">
        <v>59</v>
      </c>
      <c r="D12" s="89" t="s">
        <v>40</v>
      </c>
      <c r="E12" s="25">
        <v>4500</v>
      </c>
      <c r="F12" s="25">
        <v>1103</v>
      </c>
      <c r="G12" s="25">
        <f>SUM(G110)</f>
        <v>6000</v>
      </c>
      <c r="H12" s="91">
        <f>G12/E12*100</f>
        <v>133.33333333333331</v>
      </c>
    </row>
    <row r="13" spans="2:8" ht="14.25" customHeight="1" x14ac:dyDescent="0.2">
      <c r="B13" s="92">
        <v>5272</v>
      </c>
      <c r="C13" s="98">
        <v>51</v>
      </c>
      <c r="D13" s="96" t="s">
        <v>7</v>
      </c>
      <c r="E13" s="25">
        <v>30</v>
      </c>
      <c r="F13" s="25">
        <v>30</v>
      </c>
      <c r="G13" s="25">
        <f>SUM(G115)</f>
        <v>30</v>
      </c>
      <c r="H13" s="91">
        <f t="shared" ref="H13:H18" si="0">G13/E13*100</f>
        <v>100</v>
      </c>
    </row>
    <row r="14" spans="2:8" ht="14.25" customHeight="1" x14ac:dyDescent="0.2">
      <c r="B14" s="92">
        <v>5273</v>
      </c>
      <c r="C14" s="98">
        <v>50</v>
      </c>
      <c r="D14" s="96" t="s">
        <v>282</v>
      </c>
      <c r="E14" s="25">
        <v>8</v>
      </c>
      <c r="F14" s="25">
        <v>8</v>
      </c>
      <c r="G14" s="25">
        <f>SUM(G121)</f>
        <v>10</v>
      </c>
      <c r="H14" s="91">
        <f t="shared" si="0"/>
        <v>125</v>
      </c>
    </row>
    <row r="15" spans="2:8" ht="14.25" customHeight="1" x14ac:dyDescent="0.2">
      <c r="B15" s="92">
        <v>5273</v>
      </c>
      <c r="C15" s="98">
        <v>51</v>
      </c>
      <c r="D15" s="96" t="s">
        <v>7</v>
      </c>
      <c r="E15" s="25">
        <v>961</v>
      </c>
      <c r="F15" s="25">
        <v>39458</v>
      </c>
      <c r="G15" s="25">
        <f>SUM(G126)</f>
        <v>20079</v>
      </c>
      <c r="H15" s="379">
        <f>G15/E15*100</f>
        <v>2089.3860561914671</v>
      </c>
    </row>
    <row r="16" spans="2:8" s="212" customFormat="1" ht="29.25" customHeight="1" x14ac:dyDescent="0.25">
      <c r="B16" s="201">
        <v>5273</v>
      </c>
      <c r="C16" s="200">
        <v>53</v>
      </c>
      <c r="D16" s="214" t="s">
        <v>283</v>
      </c>
      <c r="E16" s="132"/>
      <c r="F16" s="132">
        <v>1505</v>
      </c>
      <c r="G16" s="132"/>
      <c r="H16" s="261"/>
    </row>
    <row r="17" spans="1:9" s="212" customFormat="1" ht="27" customHeight="1" x14ac:dyDescent="0.25">
      <c r="B17" s="201">
        <v>5299</v>
      </c>
      <c r="C17" s="200">
        <v>53</v>
      </c>
      <c r="D17" s="214" t="s">
        <v>283</v>
      </c>
      <c r="E17" s="132"/>
      <c r="F17" s="132">
        <v>1030</v>
      </c>
      <c r="G17" s="132"/>
      <c r="H17" s="261"/>
    </row>
    <row r="18" spans="1:9" ht="27.75" customHeight="1" x14ac:dyDescent="0.2">
      <c r="B18" s="201">
        <v>5511</v>
      </c>
      <c r="C18" s="200">
        <v>53</v>
      </c>
      <c r="D18" s="99" t="s">
        <v>283</v>
      </c>
      <c r="E18" s="132">
        <v>985</v>
      </c>
      <c r="F18" s="132">
        <v>985</v>
      </c>
      <c r="G18" s="132">
        <f>SUM(G189)</f>
        <v>985</v>
      </c>
      <c r="H18" s="261">
        <f t="shared" si="0"/>
        <v>100</v>
      </c>
    </row>
    <row r="19" spans="1:9" ht="16.5" customHeight="1" x14ac:dyDescent="0.2">
      <c r="B19" s="201">
        <v>5511</v>
      </c>
      <c r="C19" s="200">
        <v>61.63</v>
      </c>
      <c r="D19" s="123" t="s">
        <v>649</v>
      </c>
      <c r="E19" s="132"/>
      <c r="F19" s="132">
        <v>3118</v>
      </c>
      <c r="G19" s="132"/>
      <c r="H19" s="261"/>
    </row>
    <row r="20" spans="1:9" ht="14.25" customHeight="1" x14ac:dyDescent="0.2">
      <c r="B20" s="92">
        <v>5529</v>
      </c>
      <c r="C20" s="98">
        <v>51</v>
      </c>
      <c r="D20" s="96" t="s">
        <v>7</v>
      </c>
      <c r="E20" s="25">
        <v>40</v>
      </c>
      <c r="F20" s="25">
        <v>40</v>
      </c>
      <c r="G20" s="25">
        <f>SUM(G194)</f>
        <v>40</v>
      </c>
      <c r="H20" s="91">
        <f>G20/E20*100</f>
        <v>100</v>
      </c>
    </row>
    <row r="21" spans="1:9" ht="14.25" customHeight="1" x14ac:dyDescent="0.2">
      <c r="B21" s="92">
        <v>6113</v>
      </c>
      <c r="C21" s="98">
        <v>50</v>
      </c>
      <c r="D21" s="96" t="s">
        <v>282</v>
      </c>
      <c r="E21" s="25">
        <v>30</v>
      </c>
      <c r="F21" s="25">
        <v>30</v>
      </c>
      <c r="G21" s="25">
        <f>SUM(G200)</f>
        <v>20</v>
      </c>
      <c r="H21" s="91">
        <f t="shared" ref="H21:H22" si="1">G21/E21*100</f>
        <v>66.666666666666657</v>
      </c>
    </row>
    <row r="22" spans="1:9" ht="14.25" customHeight="1" x14ac:dyDescent="0.2">
      <c r="B22" s="92">
        <v>6113</v>
      </c>
      <c r="C22" s="93">
        <v>51</v>
      </c>
      <c r="D22" s="96" t="s">
        <v>7</v>
      </c>
      <c r="E22" s="35">
        <v>15389</v>
      </c>
      <c r="F22" s="35">
        <v>20456</v>
      </c>
      <c r="G22" s="35">
        <f>SUM(G205)</f>
        <v>13690</v>
      </c>
      <c r="H22" s="91">
        <f t="shared" si="1"/>
        <v>88.959646500747297</v>
      </c>
      <c r="I22" s="23"/>
    </row>
    <row r="23" spans="1:9" ht="14.25" customHeight="1" x14ac:dyDescent="0.2">
      <c r="B23" s="92">
        <v>6113</v>
      </c>
      <c r="C23" s="93">
        <v>54</v>
      </c>
      <c r="D23" s="102" t="s">
        <v>9</v>
      </c>
      <c r="E23" s="35"/>
      <c r="F23" s="35">
        <v>550</v>
      </c>
      <c r="G23" s="35"/>
      <c r="H23" s="91"/>
      <c r="I23" s="23"/>
    </row>
    <row r="24" spans="1:9" ht="14.25" customHeight="1" x14ac:dyDescent="0.2">
      <c r="B24" s="92">
        <v>6172</v>
      </c>
      <c r="C24" s="93">
        <v>51</v>
      </c>
      <c r="D24" s="96" t="s">
        <v>7</v>
      </c>
      <c r="E24" s="35">
        <v>1080</v>
      </c>
      <c r="F24" s="35">
        <v>1493</v>
      </c>
      <c r="G24" s="35">
        <f>SUM(G297)</f>
        <v>1068</v>
      </c>
      <c r="H24" s="91">
        <f>G24/E24*100</f>
        <v>98.888888888888886</v>
      </c>
    </row>
    <row r="25" spans="1:9" ht="14.25" customHeight="1" x14ac:dyDescent="0.2">
      <c r="B25" s="92">
        <v>6221</v>
      </c>
      <c r="C25" s="93">
        <v>51</v>
      </c>
      <c r="D25" s="96" t="s">
        <v>7</v>
      </c>
      <c r="E25" s="35"/>
      <c r="F25" s="35">
        <v>500</v>
      </c>
      <c r="G25" s="35"/>
      <c r="H25" s="91"/>
    </row>
    <row r="26" spans="1:9" ht="14.25" customHeight="1" thickBot="1" x14ac:dyDescent="0.25">
      <c r="B26" s="92">
        <v>6409</v>
      </c>
      <c r="C26" s="93">
        <v>51</v>
      </c>
      <c r="D26" s="96" t="s">
        <v>7</v>
      </c>
      <c r="E26" s="35">
        <v>5000</v>
      </c>
      <c r="F26" s="35">
        <v>5000</v>
      </c>
      <c r="G26" s="35">
        <f>SUM(G308)</f>
        <v>3850</v>
      </c>
      <c r="H26" s="91">
        <f>G26/E26*100</f>
        <v>77</v>
      </c>
    </row>
    <row r="27" spans="1:9" s="107" customFormat="1" ht="22.5" customHeight="1" thickTop="1" thickBot="1" x14ac:dyDescent="0.3">
      <c r="B27" s="423" t="s">
        <v>8</v>
      </c>
      <c r="C27" s="424"/>
      <c r="D27" s="425"/>
      <c r="E27" s="105">
        <f>SUM(E8:E26)</f>
        <v>57952</v>
      </c>
      <c r="F27" s="105">
        <f>SUM(F8:F26)</f>
        <v>108691</v>
      </c>
      <c r="G27" s="105">
        <f>SUM(G8:G26)</f>
        <v>72656</v>
      </c>
      <c r="H27" s="44">
        <f>G27/E27*100</f>
        <v>125.37272225289895</v>
      </c>
    </row>
    <row r="28" spans="1:9" ht="15" thickTop="1" x14ac:dyDescent="0.2">
      <c r="B28" s="40"/>
      <c r="C28" s="40"/>
      <c r="E28" s="40"/>
      <c r="F28" s="40"/>
      <c r="G28" s="40"/>
    </row>
    <row r="29" spans="1:9" ht="15" x14ac:dyDescent="0.25">
      <c r="B29" s="47" t="s">
        <v>10</v>
      </c>
      <c r="C29" s="165"/>
      <c r="D29" s="165"/>
      <c r="E29" s="165"/>
      <c r="F29" s="165"/>
      <c r="G29" s="165"/>
      <c r="H29" s="165"/>
    </row>
    <row r="30" spans="1:9" ht="15.75" thickBot="1" x14ac:dyDescent="0.3">
      <c r="B30" s="48" t="s">
        <v>90</v>
      </c>
      <c r="C30" s="49"/>
      <c r="D30" s="50"/>
      <c r="E30" s="51"/>
      <c r="F30" s="51"/>
      <c r="G30" s="456">
        <f>SUM(G31,G37,G40,G44,G49,G70,G74)</f>
        <v>18734</v>
      </c>
      <c r="H30" s="456"/>
    </row>
    <row r="31" spans="1:9" ht="15.75" thickTop="1" x14ac:dyDescent="0.25">
      <c r="A31" s="40">
        <v>5139</v>
      </c>
      <c r="B31" s="45" t="s">
        <v>189</v>
      </c>
      <c r="C31" s="165"/>
      <c r="D31" s="165"/>
      <c r="E31" s="165"/>
      <c r="F31" s="165"/>
      <c r="G31" s="447">
        <v>300</v>
      </c>
      <c r="H31" s="448"/>
    </row>
    <row r="32" spans="1:9" ht="14.25" customHeight="1" x14ac:dyDescent="0.2">
      <c r="B32" s="451" t="s">
        <v>723</v>
      </c>
      <c r="C32" s="451"/>
      <c r="D32" s="451"/>
      <c r="E32" s="451"/>
      <c r="F32" s="451"/>
      <c r="G32" s="451"/>
      <c r="H32" s="451"/>
    </row>
    <row r="33" spans="1:8" x14ac:dyDescent="0.2">
      <c r="B33" s="451"/>
      <c r="C33" s="451"/>
      <c r="D33" s="451"/>
      <c r="E33" s="451"/>
      <c r="F33" s="451"/>
      <c r="G33" s="451"/>
      <c r="H33" s="451"/>
    </row>
    <row r="34" spans="1:8" x14ac:dyDescent="0.2">
      <c r="B34" s="451"/>
      <c r="C34" s="451"/>
      <c r="D34" s="451"/>
      <c r="E34" s="451"/>
      <c r="F34" s="451"/>
      <c r="G34" s="451"/>
      <c r="H34" s="451"/>
    </row>
    <row r="35" spans="1:8" ht="13.5" customHeight="1" x14ac:dyDescent="0.2">
      <c r="B35" s="451"/>
      <c r="C35" s="451"/>
      <c r="D35" s="451"/>
      <c r="E35" s="451"/>
      <c r="F35" s="451"/>
      <c r="G35" s="451"/>
      <c r="H35" s="451"/>
    </row>
    <row r="36" spans="1:8" ht="13.5" customHeight="1" x14ac:dyDescent="0.2">
      <c r="B36" s="306"/>
      <c r="C36" s="306"/>
      <c r="D36" s="306"/>
      <c r="E36" s="306"/>
      <c r="F36" s="306"/>
      <c r="G36" s="306"/>
      <c r="H36" s="306"/>
    </row>
    <row r="37" spans="1:8" ht="15" x14ac:dyDescent="0.25">
      <c r="A37" s="40">
        <v>5162</v>
      </c>
      <c r="B37" s="21" t="s">
        <v>351</v>
      </c>
      <c r="E37" s="40"/>
      <c r="G37" s="447">
        <v>5</v>
      </c>
      <c r="H37" s="448"/>
    </row>
    <row r="38" spans="1:8" ht="30.75" customHeight="1" x14ac:dyDescent="0.2">
      <c r="B38" s="445" t="s">
        <v>437</v>
      </c>
      <c r="C38" s="445"/>
      <c r="D38" s="445"/>
      <c r="E38" s="445"/>
      <c r="F38" s="445"/>
      <c r="G38" s="445"/>
      <c r="H38" s="445"/>
    </row>
    <row r="39" spans="1:8" ht="10.5" customHeight="1" x14ac:dyDescent="0.2">
      <c r="B39" s="231"/>
      <c r="C39" s="231"/>
      <c r="D39" s="231"/>
      <c r="E39" s="231"/>
      <c r="F39" s="231"/>
      <c r="G39" s="231"/>
      <c r="H39" s="231"/>
    </row>
    <row r="40" spans="1:8" ht="15" customHeight="1" x14ac:dyDescent="0.25">
      <c r="A40" s="40">
        <v>5166</v>
      </c>
      <c r="B40" s="45" t="s">
        <v>14</v>
      </c>
      <c r="G40" s="447">
        <v>1600</v>
      </c>
      <c r="H40" s="448"/>
    </row>
    <row r="41" spans="1:8" ht="15" customHeight="1" x14ac:dyDescent="0.2">
      <c r="B41" s="451" t="s">
        <v>733</v>
      </c>
      <c r="C41" s="451"/>
      <c r="D41" s="451"/>
      <c r="E41" s="451"/>
      <c r="F41" s="451"/>
      <c r="G41" s="451"/>
      <c r="H41" s="451"/>
    </row>
    <row r="42" spans="1:8" ht="71.25" customHeight="1" x14ac:dyDescent="0.2">
      <c r="B42" s="451"/>
      <c r="C42" s="451"/>
      <c r="D42" s="451"/>
      <c r="E42" s="451"/>
      <c r="F42" s="451"/>
      <c r="G42" s="451"/>
      <c r="H42" s="451"/>
    </row>
    <row r="43" spans="1:8" ht="13.5" customHeight="1" x14ac:dyDescent="0.2">
      <c r="B43" s="231"/>
      <c r="C43" s="231"/>
      <c r="D43" s="231"/>
      <c r="E43" s="231"/>
      <c r="F43" s="231"/>
      <c r="G43" s="231"/>
      <c r="H43" s="231"/>
    </row>
    <row r="44" spans="1:8" ht="15" x14ac:dyDescent="0.25">
      <c r="A44" s="40">
        <v>5168</v>
      </c>
      <c r="B44" s="45" t="s">
        <v>83</v>
      </c>
      <c r="C44" s="65"/>
      <c r="D44" s="65"/>
      <c r="E44" s="65"/>
      <c r="F44" s="65"/>
      <c r="G44" s="447">
        <v>552</v>
      </c>
      <c r="H44" s="448"/>
    </row>
    <row r="45" spans="1:8" ht="14.25" customHeight="1" x14ac:dyDescent="0.2">
      <c r="B45" s="451" t="s">
        <v>698</v>
      </c>
      <c r="C45" s="451"/>
      <c r="D45" s="451"/>
      <c r="E45" s="451"/>
      <c r="F45" s="451"/>
      <c r="G45" s="451"/>
      <c r="H45" s="451"/>
    </row>
    <row r="46" spans="1:8" x14ac:dyDescent="0.2">
      <c r="B46" s="451"/>
      <c r="C46" s="451"/>
      <c r="D46" s="451"/>
      <c r="E46" s="451"/>
      <c r="F46" s="451"/>
      <c r="G46" s="451"/>
      <c r="H46" s="451"/>
    </row>
    <row r="47" spans="1:8" x14ac:dyDescent="0.2">
      <c r="B47" s="451"/>
      <c r="C47" s="451"/>
      <c r="D47" s="451"/>
      <c r="E47" s="451"/>
      <c r="F47" s="451"/>
      <c r="G47" s="451"/>
      <c r="H47" s="451"/>
    </row>
    <row r="48" spans="1:8" ht="14.25" customHeight="1" x14ac:dyDescent="0.2">
      <c r="B48" s="299"/>
      <c r="C48" s="299"/>
      <c r="D48" s="299"/>
      <c r="E48" s="299"/>
      <c r="F48" s="299"/>
      <c r="G48" s="299"/>
      <c r="H48" s="299"/>
    </row>
    <row r="49" spans="1:8" ht="15" x14ac:dyDescent="0.25">
      <c r="A49" s="40">
        <v>5169</v>
      </c>
      <c r="B49" s="21" t="s">
        <v>16</v>
      </c>
      <c r="C49" s="22"/>
      <c r="D49" s="23"/>
      <c r="E49" s="24"/>
      <c r="F49" s="24"/>
      <c r="G49" s="410">
        <f>SUM(G50,G54,G57,G61,G67)</f>
        <v>11075</v>
      </c>
      <c r="H49" s="450"/>
    </row>
    <row r="50" spans="1:8" ht="15" x14ac:dyDescent="0.25">
      <c r="B50" s="322" t="s">
        <v>260</v>
      </c>
      <c r="C50" s="22"/>
      <c r="D50" s="23"/>
      <c r="E50" s="24"/>
      <c r="F50" s="24"/>
      <c r="G50" s="469">
        <v>400</v>
      </c>
      <c r="H50" s="470"/>
    </row>
    <row r="51" spans="1:8" ht="14.25" customHeight="1" x14ac:dyDescent="0.2">
      <c r="B51" s="412" t="s">
        <v>674</v>
      </c>
      <c r="C51" s="412"/>
      <c r="D51" s="412"/>
      <c r="E51" s="412"/>
      <c r="F51" s="412"/>
      <c r="G51" s="412"/>
      <c r="H51" s="412"/>
    </row>
    <row r="52" spans="1:8" ht="16.5" customHeight="1" x14ac:dyDescent="0.2">
      <c r="B52" s="412"/>
      <c r="C52" s="412"/>
      <c r="D52" s="412"/>
      <c r="E52" s="412"/>
      <c r="F52" s="412"/>
      <c r="G52" s="412"/>
      <c r="H52" s="412"/>
    </row>
    <row r="53" spans="1:8" ht="12" customHeight="1" x14ac:dyDescent="0.25">
      <c r="B53" s="21"/>
      <c r="C53" s="22"/>
      <c r="D53" s="23"/>
      <c r="E53" s="24"/>
      <c r="F53" s="24"/>
      <c r="G53" s="319"/>
      <c r="H53" s="321"/>
    </row>
    <row r="54" spans="1:8" ht="15" x14ac:dyDescent="0.25">
      <c r="B54" s="322" t="s">
        <v>563</v>
      </c>
      <c r="C54" s="22"/>
      <c r="D54" s="23"/>
      <c r="E54" s="24"/>
      <c r="F54" s="24"/>
      <c r="G54" s="469">
        <v>100</v>
      </c>
      <c r="H54" s="470"/>
    </row>
    <row r="55" spans="1:8" ht="16.5" customHeight="1" x14ac:dyDescent="0.2">
      <c r="B55" s="536" t="s">
        <v>675</v>
      </c>
      <c r="C55" s="536"/>
      <c r="D55" s="536"/>
      <c r="E55" s="536"/>
      <c r="F55" s="536"/>
      <c r="G55" s="536"/>
      <c r="H55" s="536"/>
    </row>
    <row r="56" spans="1:8" ht="12" customHeight="1" x14ac:dyDescent="0.25">
      <c r="B56" s="21"/>
      <c r="C56" s="22"/>
      <c r="D56" s="23"/>
      <c r="E56" s="24"/>
      <c r="F56" s="24"/>
      <c r="G56" s="319"/>
      <c r="H56" s="321"/>
    </row>
    <row r="57" spans="1:8" ht="29.25" customHeight="1" x14ac:dyDescent="0.25">
      <c r="B57" s="435" t="s">
        <v>564</v>
      </c>
      <c r="C57" s="435"/>
      <c r="D57" s="435"/>
      <c r="E57" s="435"/>
      <c r="F57" s="435"/>
      <c r="G57" s="469">
        <v>50</v>
      </c>
      <c r="H57" s="470"/>
    </row>
    <row r="58" spans="1:8" ht="14.25" customHeight="1" x14ac:dyDescent="0.2">
      <c r="B58" s="412" t="s">
        <v>673</v>
      </c>
      <c r="C58" s="412"/>
      <c r="D58" s="412"/>
      <c r="E58" s="412"/>
      <c r="F58" s="412"/>
      <c r="G58" s="412"/>
      <c r="H58" s="412"/>
    </row>
    <row r="59" spans="1:8" ht="15" customHeight="1" x14ac:dyDescent="0.2">
      <c r="B59" s="412"/>
      <c r="C59" s="412"/>
      <c r="D59" s="412"/>
      <c r="E59" s="412"/>
      <c r="F59" s="412"/>
      <c r="G59" s="412"/>
      <c r="H59" s="412"/>
    </row>
    <row r="60" spans="1:8" ht="15" customHeight="1" x14ac:dyDescent="0.2">
      <c r="B60" s="320"/>
      <c r="C60" s="320"/>
      <c r="D60" s="320"/>
      <c r="E60" s="320"/>
      <c r="F60" s="320"/>
      <c r="G60" s="320"/>
      <c r="H60" s="320"/>
    </row>
    <row r="61" spans="1:8" ht="15" customHeight="1" x14ac:dyDescent="0.25">
      <c r="B61" s="539" t="s">
        <v>565</v>
      </c>
      <c r="C61" s="539"/>
      <c r="D61" s="539"/>
      <c r="E61" s="539"/>
      <c r="F61" s="539"/>
      <c r="G61" s="469">
        <v>1300</v>
      </c>
      <c r="H61" s="470"/>
    </row>
    <row r="62" spans="1:8" ht="15" customHeight="1" x14ac:dyDescent="0.2">
      <c r="B62" s="412" t="s">
        <v>724</v>
      </c>
      <c r="C62" s="412"/>
      <c r="D62" s="412"/>
      <c r="E62" s="412"/>
      <c r="F62" s="412"/>
      <c r="G62" s="412"/>
      <c r="H62" s="412"/>
    </row>
    <row r="63" spans="1:8" ht="15" customHeight="1" x14ac:dyDescent="0.2">
      <c r="B63" s="412"/>
      <c r="C63" s="412"/>
      <c r="D63" s="412"/>
      <c r="E63" s="412"/>
      <c r="F63" s="412"/>
      <c r="G63" s="412"/>
      <c r="H63" s="412"/>
    </row>
    <row r="64" spans="1:8" ht="15" customHeight="1" x14ac:dyDescent="0.2">
      <c r="B64" s="412"/>
      <c r="C64" s="412"/>
      <c r="D64" s="412"/>
      <c r="E64" s="412"/>
      <c r="F64" s="412"/>
      <c r="G64" s="412"/>
      <c r="H64" s="412"/>
    </row>
    <row r="65" spans="1:8" ht="15" customHeight="1" x14ac:dyDescent="0.2">
      <c r="B65" s="412"/>
      <c r="C65" s="412"/>
      <c r="D65" s="412"/>
      <c r="E65" s="412"/>
      <c r="F65" s="412"/>
      <c r="G65" s="412"/>
      <c r="H65" s="412"/>
    </row>
    <row r="66" spans="1:8" ht="15" customHeight="1" x14ac:dyDescent="0.2">
      <c r="B66" s="300"/>
      <c r="C66" s="300"/>
      <c r="D66" s="300"/>
      <c r="E66" s="300"/>
      <c r="F66" s="300"/>
      <c r="G66" s="300"/>
      <c r="H66" s="300"/>
    </row>
    <row r="67" spans="1:8" ht="15" customHeight="1" x14ac:dyDescent="0.25">
      <c r="B67" s="539" t="s">
        <v>566</v>
      </c>
      <c r="C67" s="539"/>
      <c r="D67" s="539"/>
      <c r="E67" s="539"/>
      <c r="F67" s="539"/>
      <c r="G67" s="469">
        <v>9225</v>
      </c>
      <c r="H67" s="470"/>
    </row>
    <row r="68" spans="1:8" ht="28.15" customHeight="1" x14ac:dyDescent="0.2">
      <c r="B68" s="451" t="s">
        <v>689</v>
      </c>
      <c r="C68" s="451"/>
      <c r="D68" s="451"/>
      <c r="E68" s="451"/>
      <c r="F68" s="451"/>
      <c r="G68" s="451"/>
      <c r="H68" s="451"/>
    </row>
    <row r="69" spans="1:8" ht="15" customHeight="1" x14ac:dyDescent="0.2">
      <c r="B69" s="299"/>
      <c r="C69" s="299"/>
      <c r="D69" s="299"/>
      <c r="E69" s="299"/>
      <c r="F69" s="299"/>
      <c r="G69" s="299"/>
      <c r="H69" s="299"/>
    </row>
    <row r="70" spans="1:8" ht="14.25" customHeight="1" x14ac:dyDescent="0.25">
      <c r="A70" s="40">
        <v>5175</v>
      </c>
      <c r="B70" s="527" t="s">
        <v>129</v>
      </c>
      <c r="C70" s="527"/>
      <c r="D70" s="166"/>
      <c r="E70" s="166"/>
      <c r="F70" s="166"/>
      <c r="G70" s="447">
        <v>50</v>
      </c>
      <c r="H70" s="448"/>
    </row>
    <row r="71" spans="1:8" ht="14.25" customHeight="1" x14ac:dyDescent="0.2">
      <c r="B71" s="451" t="s">
        <v>528</v>
      </c>
      <c r="C71" s="451"/>
      <c r="D71" s="451"/>
      <c r="E71" s="451"/>
      <c r="F71" s="451"/>
      <c r="G71" s="451"/>
      <c r="H71" s="451"/>
    </row>
    <row r="72" spans="1:8" x14ac:dyDescent="0.2">
      <c r="B72" s="451"/>
      <c r="C72" s="451"/>
      <c r="D72" s="451"/>
      <c r="E72" s="451"/>
      <c r="F72" s="451"/>
      <c r="G72" s="451"/>
      <c r="H72" s="451"/>
    </row>
    <row r="73" spans="1:8" x14ac:dyDescent="0.2">
      <c r="B73" s="190"/>
      <c r="C73" s="190"/>
      <c r="D73" s="190"/>
      <c r="E73" s="190"/>
      <c r="F73" s="190"/>
      <c r="G73" s="190"/>
      <c r="H73" s="190"/>
    </row>
    <row r="74" spans="1:8" ht="14.25" customHeight="1" x14ac:dyDescent="0.25">
      <c r="A74" s="40">
        <v>5179</v>
      </c>
      <c r="B74" s="527" t="s">
        <v>192</v>
      </c>
      <c r="C74" s="527"/>
      <c r="D74" s="527"/>
      <c r="E74" s="166"/>
      <c r="F74" s="166"/>
      <c r="G74" s="447">
        <f>SUM(G88,G82,G78,G75)</f>
        <v>5152</v>
      </c>
      <c r="H74" s="448"/>
    </row>
    <row r="75" spans="1:8" ht="15" x14ac:dyDescent="0.25">
      <c r="B75" s="64" t="s">
        <v>193</v>
      </c>
      <c r="G75" s="492">
        <v>2</v>
      </c>
      <c r="H75" s="493"/>
    </row>
    <row r="76" spans="1:8" ht="27.75" customHeight="1" x14ac:dyDescent="0.2">
      <c r="B76" s="451" t="s">
        <v>529</v>
      </c>
      <c r="C76" s="451"/>
      <c r="D76" s="451"/>
      <c r="E76" s="451"/>
      <c r="F76" s="451"/>
      <c r="G76" s="451"/>
      <c r="H76" s="451"/>
    </row>
    <row r="77" spans="1:8" x14ac:dyDescent="0.2">
      <c r="B77" s="166"/>
      <c r="C77" s="166"/>
      <c r="D77" s="166"/>
      <c r="E77" s="166"/>
      <c r="F77" s="166"/>
      <c r="G77" s="166"/>
      <c r="H77" s="166"/>
    </row>
    <row r="78" spans="1:8" ht="15" x14ac:dyDescent="0.25">
      <c r="B78" s="64" t="s">
        <v>194</v>
      </c>
      <c r="G78" s="492">
        <v>2750</v>
      </c>
      <c r="H78" s="493"/>
    </row>
    <row r="79" spans="1:8" ht="14.25" customHeight="1" x14ac:dyDescent="0.2">
      <c r="B79" s="451" t="s">
        <v>690</v>
      </c>
      <c r="C79" s="451"/>
      <c r="D79" s="451"/>
      <c r="E79" s="451"/>
      <c r="F79" s="451"/>
      <c r="G79" s="451"/>
      <c r="H79" s="451"/>
    </row>
    <row r="80" spans="1:8" ht="15" customHeight="1" x14ac:dyDescent="0.2">
      <c r="B80" s="451"/>
      <c r="C80" s="451"/>
      <c r="D80" s="451"/>
      <c r="E80" s="451"/>
      <c r="F80" s="451"/>
      <c r="G80" s="451"/>
      <c r="H80" s="451"/>
    </row>
    <row r="81" spans="1:9" x14ac:dyDescent="0.2">
      <c r="B81" s="53"/>
      <c r="C81" s="53"/>
      <c r="D81" s="53"/>
      <c r="E81" s="53"/>
      <c r="F81" s="53"/>
      <c r="G81" s="53"/>
      <c r="H81" s="53"/>
    </row>
    <row r="82" spans="1:9" ht="15" x14ac:dyDescent="0.25">
      <c r="B82" s="64" t="s">
        <v>195</v>
      </c>
      <c r="G82" s="492">
        <v>150</v>
      </c>
      <c r="H82" s="493"/>
    </row>
    <row r="83" spans="1:9" ht="14.25" customHeight="1" x14ac:dyDescent="0.2">
      <c r="B83" s="451" t="s">
        <v>530</v>
      </c>
      <c r="C83" s="451"/>
      <c r="D83" s="451"/>
      <c r="E83" s="451"/>
      <c r="F83" s="451"/>
      <c r="G83" s="451"/>
      <c r="H83" s="451"/>
    </row>
    <row r="84" spans="1:9" ht="15" customHeight="1" x14ac:dyDescent="0.2">
      <c r="B84" s="451"/>
      <c r="C84" s="451"/>
      <c r="D84" s="451"/>
      <c r="E84" s="451"/>
      <c r="F84" s="451"/>
      <c r="G84" s="451"/>
      <c r="H84" s="451"/>
    </row>
    <row r="85" spans="1:9" x14ac:dyDescent="0.2">
      <c r="B85" s="451"/>
      <c r="C85" s="451"/>
      <c r="D85" s="451"/>
      <c r="E85" s="451"/>
      <c r="F85" s="451"/>
      <c r="G85" s="451"/>
      <c r="H85" s="451"/>
    </row>
    <row r="86" spans="1:9" x14ac:dyDescent="0.2">
      <c r="B86" s="451"/>
      <c r="C86" s="451"/>
      <c r="D86" s="451"/>
      <c r="E86" s="451"/>
      <c r="F86" s="451"/>
      <c r="G86" s="451"/>
      <c r="H86" s="451"/>
    </row>
    <row r="87" spans="1:9" x14ac:dyDescent="0.2">
      <c r="B87" s="53"/>
      <c r="C87" s="53"/>
      <c r="D87" s="53"/>
      <c r="E87" s="53"/>
      <c r="F87" s="53"/>
      <c r="G87" s="53"/>
      <c r="H87" s="53"/>
    </row>
    <row r="88" spans="1:9" ht="15" x14ac:dyDescent="0.25">
      <c r="B88" s="64" t="s">
        <v>196</v>
      </c>
      <c r="G88" s="492">
        <v>2250</v>
      </c>
      <c r="H88" s="493"/>
    </row>
    <row r="89" spans="1:9" ht="14.25" customHeight="1" x14ac:dyDescent="0.2">
      <c r="B89" s="451" t="s">
        <v>725</v>
      </c>
      <c r="C89" s="451"/>
      <c r="D89" s="451"/>
      <c r="E89" s="451"/>
      <c r="F89" s="451"/>
      <c r="G89" s="451"/>
      <c r="H89" s="451"/>
    </row>
    <row r="90" spans="1:9" x14ac:dyDescent="0.2">
      <c r="B90" s="451"/>
      <c r="C90" s="451"/>
      <c r="D90" s="451"/>
      <c r="E90" s="451"/>
      <c r="F90" s="451"/>
      <c r="G90" s="451"/>
      <c r="H90" s="451"/>
    </row>
    <row r="91" spans="1:9" x14ac:dyDescent="0.2">
      <c r="B91" s="289"/>
      <c r="C91" s="289"/>
      <c r="D91" s="289"/>
      <c r="E91" s="289"/>
      <c r="F91" s="289"/>
      <c r="G91" s="289"/>
      <c r="H91" s="289"/>
    </row>
    <row r="92" spans="1:9" ht="15.75" thickBot="1" x14ac:dyDescent="0.3">
      <c r="B92" s="48" t="s">
        <v>77</v>
      </c>
      <c r="C92" s="49"/>
      <c r="D92" s="50"/>
      <c r="E92" s="51"/>
      <c r="F92" s="51"/>
      <c r="G92" s="456">
        <f>SUM(G93)</f>
        <v>3000</v>
      </c>
      <c r="H92" s="456"/>
      <c r="I92" s="1"/>
    </row>
    <row r="93" spans="1:9" ht="15.75" thickTop="1" x14ac:dyDescent="0.25">
      <c r="A93" s="40">
        <v>5169</v>
      </c>
      <c r="B93" s="45" t="s">
        <v>16</v>
      </c>
      <c r="G93" s="447">
        <v>3000</v>
      </c>
      <c r="H93" s="448"/>
    </row>
    <row r="94" spans="1:9" ht="15" customHeight="1" x14ac:dyDescent="0.2">
      <c r="B94" s="451" t="s">
        <v>726</v>
      </c>
      <c r="C94" s="451"/>
      <c r="D94" s="451"/>
      <c r="E94" s="451"/>
      <c r="F94" s="451"/>
      <c r="G94" s="451"/>
      <c r="H94" s="451"/>
    </row>
    <row r="95" spans="1:9" ht="30.75" customHeight="1" x14ac:dyDescent="0.2">
      <c r="B95" s="451"/>
      <c r="C95" s="451"/>
      <c r="D95" s="451"/>
      <c r="E95" s="451"/>
      <c r="F95" s="451"/>
      <c r="G95" s="451"/>
      <c r="H95" s="451"/>
    </row>
    <row r="96" spans="1:9" ht="12.75" customHeight="1" x14ac:dyDescent="0.2">
      <c r="B96" s="451"/>
      <c r="C96" s="451"/>
      <c r="D96" s="451"/>
      <c r="E96" s="451"/>
      <c r="F96" s="451"/>
      <c r="G96" s="451"/>
      <c r="H96" s="451"/>
    </row>
    <row r="97" spans="1:9" x14ac:dyDescent="0.2">
      <c r="B97" s="240"/>
      <c r="C97" s="240"/>
      <c r="D97" s="240"/>
      <c r="E97" s="240"/>
      <c r="F97" s="240"/>
      <c r="G97" s="240"/>
      <c r="H97" s="240"/>
    </row>
    <row r="98" spans="1:9" ht="15.75" thickBot="1" x14ac:dyDescent="0.3">
      <c r="B98" s="48" t="s">
        <v>78</v>
      </c>
      <c r="C98" s="49"/>
      <c r="D98" s="50"/>
      <c r="E98" s="51"/>
      <c r="F98" s="51"/>
      <c r="G98" s="456">
        <f>SUM(G99,G104)</f>
        <v>5150</v>
      </c>
      <c r="H98" s="456"/>
      <c r="I98" s="1"/>
    </row>
    <row r="99" spans="1:9" ht="15.75" thickTop="1" x14ac:dyDescent="0.25">
      <c r="A99" s="40">
        <v>5139</v>
      </c>
      <c r="B99" s="45" t="s">
        <v>190</v>
      </c>
      <c r="G99" s="447">
        <v>2550</v>
      </c>
      <c r="H99" s="448"/>
    </row>
    <row r="100" spans="1:9" ht="15" customHeight="1" x14ac:dyDescent="0.2">
      <c r="B100" s="451" t="s">
        <v>727</v>
      </c>
      <c r="C100" s="451"/>
      <c r="D100" s="451"/>
      <c r="E100" s="451"/>
      <c r="F100" s="451"/>
      <c r="G100" s="451"/>
      <c r="H100" s="451"/>
    </row>
    <row r="101" spans="1:9" ht="15" customHeight="1" x14ac:dyDescent="0.2">
      <c r="B101" s="451"/>
      <c r="C101" s="451"/>
      <c r="D101" s="451"/>
      <c r="E101" s="451"/>
      <c r="F101" s="451"/>
      <c r="G101" s="451"/>
      <c r="H101" s="451"/>
    </row>
    <row r="102" spans="1:9" ht="27" customHeight="1" x14ac:dyDescent="0.2">
      <c r="B102" s="451"/>
      <c r="C102" s="451"/>
      <c r="D102" s="451"/>
      <c r="E102" s="451"/>
      <c r="F102" s="451"/>
      <c r="G102" s="451"/>
      <c r="H102" s="451"/>
    </row>
    <row r="103" spans="1:9" x14ac:dyDescent="0.2">
      <c r="B103" s="166"/>
      <c r="C103" s="166"/>
      <c r="D103" s="166"/>
      <c r="E103" s="166"/>
      <c r="F103" s="166"/>
      <c r="G103" s="166"/>
      <c r="H103" s="166"/>
    </row>
    <row r="104" spans="1:9" ht="15" x14ac:dyDescent="0.25">
      <c r="A104" s="40">
        <v>5169</v>
      </c>
      <c r="B104" s="45" t="s">
        <v>16</v>
      </c>
      <c r="G104" s="447">
        <v>2600</v>
      </c>
      <c r="H104" s="448"/>
    </row>
    <row r="105" spans="1:9" ht="15" customHeight="1" x14ac:dyDescent="0.2">
      <c r="B105" s="451" t="s">
        <v>728</v>
      </c>
      <c r="C105" s="451"/>
      <c r="D105" s="451"/>
      <c r="E105" s="451"/>
      <c r="F105" s="451"/>
      <c r="G105" s="451"/>
      <c r="H105" s="451"/>
    </row>
    <row r="106" spans="1:9" ht="15" customHeight="1" x14ac:dyDescent="0.2">
      <c r="B106" s="451"/>
      <c r="C106" s="451"/>
      <c r="D106" s="451"/>
      <c r="E106" s="451"/>
      <c r="F106" s="451"/>
      <c r="G106" s="451"/>
      <c r="H106" s="451"/>
    </row>
    <row r="107" spans="1:9" ht="27.75" customHeight="1" x14ac:dyDescent="0.2">
      <c r="B107" s="451"/>
      <c r="C107" s="451"/>
      <c r="D107" s="451"/>
      <c r="E107" s="451"/>
      <c r="F107" s="451"/>
      <c r="G107" s="451"/>
      <c r="H107" s="451"/>
    </row>
    <row r="108" spans="1:9" ht="15" customHeight="1" x14ac:dyDescent="0.2">
      <c r="B108" s="451"/>
      <c r="C108" s="451"/>
      <c r="D108" s="451"/>
      <c r="E108" s="451"/>
      <c r="F108" s="451"/>
      <c r="G108" s="451"/>
      <c r="H108" s="451"/>
    </row>
    <row r="109" spans="1:9" ht="15" customHeight="1" x14ac:dyDescent="0.2">
      <c r="B109" s="186"/>
      <c r="C109" s="186"/>
      <c r="D109" s="186"/>
      <c r="E109" s="186"/>
      <c r="F109" s="186"/>
      <c r="G109" s="186"/>
      <c r="H109" s="186"/>
    </row>
    <row r="110" spans="1:9" ht="15.75" thickBot="1" x14ac:dyDescent="0.3">
      <c r="B110" s="48" t="s">
        <v>438</v>
      </c>
      <c r="C110" s="49"/>
      <c r="D110" s="50"/>
      <c r="E110" s="51"/>
      <c r="F110" s="51"/>
      <c r="G110" s="456">
        <f>SUM(G111)</f>
        <v>6000</v>
      </c>
      <c r="H110" s="456"/>
      <c r="I110" s="1"/>
    </row>
    <row r="111" spans="1:9" ht="15" customHeight="1" thickTop="1" x14ac:dyDescent="0.25">
      <c r="A111" s="40">
        <v>5903</v>
      </c>
      <c r="B111" s="540" t="s">
        <v>439</v>
      </c>
      <c r="C111" s="540"/>
      <c r="D111" s="540"/>
      <c r="E111" s="540"/>
      <c r="F111" s="540"/>
      <c r="G111" s="447">
        <v>6000</v>
      </c>
      <c r="H111" s="448"/>
    </row>
    <row r="112" spans="1:9" ht="15" customHeight="1" x14ac:dyDescent="0.2">
      <c r="B112" s="513" t="s">
        <v>531</v>
      </c>
      <c r="C112" s="513"/>
      <c r="D112" s="513"/>
      <c r="E112" s="513"/>
      <c r="F112" s="513"/>
      <c r="G112" s="513"/>
      <c r="H112" s="513"/>
    </row>
    <row r="113" spans="1:39" ht="15" customHeight="1" x14ac:dyDescent="0.2">
      <c r="B113" s="513"/>
      <c r="C113" s="513"/>
      <c r="D113" s="513"/>
      <c r="E113" s="513"/>
      <c r="F113" s="513"/>
      <c r="G113" s="513"/>
      <c r="H113" s="513"/>
    </row>
    <row r="114" spans="1:39" ht="15" customHeight="1" x14ac:dyDescent="0.2">
      <c r="B114" s="305"/>
      <c r="C114" s="305"/>
      <c r="D114" s="305"/>
      <c r="E114" s="305"/>
      <c r="F114" s="305"/>
      <c r="G114" s="305"/>
      <c r="H114" s="305"/>
    </row>
    <row r="115" spans="1:39" ht="15.75" thickBot="1" x14ac:dyDescent="0.3">
      <c r="B115" s="48" t="s">
        <v>84</v>
      </c>
      <c r="C115" s="49"/>
      <c r="D115" s="50"/>
      <c r="E115" s="50"/>
      <c r="F115" s="51"/>
      <c r="G115" s="456">
        <f>SUM(G116)</f>
        <v>30</v>
      </c>
      <c r="H115" s="456"/>
    </row>
    <row r="116" spans="1:39" ht="15.75" thickTop="1" x14ac:dyDescent="0.25">
      <c r="A116" s="40">
        <v>5168</v>
      </c>
      <c r="B116" s="45" t="s">
        <v>83</v>
      </c>
      <c r="C116" s="187"/>
      <c r="D116" s="187"/>
      <c r="E116" s="187"/>
      <c r="F116" s="187"/>
      <c r="G116" s="447">
        <v>30</v>
      </c>
      <c r="H116" s="448"/>
    </row>
    <row r="117" spans="1:39" ht="14.25" customHeight="1" x14ac:dyDescent="0.2">
      <c r="B117" s="451" t="s">
        <v>532</v>
      </c>
      <c r="C117" s="451"/>
      <c r="D117" s="451"/>
      <c r="E117" s="451"/>
      <c r="F117" s="451"/>
      <c r="G117" s="451"/>
      <c r="H117" s="451"/>
    </row>
    <row r="118" spans="1:39" x14ac:dyDescent="0.2">
      <c r="B118" s="451"/>
      <c r="C118" s="451"/>
      <c r="D118" s="451"/>
      <c r="E118" s="451"/>
      <c r="F118" s="451"/>
      <c r="G118" s="451"/>
      <c r="H118" s="451"/>
    </row>
    <row r="119" spans="1:39" ht="16.5" customHeight="1" x14ac:dyDescent="0.2">
      <c r="B119" s="451"/>
      <c r="C119" s="451"/>
      <c r="D119" s="451"/>
      <c r="E119" s="451"/>
      <c r="F119" s="451"/>
      <c r="G119" s="451"/>
      <c r="H119" s="451"/>
    </row>
    <row r="120" spans="1:39" ht="15.75" customHeight="1" x14ac:dyDescent="0.2">
      <c r="B120" s="233"/>
      <c r="C120" s="233"/>
      <c r="D120" s="233"/>
      <c r="E120" s="233"/>
      <c r="F120" s="233"/>
      <c r="G120" s="233"/>
      <c r="H120" s="233"/>
    </row>
    <row r="121" spans="1:39" ht="15.75" customHeight="1" thickBot="1" x14ac:dyDescent="0.3">
      <c r="B121" s="48" t="s">
        <v>323</v>
      </c>
      <c r="C121" s="49"/>
      <c r="D121" s="50"/>
      <c r="E121" s="50"/>
      <c r="F121" s="51"/>
      <c r="G121" s="456">
        <f>SUM(G122)</f>
        <v>10</v>
      </c>
      <c r="H121" s="456"/>
      <c r="I121" s="243"/>
      <c r="J121" s="243"/>
    </row>
    <row r="122" spans="1:39" ht="15.75" thickTop="1" x14ac:dyDescent="0.25">
      <c r="A122" s="40">
        <v>5041</v>
      </c>
      <c r="B122" s="21" t="s">
        <v>88</v>
      </c>
      <c r="C122" s="174"/>
      <c r="D122" s="174"/>
      <c r="E122" s="174"/>
      <c r="F122" s="174"/>
      <c r="G122" s="410">
        <v>10</v>
      </c>
      <c r="H122" s="411"/>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row>
    <row r="123" spans="1:39" ht="15.75" customHeight="1" x14ac:dyDescent="0.2">
      <c r="B123" s="451" t="s">
        <v>533</v>
      </c>
      <c r="C123" s="451"/>
      <c r="D123" s="451"/>
      <c r="E123" s="451"/>
      <c r="F123" s="451"/>
      <c r="G123" s="451"/>
      <c r="H123" s="451"/>
    </row>
    <row r="124" spans="1:39" ht="15.75" customHeight="1" x14ac:dyDescent="0.2">
      <c r="B124" s="451"/>
      <c r="C124" s="451"/>
      <c r="D124" s="451"/>
      <c r="E124" s="451"/>
      <c r="F124" s="451"/>
      <c r="G124" s="451"/>
      <c r="H124" s="451"/>
    </row>
    <row r="125" spans="1:39" ht="15.75" customHeight="1" x14ac:dyDescent="0.2"/>
    <row r="126" spans="1:39" ht="15.75" thickBot="1" x14ac:dyDescent="0.3">
      <c r="B126" s="48" t="s">
        <v>85</v>
      </c>
      <c r="C126" s="49"/>
      <c r="D126" s="50"/>
      <c r="E126" s="50"/>
      <c r="F126" s="51"/>
      <c r="G126" s="456">
        <f>SUM(G127,G132,G138,G144,G155,G159,G165,G168,G172,G179)</f>
        <v>20079</v>
      </c>
      <c r="H126" s="456"/>
    </row>
    <row r="127" spans="1:39" ht="15.75" thickTop="1" x14ac:dyDescent="0.25">
      <c r="A127" s="40">
        <v>5134</v>
      </c>
      <c r="B127" s="21" t="s">
        <v>86</v>
      </c>
      <c r="C127" s="22"/>
      <c r="D127" s="23"/>
      <c r="E127" s="23"/>
      <c r="F127" s="24"/>
      <c r="G127" s="410">
        <v>100</v>
      </c>
      <c r="H127" s="450"/>
    </row>
    <row r="128" spans="1:39" ht="14.25" customHeight="1" x14ac:dyDescent="0.2">
      <c r="B128" s="412" t="s">
        <v>691</v>
      </c>
      <c r="C128" s="412"/>
      <c r="D128" s="412"/>
      <c r="E128" s="412"/>
      <c r="F128" s="412"/>
      <c r="G128" s="412"/>
      <c r="H128" s="412"/>
    </row>
    <row r="129" spans="1:8" ht="14.25" customHeight="1" x14ac:dyDescent="0.2">
      <c r="B129" s="412"/>
      <c r="C129" s="412"/>
      <c r="D129" s="412"/>
      <c r="E129" s="412"/>
      <c r="F129" s="412"/>
      <c r="G129" s="412"/>
      <c r="H129" s="412"/>
    </row>
    <row r="130" spans="1:8" ht="15" customHeight="1" x14ac:dyDescent="0.2">
      <c r="B130" s="412"/>
      <c r="C130" s="412"/>
      <c r="D130" s="412"/>
      <c r="E130" s="412"/>
      <c r="F130" s="412"/>
      <c r="G130" s="412"/>
      <c r="H130" s="412"/>
    </row>
    <row r="131" spans="1:8" ht="15" customHeight="1" x14ac:dyDescent="0.2">
      <c r="B131" s="186"/>
      <c r="C131" s="186"/>
      <c r="D131" s="186"/>
      <c r="E131" s="186"/>
      <c r="F131" s="186"/>
      <c r="G131" s="186"/>
      <c r="H131" s="186"/>
    </row>
    <row r="132" spans="1:8" ht="15" x14ac:dyDescent="0.25">
      <c r="A132" s="40">
        <v>5136</v>
      </c>
      <c r="B132" s="21" t="s">
        <v>12</v>
      </c>
      <c r="C132" s="22"/>
      <c r="D132" s="23"/>
      <c r="E132" s="23"/>
      <c r="F132" s="24"/>
      <c r="G132" s="410">
        <v>1</v>
      </c>
      <c r="H132" s="450"/>
    </row>
    <row r="133" spans="1:8" x14ac:dyDescent="0.2">
      <c r="B133" s="412" t="s">
        <v>534</v>
      </c>
      <c r="C133" s="422"/>
      <c r="D133" s="422"/>
      <c r="E133" s="422"/>
      <c r="F133" s="422"/>
      <c r="G133" s="422"/>
      <c r="H133" s="422"/>
    </row>
    <row r="134" spans="1:8" x14ac:dyDescent="0.2">
      <c r="B134" s="422"/>
      <c r="C134" s="422"/>
      <c r="D134" s="422"/>
      <c r="E134" s="422"/>
      <c r="F134" s="422"/>
      <c r="G134" s="422"/>
      <c r="H134" s="422"/>
    </row>
    <row r="135" spans="1:8" ht="15" x14ac:dyDescent="0.25">
      <c r="B135" s="21"/>
      <c r="C135" s="22"/>
      <c r="D135" s="23"/>
      <c r="E135" s="23"/>
      <c r="F135" s="24"/>
      <c r="G135" s="54"/>
      <c r="H135" s="55"/>
    </row>
    <row r="136" spans="1:8" ht="15" hidden="1" x14ac:dyDescent="0.25">
      <c r="B136" s="21"/>
      <c r="C136" s="22"/>
      <c r="D136" s="23"/>
      <c r="E136" s="23"/>
      <c r="F136" s="24"/>
      <c r="G136" s="229"/>
      <c r="H136" s="230"/>
    </row>
    <row r="137" spans="1:8" ht="15" hidden="1" x14ac:dyDescent="0.25">
      <c r="B137" s="21"/>
      <c r="C137" s="22"/>
      <c r="D137" s="23"/>
      <c r="E137" s="23"/>
      <c r="F137" s="24"/>
      <c r="G137" s="229"/>
      <c r="H137" s="230"/>
    </row>
    <row r="138" spans="1:8" ht="15" x14ac:dyDescent="0.25">
      <c r="A138" s="40">
        <v>5137</v>
      </c>
      <c r="B138" s="21" t="s">
        <v>13</v>
      </c>
      <c r="C138" s="22"/>
      <c r="D138" s="23"/>
      <c r="E138" s="23"/>
      <c r="F138" s="24"/>
      <c r="G138" s="410">
        <v>40</v>
      </c>
      <c r="H138" s="450"/>
    </row>
    <row r="139" spans="1:8" ht="15" customHeight="1" x14ac:dyDescent="0.2">
      <c r="B139" s="412" t="s">
        <v>535</v>
      </c>
      <c r="C139" s="412"/>
      <c r="D139" s="412"/>
      <c r="E139" s="412"/>
      <c r="F139" s="412"/>
      <c r="G139" s="412"/>
      <c r="H139" s="412"/>
    </row>
    <row r="140" spans="1:8" ht="15" customHeight="1" x14ac:dyDescent="0.2">
      <c r="B140" s="412"/>
      <c r="C140" s="412"/>
      <c r="D140" s="412"/>
      <c r="E140" s="412"/>
      <c r="F140" s="412"/>
      <c r="G140" s="412"/>
      <c r="H140" s="412"/>
    </row>
    <row r="141" spans="1:8" ht="29.25" customHeight="1" x14ac:dyDescent="0.2">
      <c r="B141" s="412"/>
      <c r="C141" s="412"/>
      <c r="D141" s="412"/>
      <c r="E141" s="412"/>
      <c r="F141" s="412"/>
      <c r="G141" s="412"/>
      <c r="H141" s="412"/>
    </row>
    <row r="142" spans="1:8" ht="10.5" customHeight="1" x14ac:dyDescent="0.25">
      <c r="B142" s="21"/>
      <c r="C142" s="22"/>
      <c r="D142" s="23"/>
      <c r="E142" s="23"/>
      <c r="F142" s="24"/>
      <c r="G142" s="54"/>
      <c r="H142" s="55"/>
    </row>
    <row r="143" spans="1:8" ht="10.5" customHeight="1" x14ac:dyDescent="0.25">
      <c r="B143" s="21"/>
      <c r="C143" s="22"/>
      <c r="D143" s="23"/>
      <c r="E143" s="23"/>
      <c r="F143" s="24"/>
      <c r="G143" s="349"/>
      <c r="H143" s="351"/>
    </row>
    <row r="144" spans="1:8" ht="15" x14ac:dyDescent="0.25">
      <c r="A144" s="40">
        <v>5139</v>
      </c>
      <c r="B144" s="45" t="s">
        <v>190</v>
      </c>
      <c r="C144" s="22"/>
      <c r="D144" s="23"/>
      <c r="E144" s="23"/>
      <c r="F144" s="24"/>
      <c r="G144" s="410">
        <f>SUM(G145,G153)</f>
        <v>19150</v>
      </c>
      <c r="H144" s="450"/>
    </row>
    <row r="145" spans="1:8" ht="15" x14ac:dyDescent="0.25">
      <c r="B145" s="378" t="s">
        <v>739</v>
      </c>
      <c r="C145" s="22"/>
      <c r="D145" s="23"/>
      <c r="E145" s="23"/>
      <c r="F145" s="24"/>
      <c r="G145" s="492">
        <v>150</v>
      </c>
      <c r="H145" s="493"/>
    </row>
    <row r="146" spans="1:8" ht="14.25" customHeight="1" x14ac:dyDescent="0.2">
      <c r="B146" s="412" t="s">
        <v>692</v>
      </c>
      <c r="C146" s="412"/>
      <c r="D146" s="412"/>
      <c r="E146" s="412"/>
      <c r="F146" s="412"/>
      <c r="G146" s="412"/>
      <c r="H146" s="412"/>
    </row>
    <row r="147" spans="1:8" ht="14.25" customHeight="1" x14ac:dyDescent="0.2">
      <c r="B147" s="412"/>
      <c r="C147" s="412"/>
      <c r="D147" s="412"/>
      <c r="E147" s="412"/>
      <c r="F147" s="412"/>
      <c r="G147" s="412"/>
      <c r="H147" s="412"/>
    </row>
    <row r="148" spans="1:8" ht="14.25" customHeight="1" x14ac:dyDescent="0.2">
      <c r="B148" s="412"/>
      <c r="C148" s="412"/>
      <c r="D148" s="412"/>
      <c r="E148" s="412"/>
      <c r="F148" s="412"/>
      <c r="G148" s="412"/>
      <c r="H148" s="412"/>
    </row>
    <row r="149" spans="1:8" ht="15" customHeight="1" x14ac:dyDescent="0.2">
      <c r="B149" s="412"/>
      <c r="C149" s="412"/>
      <c r="D149" s="412"/>
      <c r="E149" s="412"/>
      <c r="F149" s="412"/>
      <c r="G149" s="412"/>
      <c r="H149" s="412"/>
    </row>
    <row r="150" spans="1:8" ht="30" customHeight="1" x14ac:dyDescent="0.2">
      <c r="B150" s="412"/>
      <c r="C150" s="412"/>
      <c r="D150" s="412"/>
      <c r="E150" s="412"/>
      <c r="F150" s="412"/>
      <c r="G150" s="412"/>
      <c r="H150" s="412"/>
    </row>
    <row r="151" spans="1:8" ht="14.25" customHeight="1" x14ac:dyDescent="0.2">
      <c r="B151" s="412"/>
      <c r="C151" s="412"/>
      <c r="D151" s="412"/>
      <c r="E151" s="412"/>
      <c r="F151" s="412"/>
      <c r="G151" s="412"/>
      <c r="H151" s="412"/>
    </row>
    <row r="152" spans="1:8" ht="15" customHeight="1" x14ac:dyDescent="0.2">
      <c r="B152" s="186"/>
      <c r="C152" s="186"/>
      <c r="D152" s="186"/>
      <c r="E152" s="186"/>
      <c r="F152" s="186"/>
      <c r="G152" s="186"/>
      <c r="H152" s="186"/>
    </row>
    <row r="153" spans="1:8" ht="15" x14ac:dyDescent="0.25">
      <c r="B153" s="378" t="s">
        <v>740</v>
      </c>
      <c r="C153" s="22"/>
      <c r="D153" s="23"/>
      <c r="E153" s="23"/>
      <c r="F153" s="24"/>
      <c r="G153" s="492">
        <v>19000</v>
      </c>
      <c r="H153" s="493"/>
    </row>
    <row r="154" spans="1:8" ht="15" customHeight="1" x14ac:dyDescent="0.2">
      <c r="B154" s="377"/>
      <c r="C154" s="377"/>
      <c r="D154" s="377"/>
      <c r="E154" s="377"/>
      <c r="F154" s="377"/>
      <c r="G154" s="377"/>
      <c r="H154" s="377"/>
    </row>
    <row r="155" spans="1:8" ht="15" x14ac:dyDescent="0.25">
      <c r="A155" s="40">
        <v>5153</v>
      </c>
      <c r="B155" s="21" t="s">
        <v>265</v>
      </c>
      <c r="C155" s="22"/>
      <c r="D155" s="23"/>
      <c r="E155" s="23"/>
      <c r="F155" s="24"/>
      <c r="G155" s="410">
        <v>3</v>
      </c>
      <c r="H155" s="450"/>
    </row>
    <row r="156" spans="1:8" ht="15" customHeight="1" x14ac:dyDescent="0.2">
      <c r="B156" s="454" t="s">
        <v>536</v>
      </c>
      <c r="C156" s="454"/>
      <c r="D156" s="454"/>
      <c r="E156" s="454"/>
      <c r="F156" s="454"/>
      <c r="G156" s="454"/>
      <c r="H156" s="454"/>
    </row>
    <row r="157" spans="1:8" ht="15" customHeight="1" x14ac:dyDescent="0.2">
      <c r="B157" s="454"/>
      <c r="C157" s="454"/>
      <c r="D157" s="454"/>
      <c r="E157" s="454"/>
      <c r="F157" s="454"/>
      <c r="G157" s="454"/>
      <c r="H157" s="454"/>
    </row>
    <row r="158" spans="1:8" ht="15" customHeight="1" x14ac:dyDescent="0.2">
      <c r="B158" s="186"/>
      <c r="C158" s="186"/>
      <c r="D158" s="186"/>
      <c r="E158" s="186"/>
      <c r="F158" s="186"/>
      <c r="G158" s="186"/>
      <c r="H158" s="186"/>
    </row>
    <row r="159" spans="1:8" ht="15" x14ac:dyDescent="0.25">
      <c r="A159" s="40">
        <v>5164</v>
      </c>
      <c r="B159" s="21" t="s">
        <v>42</v>
      </c>
      <c r="C159" s="22"/>
      <c r="D159" s="23"/>
      <c r="E159" s="23"/>
      <c r="F159" s="24"/>
      <c r="G159" s="410">
        <v>50</v>
      </c>
      <c r="H159" s="450"/>
    </row>
    <row r="160" spans="1:8" ht="14.25" customHeight="1" x14ac:dyDescent="0.2">
      <c r="B160" s="412" t="s">
        <v>693</v>
      </c>
      <c r="C160" s="412"/>
      <c r="D160" s="412"/>
      <c r="E160" s="412"/>
      <c r="F160" s="412"/>
      <c r="G160" s="412"/>
      <c r="H160" s="412"/>
    </row>
    <row r="161" spans="1:8" ht="14.25" customHeight="1" x14ac:dyDescent="0.2">
      <c r="B161" s="412"/>
      <c r="C161" s="412"/>
      <c r="D161" s="412"/>
      <c r="E161" s="412"/>
      <c r="F161" s="412"/>
      <c r="G161" s="412"/>
      <c r="H161" s="412"/>
    </row>
    <row r="162" spans="1:8" ht="30" customHeight="1" x14ac:dyDescent="0.2">
      <c r="B162" s="412"/>
      <c r="C162" s="412"/>
      <c r="D162" s="412"/>
      <c r="E162" s="412"/>
      <c r="F162" s="412"/>
      <c r="G162" s="412"/>
      <c r="H162" s="412"/>
    </row>
    <row r="163" spans="1:8" ht="12" customHeight="1" x14ac:dyDescent="0.2">
      <c r="B163" s="412"/>
      <c r="C163" s="412"/>
      <c r="D163" s="412"/>
      <c r="E163" s="412"/>
      <c r="F163" s="412"/>
      <c r="G163" s="412"/>
      <c r="H163" s="412"/>
    </row>
    <row r="164" spans="1:8" ht="14.25" customHeight="1" x14ac:dyDescent="0.25">
      <c r="B164" s="21"/>
      <c r="C164" s="22"/>
      <c r="D164" s="23"/>
      <c r="E164" s="23"/>
      <c r="F164" s="24"/>
      <c r="G164" s="54"/>
      <c r="H164" s="55"/>
    </row>
    <row r="165" spans="1:8" ht="15" customHeight="1" x14ac:dyDescent="0.25">
      <c r="A165" s="40">
        <v>5166</v>
      </c>
      <c r="B165" s="314" t="s">
        <v>14</v>
      </c>
      <c r="G165" s="447">
        <v>25</v>
      </c>
      <c r="H165" s="448"/>
    </row>
    <row r="166" spans="1:8" ht="15" customHeight="1" x14ac:dyDescent="0.2">
      <c r="B166" s="451" t="s">
        <v>537</v>
      </c>
      <c r="C166" s="451"/>
      <c r="D166" s="451"/>
      <c r="E166" s="451"/>
      <c r="F166" s="451"/>
      <c r="G166" s="451"/>
      <c r="H166" s="451"/>
    </row>
    <row r="167" spans="1:8" ht="12.75" customHeight="1" x14ac:dyDescent="0.25">
      <c r="B167" s="21"/>
      <c r="C167" s="22"/>
      <c r="D167" s="23"/>
      <c r="E167" s="23"/>
      <c r="F167" s="24"/>
      <c r="G167" s="310"/>
      <c r="H167" s="313"/>
    </row>
    <row r="168" spans="1:8" ht="15" x14ac:dyDescent="0.25">
      <c r="A168" s="46">
        <v>5168</v>
      </c>
      <c r="B168" s="291" t="s">
        <v>83</v>
      </c>
      <c r="G168" s="478">
        <v>10</v>
      </c>
      <c r="H168" s="478"/>
    </row>
    <row r="169" spans="1:8" ht="12.75" customHeight="1" x14ac:dyDescent="0.2">
      <c r="B169" s="414" t="s">
        <v>538</v>
      </c>
      <c r="C169" s="414"/>
      <c r="D169" s="414"/>
      <c r="E169" s="414"/>
      <c r="F169" s="414"/>
      <c r="G169" s="414"/>
      <c r="H169" s="414"/>
    </row>
    <row r="170" spans="1:8" ht="12.75" customHeight="1" x14ac:dyDescent="0.2">
      <c r="B170" s="414"/>
      <c r="C170" s="414"/>
      <c r="D170" s="414"/>
      <c r="E170" s="414"/>
      <c r="F170" s="414"/>
      <c r="G170" s="414"/>
      <c r="H170" s="414"/>
    </row>
    <row r="171" spans="1:8" ht="12.75" customHeight="1" x14ac:dyDescent="0.25">
      <c r="B171" s="21"/>
      <c r="C171" s="22"/>
      <c r="D171" s="23"/>
      <c r="E171" s="23"/>
      <c r="F171" s="24"/>
      <c r="G171" s="287"/>
      <c r="H171" s="290"/>
    </row>
    <row r="172" spans="1:8" ht="15" x14ac:dyDescent="0.25">
      <c r="A172" s="40">
        <v>5169</v>
      </c>
      <c r="B172" s="21" t="s">
        <v>16</v>
      </c>
      <c r="C172" s="22"/>
      <c r="D172" s="23"/>
      <c r="E172" s="23"/>
      <c r="F172" s="24"/>
      <c r="G172" s="410">
        <v>450</v>
      </c>
      <c r="H172" s="450"/>
    </row>
    <row r="173" spans="1:8" ht="14.25" customHeight="1" x14ac:dyDescent="0.2">
      <c r="B173" s="412" t="s">
        <v>694</v>
      </c>
      <c r="C173" s="412"/>
      <c r="D173" s="412"/>
      <c r="E173" s="412"/>
      <c r="F173" s="412"/>
      <c r="G173" s="412"/>
      <c r="H173" s="412"/>
    </row>
    <row r="174" spans="1:8" ht="14.25" customHeight="1" x14ac:dyDescent="0.2">
      <c r="B174" s="412"/>
      <c r="C174" s="412"/>
      <c r="D174" s="412"/>
      <c r="E174" s="412"/>
      <c r="F174" s="412"/>
      <c r="G174" s="412"/>
      <c r="H174" s="412"/>
    </row>
    <row r="175" spans="1:8" ht="14.25" customHeight="1" x14ac:dyDescent="0.2">
      <c r="B175" s="412"/>
      <c r="C175" s="412"/>
      <c r="D175" s="412"/>
      <c r="E175" s="412"/>
      <c r="F175" s="412"/>
      <c r="G175" s="412"/>
      <c r="H175" s="412"/>
    </row>
    <row r="176" spans="1:8" ht="27.75" customHeight="1" x14ac:dyDescent="0.2">
      <c r="B176" s="412"/>
      <c r="C176" s="412"/>
      <c r="D176" s="412"/>
      <c r="E176" s="412"/>
      <c r="F176" s="412"/>
      <c r="G176" s="412"/>
      <c r="H176" s="412"/>
    </row>
    <row r="177" spans="1:8" ht="15" customHeight="1" x14ac:dyDescent="0.2">
      <c r="B177" s="412"/>
      <c r="C177" s="412"/>
      <c r="D177" s="412"/>
      <c r="E177" s="412"/>
      <c r="F177" s="412"/>
      <c r="G177" s="412"/>
      <c r="H177" s="412"/>
    </row>
    <row r="178" spans="1:8" ht="15" x14ac:dyDescent="0.25">
      <c r="B178" s="126"/>
      <c r="C178" s="112"/>
      <c r="D178" s="112"/>
      <c r="E178" s="112"/>
      <c r="F178" s="112"/>
      <c r="G178" s="112"/>
      <c r="H178" s="112"/>
    </row>
    <row r="179" spans="1:8" ht="15" x14ac:dyDescent="0.25">
      <c r="A179" s="40">
        <v>5175</v>
      </c>
      <c r="B179" s="21" t="s">
        <v>33</v>
      </c>
      <c r="C179" s="111"/>
      <c r="D179" s="111"/>
      <c r="E179" s="111"/>
      <c r="F179" s="111"/>
      <c r="G179" s="410">
        <v>250</v>
      </c>
      <c r="H179" s="450"/>
    </row>
    <row r="180" spans="1:8" ht="14.25" customHeight="1" x14ac:dyDescent="0.2">
      <c r="B180" s="412" t="s">
        <v>695</v>
      </c>
      <c r="C180" s="412"/>
      <c r="D180" s="412"/>
      <c r="E180" s="412"/>
      <c r="F180" s="412"/>
      <c r="G180" s="412"/>
      <c r="H180" s="412"/>
    </row>
    <row r="181" spans="1:8" ht="14.25" customHeight="1" x14ac:dyDescent="0.2">
      <c r="B181" s="412"/>
      <c r="C181" s="412"/>
      <c r="D181" s="412"/>
      <c r="E181" s="412"/>
      <c r="F181" s="412"/>
      <c r="G181" s="412"/>
      <c r="H181" s="412"/>
    </row>
    <row r="182" spans="1:8" ht="14.25" customHeight="1" x14ac:dyDescent="0.2">
      <c r="B182" s="412"/>
      <c r="C182" s="412"/>
      <c r="D182" s="412"/>
      <c r="E182" s="412"/>
      <c r="F182" s="412"/>
      <c r="G182" s="412"/>
      <c r="H182" s="412"/>
    </row>
    <row r="183" spans="1:8" ht="14.25" customHeight="1" x14ac:dyDescent="0.2">
      <c r="B183" s="412"/>
      <c r="C183" s="412"/>
      <c r="D183" s="412"/>
      <c r="E183" s="412"/>
      <c r="F183" s="412"/>
      <c r="G183" s="412"/>
      <c r="H183" s="412"/>
    </row>
    <row r="184" spans="1:8" ht="15" customHeight="1" x14ac:dyDescent="0.2">
      <c r="B184" s="412"/>
      <c r="C184" s="412"/>
      <c r="D184" s="412"/>
      <c r="E184" s="412"/>
      <c r="F184" s="412"/>
      <c r="G184" s="412"/>
      <c r="H184" s="412"/>
    </row>
    <row r="185" spans="1:8" ht="15" customHeight="1" x14ac:dyDescent="0.2">
      <c r="B185" s="412"/>
      <c r="C185" s="412"/>
      <c r="D185" s="412"/>
      <c r="E185" s="412"/>
      <c r="F185" s="412"/>
      <c r="G185" s="412"/>
      <c r="H185" s="412"/>
    </row>
    <row r="186" spans="1:8" ht="29.25" customHeight="1" x14ac:dyDescent="0.2">
      <c r="B186" s="412"/>
      <c r="C186" s="412"/>
      <c r="D186" s="412"/>
      <c r="E186" s="412"/>
      <c r="F186" s="412"/>
      <c r="G186" s="412"/>
      <c r="H186" s="412"/>
    </row>
    <row r="187" spans="1:8" x14ac:dyDescent="0.2">
      <c r="B187" s="412"/>
      <c r="C187" s="412"/>
      <c r="D187" s="412"/>
      <c r="E187" s="412"/>
      <c r="F187" s="412"/>
      <c r="G187" s="412"/>
      <c r="H187" s="412"/>
    </row>
    <row r="188" spans="1:8" x14ac:dyDescent="0.2">
      <c r="B188" s="311"/>
      <c r="C188" s="311"/>
      <c r="D188" s="311"/>
      <c r="E188" s="311"/>
      <c r="F188" s="311"/>
      <c r="G188" s="311"/>
      <c r="H188" s="311"/>
    </row>
    <row r="189" spans="1:8" ht="33" customHeight="1" thickBot="1" x14ac:dyDescent="0.3">
      <c r="B189" s="427" t="s">
        <v>567</v>
      </c>
      <c r="C189" s="535"/>
      <c r="D189" s="535"/>
      <c r="E189" s="535"/>
      <c r="F189" s="535"/>
      <c r="G189" s="456">
        <f>SUM(G190)</f>
        <v>985</v>
      </c>
      <c r="H189" s="456"/>
    </row>
    <row r="190" spans="1:8" ht="15.75" thickTop="1" x14ac:dyDescent="0.25">
      <c r="A190" s="40">
        <v>5311</v>
      </c>
      <c r="B190" s="21" t="s">
        <v>180</v>
      </c>
      <c r="C190" s="22"/>
      <c r="D190" s="23"/>
      <c r="E190" s="23"/>
      <c r="F190" s="24"/>
      <c r="G190" s="410">
        <v>985</v>
      </c>
      <c r="H190" s="450"/>
    </row>
    <row r="191" spans="1:8" x14ac:dyDescent="0.2">
      <c r="B191" s="536" t="s">
        <v>696</v>
      </c>
      <c r="C191" s="536"/>
      <c r="D191" s="536"/>
      <c r="E191" s="536"/>
      <c r="F191" s="536"/>
      <c r="G191" s="536"/>
      <c r="H191" s="536"/>
    </row>
    <row r="192" spans="1:8" x14ac:dyDescent="0.2">
      <c r="B192" s="536"/>
      <c r="C192" s="536"/>
      <c r="D192" s="536"/>
      <c r="E192" s="536"/>
      <c r="F192" s="536"/>
      <c r="G192" s="536"/>
      <c r="H192" s="536"/>
    </row>
    <row r="193" spans="1:39" x14ac:dyDescent="0.2">
      <c r="B193" s="329"/>
      <c r="C193" s="329"/>
      <c r="D193" s="329"/>
      <c r="E193" s="329"/>
      <c r="F193" s="329"/>
      <c r="G193" s="329"/>
      <c r="H193" s="329"/>
    </row>
    <row r="194" spans="1:39" ht="15.75" thickBot="1" x14ac:dyDescent="0.3">
      <c r="B194" s="48" t="s">
        <v>87</v>
      </c>
      <c r="C194" s="49"/>
      <c r="D194" s="50"/>
      <c r="E194" s="50"/>
      <c r="F194" s="51"/>
      <c r="G194" s="456">
        <f>SUM(G195)</f>
        <v>40</v>
      </c>
      <c r="H194" s="456"/>
    </row>
    <row r="195" spans="1:39" ht="15.75" thickTop="1" x14ac:dyDescent="0.25">
      <c r="A195" s="40">
        <v>5169</v>
      </c>
      <c r="B195" s="21" t="s">
        <v>16</v>
      </c>
      <c r="C195" s="22"/>
      <c r="D195" s="23"/>
      <c r="E195" s="23"/>
      <c r="F195" s="24"/>
      <c r="G195" s="410">
        <v>40</v>
      </c>
      <c r="H195" s="450"/>
    </row>
    <row r="196" spans="1:39" x14ac:dyDescent="0.2">
      <c r="B196" s="536" t="s">
        <v>688</v>
      </c>
      <c r="C196" s="536"/>
      <c r="D196" s="536"/>
      <c r="E196" s="536"/>
      <c r="F196" s="536"/>
      <c r="G196" s="536"/>
      <c r="H196" s="536"/>
    </row>
    <row r="197" spans="1:39" x14ac:dyDescent="0.2">
      <c r="B197" s="536"/>
      <c r="C197" s="536"/>
      <c r="D197" s="536"/>
      <c r="E197" s="536"/>
      <c r="F197" s="536"/>
      <c r="G197" s="536"/>
      <c r="H197" s="536"/>
    </row>
    <row r="198" spans="1:39" ht="13.5" customHeight="1" x14ac:dyDescent="0.2">
      <c r="B198" s="536"/>
      <c r="C198" s="536"/>
      <c r="D198" s="536"/>
      <c r="E198" s="536"/>
      <c r="F198" s="536"/>
      <c r="G198" s="536"/>
      <c r="H198" s="536"/>
    </row>
    <row r="199" spans="1:39" x14ac:dyDescent="0.2">
      <c r="B199" s="182"/>
      <c r="C199" s="182"/>
      <c r="D199" s="182"/>
      <c r="E199" s="182"/>
      <c r="F199" s="182"/>
      <c r="G199" s="182"/>
      <c r="H199" s="182"/>
    </row>
    <row r="200" spans="1:39" ht="15.75" customHeight="1" thickBot="1" x14ac:dyDescent="0.3">
      <c r="B200" s="48" t="s">
        <v>288</v>
      </c>
      <c r="C200" s="49"/>
      <c r="D200" s="50"/>
      <c r="E200" s="50"/>
      <c r="F200" s="51"/>
      <c r="G200" s="456">
        <f>SUM(G201)</f>
        <v>20</v>
      </c>
      <c r="H200" s="456"/>
      <c r="I200" s="243"/>
      <c r="J200" s="243"/>
    </row>
    <row r="201" spans="1:39" ht="15.75" thickTop="1" x14ac:dyDescent="0.25">
      <c r="A201" s="40">
        <v>5041</v>
      </c>
      <c r="B201" s="21" t="s">
        <v>88</v>
      </c>
      <c r="C201" s="174"/>
      <c r="D201" s="174"/>
      <c r="E201" s="174"/>
      <c r="F201" s="174"/>
      <c r="G201" s="410">
        <v>20</v>
      </c>
      <c r="H201" s="411"/>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row>
    <row r="202" spans="1:39" ht="15.75" customHeight="1" x14ac:dyDescent="0.2">
      <c r="B202" s="451" t="s">
        <v>729</v>
      </c>
      <c r="C202" s="451"/>
      <c r="D202" s="451"/>
      <c r="E202" s="451"/>
      <c r="F202" s="451"/>
      <c r="G202" s="451"/>
      <c r="H202" s="451"/>
    </row>
    <row r="203" spans="1:39" ht="15.75" customHeight="1" x14ac:dyDescent="0.2">
      <c r="B203" s="451"/>
      <c r="C203" s="451"/>
      <c r="D203" s="451"/>
      <c r="E203" s="451"/>
      <c r="F203" s="451"/>
      <c r="G203" s="451"/>
      <c r="H203" s="451"/>
    </row>
    <row r="204" spans="1:39" x14ac:dyDescent="0.2">
      <c r="B204" s="286"/>
      <c r="C204" s="286"/>
      <c r="D204" s="286"/>
      <c r="E204" s="286"/>
      <c r="F204" s="286"/>
      <c r="G204" s="286"/>
      <c r="H204" s="286"/>
    </row>
    <row r="205" spans="1:39" ht="17.25" customHeight="1" thickBot="1" x14ac:dyDescent="0.3">
      <c r="B205" s="48" t="s">
        <v>19</v>
      </c>
      <c r="C205" s="49"/>
      <c r="D205" s="50"/>
      <c r="E205" s="51"/>
      <c r="F205" s="51"/>
      <c r="G205" s="456">
        <f>SUM(G206,G210,G217,G220,G224,G227,G240,G243,G246,G266,G270,G286,G289,G292)</f>
        <v>13690</v>
      </c>
      <c r="H205" s="456"/>
      <c r="I205" s="1"/>
    </row>
    <row r="206" spans="1:39" ht="15.75" thickTop="1" x14ac:dyDescent="0.25">
      <c r="A206" s="40">
        <v>5137</v>
      </c>
      <c r="B206" s="45" t="s">
        <v>13</v>
      </c>
      <c r="G206" s="523">
        <v>80</v>
      </c>
      <c r="H206" s="523"/>
    </row>
    <row r="207" spans="1:39" ht="15" customHeight="1" x14ac:dyDescent="0.2">
      <c r="B207" s="451" t="s">
        <v>324</v>
      </c>
      <c r="C207" s="451"/>
      <c r="D207" s="451"/>
      <c r="E207" s="451"/>
      <c r="F207" s="451"/>
      <c r="G207" s="451"/>
      <c r="H207" s="451"/>
    </row>
    <row r="208" spans="1:39" ht="15" customHeight="1" x14ac:dyDescent="0.2">
      <c r="B208" s="451"/>
      <c r="C208" s="451"/>
      <c r="D208" s="451"/>
      <c r="E208" s="451"/>
      <c r="F208" s="451"/>
      <c r="G208" s="451"/>
      <c r="H208" s="451"/>
    </row>
    <row r="210" spans="1:8" ht="15" x14ac:dyDescent="0.25">
      <c r="A210" s="40">
        <v>5139</v>
      </c>
      <c r="B210" s="45" t="s">
        <v>189</v>
      </c>
      <c r="G210" s="478">
        <v>2500</v>
      </c>
      <c r="H210" s="478"/>
    </row>
    <row r="211" spans="1:8" ht="14.25" customHeight="1" x14ac:dyDescent="0.2">
      <c r="B211" s="451" t="s">
        <v>539</v>
      </c>
      <c r="C211" s="451"/>
      <c r="D211" s="451"/>
      <c r="E211" s="451"/>
      <c r="F211" s="451"/>
      <c r="G211" s="451"/>
      <c r="H211" s="451"/>
    </row>
    <row r="212" spans="1:8" ht="14.25" customHeight="1" x14ac:dyDescent="0.2">
      <c r="B212" s="451"/>
      <c r="C212" s="451"/>
      <c r="D212" s="451"/>
      <c r="E212" s="451"/>
      <c r="F212" s="451"/>
      <c r="G212" s="451"/>
      <c r="H212" s="451"/>
    </row>
    <row r="213" spans="1:8" ht="15" customHeight="1" x14ac:dyDescent="0.2">
      <c r="B213" s="451"/>
      <c r="C213" s="451"/>
      <c r="D213" s="451"/>
      <c r="E213" s="451"/>
      <c r="F213" s="451"/>
      <c r="G213" s="451"/>
      <c r="H213" s="451"/>
    </row>
    <row r="214" spans="1:8" ht="15" customHeight="1" x14ac:dyDescent="0.2">
      <c r="B214" s="451"/>
      <c r="C214" s="451"/>
      <c r="D214" s="451"/>
      <c r="E214" s="451"/>
      <c r="F214" s="451"/>
      <c r="G214" s="451"/>
      <c r="H214" s="451"/>
    </row>
    <row r="215" spans="1:8" ht="15" customHeight="1" x14ac:dyDescent="0.2">
      <c r="B215" s="451"/>
      <c r="C215" s="451"/>
      <c r="D215" s="451"/>
      <c r="E215" s="451"/>
      <c r="F215" s="451"/>
      <c r="G215" s="451"/>
      <c r="H215" s="451"/>
    </row>
    <row r="217" spans="1:8" ht="15" x14ac:dyDescent="0.25">
      <c r="A217" s="40">
        <v>5142</v>
      </c>
      <c r="B217" s="45" t="s">
        <v>197</v>
      </c>
      <c r="G217" s="447">
        <v>1</v>
      </c>
      <c r="H217" s="448"/>
    </row>
    <row r="218" spans="1:8" x14ac:dyDescent="0.2">
      <c r="B218" s="449" t="s">
        <v>212</v>
      </c>
      <c r="C218" s="449"/>
      <c r="D218" s="449"/>
      <c r="E218" s="449"/>
      <c r="F218" s="449"/>
      <c r="G218" s="449"/>
      <c r="H218" s="449"/>
    </row>
    <row r="220" spans="1:8" ht="15" x14ac:dyDescent="0.25">
      <c r="A220" s="40">
        <v>5161</v>
      </c>
      <c r="B220" s="45" t="s">
        <v>89</v>
      </c>
      <c r="G220" s="447">
        <v>1</v>
      </c>
      <c r="H220" s="448"/>
    </row>
    <row r="221" spans="1:8" x14ac:dyDescent="0.2">
      <c r="B221" s="454" t="s">
        <v>676</v>
      </c>
      <c r="C221" s="454"/>
      <c r="D221" s="454"/>
      <c r="E221" s="454"/>
      <c r="F221" s="454"/>
      <c r="G221" s="454"/>
      <c r="H221" s="454"/>
    </row>
    <row r="222" spans="1:8" x14ac:dyDescent="0.2">
      <c r="B222" s="454"/>
      <c r="C222" s="454"/>
      <c r="D222" s="454"/>
      <c r="E222" s="454"/>
      <c r="F222" s="454"/>
      <c r="G222" s="454"/>
      <c r="H222" s="454"/>
    </row>
    <row r="224" spans="1:8" ht="15" x14ac:dyDescent="0.25">
      <c r="A224" s="40">
        <v>5162</v>
      </c>
      <c r="B224" s="21" t="s">
        <v>351</v>
      </c>
      <c r="G224" s="447">
        <v>1</v>
      </c>
      <c r="H224" s="448"/>
    </row>
    <row r="225" spans="1:8" ht="27.75" customHeight="1" x14ac:dyDescent="0.2">
      <c r="B225" s="454" t="s">
        <v>677</v>
      </c>
      <c r="C225" s="454"/>
      <c r="D225" s="454"/>
      <c r="E225" s="454"/>
      <c r="F225" s="454"/>
      <c r="G225" s="454"/>
      <c r="H225" s="454"/>
    </row>
    <row r="227" spans="1:8" ht="15" x14ac:dyDescent="0.25">
      <c r="A227" s="40">
        <v>5164</v>
      </c>
      <c r="B227" s="45" t="s">
        <v>32</v>
      </c>
      <c r="G227" s="447">
        <f>SUM(G228,G234,G237)</f>
        <v>505</v>
      </c>
      <c r="H227" s="448"/>
    </row>
    <row r="228" spans="1:8" ht="14.25" customHeight="1" x14ac:dyDescent="0.25">
      <c r="B228" s="504" t="s">
        <v>157</v>
      </c>
      <c r="C228" s="504"/>
      <c r="D228" s="504"/>
      <c r="E228" s="504"/>
      <c r="F228" s="504"/>
      <c r="G228" s="492">
        <v>430</v>
      </c>
      <c r="H228" s="493"/>
    </row>
    <row r="229" spans="1:8" ht="15" customHeight="1" x14ac:dyDescent="0.2">
      <c r="B229" s="451" t="s">
        <v>734</v>
      </c>
      <c r="C229" s="451"/>
      <c r="D229" s="451"/>
      <c r="E229" s="451"/>
      <c r="F229" s="451"/>
      <c r="G229" s="451"/>
      <c r="H229" s="451"/>
    </row>
    <row r="230" spans="1:8" x14ac:dyDescent="0.2">
      <c r="B230" s="451"/>
      <c r="C230" s="451"/>
      <c r="D230" s="451"/>
      <c r="E230" s="451"/>
      <c r="F230" s="451"/>
      <c r="G230" s="451"/>
      <c r="H230" s="451"/>
    </row>
    <row r="231" spans="1:8" x14ac:dyDescent="0.2">
      <c r="B231" s="451"/>
      <c r="C231" s="451"/>
      <c r="D231" s="451"/>
      <c r="E231" s="451"/>
      <c r="F231" s="451"/>
      <c r="G231" s="451"/>
      <c r="H231" s="451"/>
    </row>
    <row r="232" spans="1:8" ht="16.5" customHeight="1" x14ac:dyDescent="0.2">
      <c r="B232" s="451"/>
      <c r="C232" s="451"/>
      <c r="D232" s="451"/>
      <c r="E232" s="451"/>
      <c r="F232" s="451"/>
      <c r="G232" s="451"/>
      <c r="H232" s="451"/>
    </row>
    <row r="233" spans="1:8" x14ac:dyDescent="0.2">
      <c r="B233" s="166"/>
      <c r="C233" s="166"/>
      <c r="D233" s="166"/>
      <c r="E233" s="166"/>
      <c r="F233" s="166"/>
      <c r="G233" s="166"/>
      <c r="H233" s="166"/>
    </row>
    <row r="234" spans="1:8" ht="14.25" customHeight="1" x14ac:dyDescent="0.25">
      <c r="B234" s="504" t="s">
        <v>158</v>
      </c>
      <c r="C234" s="504"/>
      <c r="D234" s="504"/>
      <c r="E234" s="504"/>
      <c r="F234" s="504"/>
      <c r="G234" s="492">
        <v>25</v>
      </c>
      <c r="H234" s="493"/>
    </row>
    <row r="235" spans="1:8" ht="15" x14ac:dyDescent="0.2">
      <c r="B235" s="515" t="s">
        <v>167</v>
      </c>
      <c r="C235" s="537"/>
      <c r="D235" s="537"/>
      <c r="E235" s="537"/>
      <c r="F235" s="537"/>
      <c r="G235" s="537"/>
      <c r="H235" s="537"/>
    </row>
    <row r="236" spans="1:8" ht="15" x14ac:dyDescent="0.2">
      <c r="B236" s="190"/>
      <c r="C236" s="191"/>
      <c r="D236" s="191"/>
      <c r="E236" s="191"/>
      <c r="F236" s="191"/>
      <c r="G236" s="191"/>
      <c r="H236" s="191"/>
    </row>
    <row r="237" spans="1:8" ht="14.25" customHeight="1" x14ac:dyDescent="0.25">
      <c r="B237" s="504" t="s">
        <v>261</v>
      </c>
      <c r="C237" s="504"/>
      <c r="D237" s="504"/>
      <c r="E237" s="504"/>
      <c r="F237" s="504"/>
      <c r="G237" s="492">
        <v>50</v>
      </c>
      <c r="H237" s="493"/>
    </row>
    <row r="238" spans="1:8" ht="29.25" customHeight="1" x14ac:dyDescent="0.2">
      <c r="B238" s="515" t="s">
        <v>678</v>
      </c>
      <c r="C238" s="537"/>
      <c r="D238" s="537"/>
      <c r="E238" s="537"/>
      <c r="F238" s="537"/>
      <c r="G238" s="537"/>
      <c r="H238" s="537"/>
    </row>
    <row r="239" spans="1:8" ht="15" x14ac:dyDescent="0.2">
      <c r="B239" s="190"/>
      <c r="C239" s="191"/>
      <c r="D239" s="191"/>
      <c r="E239" s="191"/>
      <c r="F239" s="191"/>
      <c r="G239" s="191"/>
      <c r="H239" s="191"/>
    </row>
    <row r="240" spans="1:8" ht="15" x14ac:dyDescent="0.25">
      <c r="A240" s="40">
        <v>5166</v>
      </c>
      <c r="B240" s="45" t="s">
        <v>14</v>
      </c>
      <c r="G240" s="447">
        <v>1230</v>
      </c>
      <c r="H240" s="448"/>
    </row>
    <row r="241" spans="1:8" ht="27.75" customHeight="1" x14ac:dyDescent="0.2">
      <c r="B241" s="516" t="s">
        <v>262</v>
      </c>
      <c r="C241" s="516"/>
      <c r="D241" s="516"/>
      <c r="E241" s="516"/>
      <c r="F241" s="516"/>
      <c r="G241" s="516"/>
      <c r="H241" s="516"/>
    </row>
    <row r="242" spans="1:8" x14ac:dyDescent="0.2">
      <c r="B242" s="56"/>
    </row>
    <row r="243" spans="1:8" ht="15" x14ac:dyDescent="0.25">
      <c r="A243" s="40">
        <v>5168</v>
      </c>
      <c r="B243" s="21" t="s">
        <v>83</v>
      </c>
      <c r="C243" s="166"/>
      <c r="D243" s="166"/>
      <c r="E243" s="166"/>
      <c r="F243" s="166"/>
      <c r="G243" s="447">
        <v>30</v>
      </c>
      <c r="H243" s="448"/>
    </row>
    <row r="244" spans="1:8" ht="28.5" customHeight="1" x14ac:dyDescent="0.25">
      <c r="B244" s="454" t="s">
        <v>679</v>
      </c>
      <c r="C244" s="522"/>
      <c r="D244" s="522"/>
      <c r="E244" s="522"/>
      <c r="F244" s="522"/>
      <c r="G244" s="522"/>
      <c r="H244" s="522"/>
    </row>
    <row r="245" spans="1:8" x14ac:dyDescent="0.2">
      <c r="B245" s="56"/>
    </row>
    <row r="246" spans="1:8" ht="15" x14ac:dyDescent="0.25">
      <c r="A246" s="40">
        <v>5169</v>
      </c>
      <c r="B246" s="45" t="s">
        <v>16</v>
      </c>
      <c r="G246" s="447">
        <f>SUM(G247,G251,G257,G261)</f>
        <v>6885</v>
      </c>
      <c r="H246" s="448"/>
    </row>
    <row r="247" spans="1:8" ht="14.25" customHeight="1" x14ac:dyDescent="0.25">
      <c r="B247" s="504" t="s">
        <v>168</v>
      </c>
      <c r="C247" s="504"/>
      <c r="D247" s="504"/>
      <c r="E247" s="504"/>
      <c r="F247" s="504"/>
      <c r="G247" s="492">
        <v>170</v>
      </c>
      <c r="H247" s="493"/>
    </row>
    <row r="248" spans="1:8" ht="15" customHeight="1" x14ac:dyDescent="0.2">
      <c r="B248" s="451" t="s">
        <v>680</v>
      </c>
      <c r="C248" s="451"/>
      <c r="D248" s="451"/>
      <c r="E248" s="451"/>
      <c r="F248" s="451"/>
      <c r="G248" s="451"/>
      <c r="H248" s="451"/>
    </row>
    <row r="249" spans="1:8" ht="15" customHeight="1" x14ac:dyDescent="0.2">
      <c r="B249" s="451"/>
      <c r="C249" s="451"/>
      <c r="D249" s="451"/>
      <c r="E249" s="451"/>
      <c r="F249" s="451"/>
      <c r="G249" s="451"/>
      <c r="H249" s="451"/>
    </row>
    <row r="250" spans="1:8" ht="15" customHeight="1" x14ac:dyDescent="0.25">
      <c r="B250" s="53"/>
      <c r="C250" s="65"/>
      <c r="D250" s="65"/>
      <c r="E250" s="65"/>
      <c r="F250" s="65"/>
      <c r="G250" s="65"/>
      <c r="H250" s="65"/>
    </row>
    <row r="251" spans="1:8" ht="14.25" customHeight="1" x14ac:dyDescent="0.25">
      <c r="B251" s="504" t="s">
        <v>159</v>
      </c>
      <c r="C251" s="504"/>
      <c r="D251" s="504"/>
      <c r="E251" s="504"/>
      <c r="F251" s="504"/>
      <c r="G251" s="492">
        <v>6265</v>
      </c>
      <c r="H251" s="493"/>
    </row>
    <row r="252" spans="1:8" ht="15" customHeight="1" x14ac:dyDescent="0.2">
      <c r="B252" s="451" t="s">
        <v>735</v>
      </c>
      <c r="C252" s="451"/>
      <c r="D252" s="451"/>
      <c r="E252" s="451"/>
      <c r="F252" s="451"/>
      <c r="G252" s="451"/>
      <c r="H252" s="451"/>
    </row>
    <row r="253" spans="1:8" ht="15" customHeight="1" x14ac:dyDescent="0.2">
      <c r="B253" s="451"/>
      <c r="C253" s="451"/>
      <c r="D253" s="451"/>
      <c r="E253" s="451"/>
      <c r="F253" s="451"/>
      <c r="G253" s="451"/>
      <c r="H253" s="451"/>
    </row>
    <row r="254" spans="1:8" ht="15" customHeight="1" x14ac:dyDescent="0.2">
      <c r="B254" s="451"/>
      <c r="C254" s="451"/>
      <c r="D254" s="451"/>
      <c r="E254" s="451"/>
      <c r="F254" s="451"/>
      <c r="G254" s="451"/>
      <c r="H254" s="451"/>
    </row>
    <row r="255" spans="1:8" ht="28.5" customHeight="1" x14ac:dyDescent="0.2">
      <c r="B255" s="451"/>
      <c r="C255" s="451"/>
      <c r="D255" s="451"/>
      <c r="E255" s="451"/>
      <c r="F255" s="451"/>
      <c r="G255" s="451"/>
      <c r="H255" s="451"/>
    </row>
    <row r="256" spans="1:8" ht="15" customHeight="1" x14ac:dyDescent="0.25">
      <c r="B256" s="53"/>
      <c r="C256" s="65"/>
      <c r="D256" s="65"/>
      <c r="E256" s="65"/>
      <c r="F256" s="65"/>
      <c r="G256" s="65"/>
      <c r="H256" s="65"/>
    </row>
    <row r="257" spans="1:8" ht="14.25" customHeight="1" x14ac:dyDescent="0.25">
      <c r="B257" s="504" t="s">
        <v>440</v>
      </c>
      <c r="C257" s="504"/>
      <c r="D257" s="504"/>
      <c r="E257" s="504"/>
      <c r="F257" s="504"/>
      <c r="G257" s="492">
        <v>150</v>
      </c>
      <c r="H257" s="493"/>
    </row>
    <row r="258" spans="1:8" ht="15" customHeight="1" x14ac:dyDescent="0.2">
      <c r="B258" s="454" t="s">
        <v>441</v>
      </c>
      <c r="C258" s="454"/>
      <c r="D258" s="454"/>
      <c r="E258" s="454"/>
      <c r="F258" s="454"/>
      <c r="G258" s="454"/>
      <c r="H258" s="454"/>
    </row>
    <row r="259" spans="1:8" ht="15" customHeight="1" x14ac:dyDescent="0.2">
      <c r="B259" s="454"/>
      <c r="C259" s="454"/>
      <c r="D259" s="454"/>
      <c r="E259" s="454"/>
      <c r="F259" s="454"/>
      <c r="G259" s="454"/>
      <c r="H259" s="454"/>
    </row>
    <row r="260" spans="1:8" ht="15" customHeight="1" x14ac:dyDescent="0.25">
      <c r="B260" s="53"/>
      <c r="C260" s="65"/>
      <c r="D260" s="65"/>
      <c r="E260" s="65"/>
      <c r="F260" s="65"/>
      <c r="G260" s="65"/>
      <c r="H260" s="65"/>
    </row>
    <row r="261" spans="1:8" ht="14.25" customHeight="1" x14ac:dyDescent="0.25">
      <c r="B261" s="504" t="s">
        <v>160</v>
      </c>
      <c r="C261" s="504"/>
      <c r="D261" s="504"/>
      <c r="E261" s="504"/>
      <c r="F261" s="504"/>
      <c r="G261" s="492">
        <v>300</v>
      </c>
      <c r="H261" s="493"/>
    </row>
    <row r="262" spans="1:8" ht="15" customHeight="1" x14ac:dyDescent="0.2">
      <c r="B262" s="451" t="s">
        <v>681</v>
      </c>
      <c r="C262" s="451"/>
      <c r="D262" s="451"/>
      <c r="E262" s="451"/>
      <c r="F262" s="451"/>
      <c r="G262" s="451"/>
      <c r="H262" s="451"/>
    </row>
    <row r="263" spans="1:8" ht="27.75" customHeight="1" x14ac:dyDescent="0.2">
      <c r="B263" s="451"/>
      <c r="C263" s="451"/>
      <c r="D263" s="451"/>
      <c r="E263" s="451"/>
      <c r="F263" s="451"/>
      <c r="G263" s="451"/>
      <c r="H263" s="451"/>
    </row>
    <row r="264" spans="1:8" ht="15" customHeight="1" x14ac:dyDescent="0.2">
      <c r="B264" s="451"/>
      <c r="C264" s="451"/>
      <c r="D264" s="451"/>
      <c r="E264" s="451"/>
      <c r="F264" s="451"/>
      <c r="G264" s="451"/>
      <c r="H264" s="451"/>
    </row>
    <row r="265" spans="1:8" ht="15" customHeight="1" x14ac:dyDescent="0.25">
      <c r="B265" s="53"/>
      <c r="C265" s="65"/>
      <c r="D265" s="65"/>
      <c r="E265" s="65"/>
      <c r="F265" s="65"/>
      <c r="G265" s="65"/>
      <c r="H265" s="65"/>
    </row>
    <row r="266" spans="1:8" ht="15" customHeight="1" x14ac:dyDescent="0.25">
      <c r="A266" s="40">
        <v>5171</v>
      </c>
      <c r="B266" s="45" t="s">
        <v>17</v>
      </c>
      <c r="C266" s="65"/>
      <c r="D266" s="65"/>
      <c r="E266" s="65"/>
      <c r="F266" s="65"/>
      <c r="G266" s="447">
        <v>5</v>
      </c>
      <c r="H266" s="448"/>
    </row>
    <row r="267" spans="1:8" ht="15" customHeight="1" x14ac:dyDescent="0.2">
      <c r="B267" s="515" t="s">
        <v>682</v>
      </c>
      <c r="C267" s="515"/>
      <c r="D267" s="515"/>
      <c r="E267" s="515"/>
      <c r="F267" s="515"/>
      <c r="G267" s="515"/>
      <c r="H267" s="515"/>
    </row>
    <row r="268" spans="1:8" ht="15" customHeight="1" x14ac:dyDescent="0.2">
      <c r="B268" s="515"/>
      <c r="C268" s="515"/>
      <c r="D268" s="515"/>
      <c r="E268" s="515"/>
      <c r="F268" s="515"/>
      <c r="G268" s="515"/>
      <c r="H268" s="515"/>
    </row>
    <row r="269" spans="1:8" ht="15" customHeight="1" x14ac:dyDescent="0.25">
      <c r="B269" s="65"/>
      <c r="C269" s="65"/>
      <c r="D269" s="65"/>
      <c r="E269" s="65"/>
      <c r="F269" s="65"/>
      <c r="G269" s="65"/>
      <c r="H269" s="65"/>
    </row>
    <row r="270" spans="1:8" ht="15" customHeight="1" x14ac:dyDescent="0.25">
      <c r="A270" s="40">
        <v>5175</v>
      </c>
      <c r="B270" s="45" t="s">
        <v>33</v>
      </c>
      <c r="C270" s="53"/>
      <c r="D270" s="53"/>
      <c r="E270" s="53"/>
      <c r="F270" s="53"/>
      <c r="G270" s="447">
        <f>SUM(G271,G278,G282)</f>
        <v>962</v>
      </c>
      <c r="H270" s="448"/>
    </row>
    <row r="271" spans="1:8" ht="14.25" customHeight="1" x14ac:dyDescent="0.25">
      <c r="B271" s="504" t="s">
        <v>263</v>
      </c>
      <c r="C271" s="504"/>
      <c r="D271" s="504"/>
      <c r="E271" s="504"/>
      <c r="F271" s="504"/>
      <c r="G271" s="492">
        <v>750</v>
      </c>
      <c r="H271" s="493"/>
    </row>
    <row r="272" spans="1:8" ht="15" customHeight="1" x14ac:dyDescent="0.2">
      <c r="B272" s="451" t="s">
        <v>736</v>
      </c>
      <c r="C272" s="451"/>
      <c r="D272" s="451"/>
      <c r="E272" s="451"/>
      <c r="F272" s="451"/>
      <c r="G272" s="451"/>
      <c r="H272" s="451"/>
    </row>
    <row r="273" spans="1:8" ht="15" customHeight="1" x14ac:dyDescent="0.2">
      <c r="B273" s="451"/>
      <c r="C273" s="451"/>
      <c r="D273" s="451"/>
      <c r="E273" s="451"/>
      <c r="F273" s="451"/>
      <c r="G273" s="451"/>
      <c r="H273" s="451"/>
    </row>
    <row r="274" spans="1:8" ht="15" customHeight="1" x14ac:dyDescent="0.2">
      <c r="B274" s="451"/>
      <c r="C274" s="451"/>
      <c r="D274" s="451"/>
      <c r="E274" s="451"/>
      <c r="F274" s="451"/>
      <c r="G274" s="451"/>
      <c r="H274" s="451"/>
    </row>
    <row r="275" spans="1:8" ht="15" customHeight="1" x14ac:dyDescent="0.2">
      <c r="B275" s="451"/>
      <c r="C275" s="451"/>
      <c r="D275" s="451"/>
      <c r="E275" s="451"/>
      <c r="F275" s="451"/>
      <c r="G275" s="451"/>
      <c r="H275" s="451"/>
    </row>
    <row r="276" spans="1:8" ht="25.5" customHeight="1" x14ac:dyDescent="0.2">
      <c r="B276" s="451"/>
      <c r="C276" s="451"/>
      <c r="D276" s="451"/>
      <c r="E276" s="451"/>
      <c r="F276" s="451"/>
      <c r="G276" s="451"/>
      <c r="H276" s="451"/>
    </row>
    <row r="277" spans="1:8" ht="15" customHeight="1" x14ac:dyDescent="0.25">
      <c r="B277" s="45"/>
      <c r="C277" s="53"/>
      <c r="D277" s="53"/>
      <c r="E277" s="53"/>
      <c r="F277" s="53"/>
      <c r="G277" s="57"/>
      <c r="H277" s="58"/>
    </row>
    <row r="278" spans="1:8" ht="14.25" customHeight="1" x14ac:dyDescent="0.25">
      <c r="B278" s="504" t="s">
        <v>264</v>
      </c>
      <c r="C278" s="504"/>
      <c r="D278" s="504"/>
      <c r="E278" s="504"/>
      <c r="F278" s="504"/>
      <c r="G278" s="492">
        <v>200</v>
      </c>
      <c r="H278" s="493"/>
    </row>
    <row r="279" spans="1:8" ht="14.25" customHeight="1" x14ac:dyDescent="0.2">
      <c r="B279" s="538" t="s">
        <v>468</v>
      </c>
      <c r="C279" s="446"/>
      <c r="D279" s="446"/>
      <c r="E279" s="446"/>
      <c r="F279" s="446"/>
      <c r="G279" s="446"/>
      <c r="H279" s="446"/>
    </row>
    <row r="280" spans="1:8" ht="14.25" customHeight="1" x14ac:dyDescent="0.2">
      <c r="B280" s="446"/>
      <c r="C280" s="446"/>
      <c r="D280" s="446"/>
      <c r="E280" s="446"/>
      <c r="F280" s="446"/>
      <c r="G280" s="446"/>
      <c r="H280" s="446"/>
    </row>
    <row r="281" spans="1:8" ht="15" customHeight="1" x14ac:dyDescent="0.2">
      <c r="B281" s="40"/>
      <c r="C281" s="40"/>
      <c r="E281" s="40"/>
      <c r="F281" s="40"/>
      <c r="G281" s="40"/>
    </row>
    <row r="282" spans="1:8" ht="14.25" customHeight="1" x14ac:dyDescent="0.25">
      <c r="B282" s="504" t="s">
        <v>161</v>
      </c>
      <c r="C282" s="504"/>
      <c r="D282" s="504"/>
      <c r="E282" s="504"/>
      <c r="F282" s="504"/>
      <c r="G282" s="492">
        <v>12</v>
      </c>
      <c r="H282" s="493"/>
    </row>
    <row r="283" spans="1:8" ht="15.75" customHeight="1" x14ac:dyDescent="0.2">
      <c r="B283" s="538" t="s">
        <v>683</v>
      </c>
      <c r="C283" s="446"/>
      <c r="D283" s="446"/>
      <c r="E283" s="446"/>
      <c r="F283" s="446"/>
      <c r="G283" s="446"/>
      <c r="H283" s="446"/>
    </row>
    <row r="284" spans="1:8" ht="14.25" hidden="1" customHeight="1" x14ac:dyDescent="0.2">
      <c r="B284" s="446"/>
      <c r="C284" s="446"/>
      <c r="D284" s="446"/>
      <c r="E284" s="446"/>
      <c r="F284" s="446"/>
      <c r="G284" s="446"/>
      <c r="H284" s="446"/>
    </row>
    <row r="285" spans="1:8" ht="15" customHeight="1" x14ac:dyDescent="0.2">
      <c r="B285" s="40"/>
      <c r="C285" s="40"/>
      <c r="E285" s="40"/>
      <c r="F285" s="40"/>
      <c r="G285" s="40"/>
    </row>
    <row r="286" spans="1:8" ht="15" x14ac:dyDescent="0.25">
      <c r="A286" s="40">
        <v>5179</v>
      </c>
      <c r="B286" s="291" t="s">
        <v>179</v>
      </c>
      <c r="C286" s="65"/>
      <c r="D286" s="65"/>
      <c r="E286" s="65"/>
      <c r="F286" s="65"/>
      <c r="G286" s="447">
        <v>800</v>
      </c>
      <c r="H286" s="448"/>
    </row>
    <row r="287" spans="1:8" ht="27.75" customHeight="1" x14ac:dyDescent="0.2">
      <c r="B287" s="451" t="s">
        <v>684</v>
      </c>
      <c r="C287" s="451"/>
      <c r="D287" s="451"/>
      <c r="E287" s="451"/>
      <c r="F287" s="451"/>
      <c r="G287" s="451"/>
      <c r="H287" s="451"/>
    </row>
    <row r="288" spans="1:8" ht="15" customHeight="1" x14ac:dyDescent="0.2">
      <c r="B288" s="40"/>
      <c r="C288" s="40"/>
      <c r="E288" s="40"/>
      <c r="F288" s="40"/>
      <c r="G288" s="40"/>
    </row>
    <row r="289" spans="1:9" ht="15" x14ac:dyDescent="0.25">
      <c r="A289" s="40">
        <v>5189</v>
      </c>
      <c r="B289" s="45" t="s">
        <v>35</v>
      </c>
      <c r="C289" s="65"/>
      <c r="D289" s="65"/>
      <c r="E289" s="65"/>
      <c r="F289" s="65"/>
      <c r="G289" s="447">
        <v>50</v>
      </c>
      <c r="H289" s="448"/>
    </row>
    <row r="290" spans="1:9" ht="31.5" customHeight="1" x14ac:dyDescent="0.2">
      <c r="B290" s="451" t="s">
        <v>540</v>
      </c>
      <c r="C290" s="451"/>
      <c r="D290" s="451"/>
      <c r="E290" s="451"/>
      <c r="F290" s="451"/>
      <c r="G290" s="451"/>
      <c r="H290" s="451"/>
    </row>
    <row r="291" spans="1:9" x14ac:dyDescent="0.2">
      <c r="B291" s="166"/>
      <c r="C291" s="166"/>
      <c r="D291" s="166"/>
      <c r="E291" s="166"/>
      <c r="F291" s="166"/>
      <c r="G291" s="166"/>
      <c r="H291" s="166"/>
    </row>
    <row r="292" spans="1:9" ht="15" customHeight="1" x14ac:dyDescent="0.25">
      <c r="A292" s="40">
        <v>5494</v>
      </c>
      <c r="B292" s="45" t="s">
        <v>542</v>
      </c>
      <c r="C292" s="166"/>
      <c r="D292" s="166"/>
      <c r="E292" s="166"/>
      <c r="F292" s="166"/>
      <c r="G292" s="447">
        <v>640</v>
      </c>
      <c r="H292" s="447"/>
    </row>
    <row r="293" spans="1:9" ht="14.25" customHeight="1" x14ac:dyDescent="0.2">
      <c r="B293" s="451" t="s">
        <v>541</v>
      </c>
      <c r="C293" s="451"/>
      <c r="D293" s="451"/>
      <c r="E293" s="451"/>
      <c r="F293" s="451"/>
      <c r="G293" s="451"/>
      <c r="H293" s="451"/>
    </row>
    <row r="294" spans="1:9" ht="30" customHeight="1" x14ac:dyDescent="0.2">
      <c r="B294" s="451"/>
      <c r="C294" s="451"/>
      <c r="D294" s="451"/>
      <c r="E294" s="451"/>
      <c r="F294" s="451"/>
      <c r="G294" s="451"/>
      <c r="H294" s="451"/>
    </row>
    <row r="295" spans="1:9" ht="12.75" customHeight="1" x14ac:dyDescent="0.2">
      <c r="B295" s="451"/>
      <c r="C295" s="451"/>
      <c r="D295" s="451"/>
      <c r="E295" s="451"/>
      <c r="F295" s="451"/>
      <c r="G295" s="451"/>
      <c r="H295" s="451"/>
    </row>
    <row r="296" spans="1:9" ht="18" customHeight="1" x14ac:dyDescent="0.2">
      <c r="B296" s="259"/>
      <c r="C296" s="259"/>
      <c r="D296" s="259"/>
      <c r="E296" s="259"/>
      <c r="F296" s="259"/>
      <c r="G296" s="259"/>
      <c r="H296" s="259"/>
    </row>
    <row r="297" spans="1:9" ht="17.25" customHeight="1" thickBot="1" x14ac:dyDescent="0.3">
      <c r="B297" s="48" t="s">
        <v>44</v>
      </c>
      <c r="C297" s="49"/>
      <c r="D297" s="50"/>
      <c r="E297" s="51"/>
      <c r="F297" s="51"/>
      <c r="G297" s="456">
        <f>SUM(G298,G304)</f>
        <v>1068</v>
      </c>
      <c r="H297" s="456"/>
      <c r="I297" s="1"/>
    </row>
    <row r="298" spans="1:9" ht="15.75" thickTop="1" x14ac:dyDescent="0.25">
      <c r="A298" s="40">
        <v>5139</v>
      </c>
      <c r="B298" s="45" t="s">
        <v>189</v>
      </c>
      <c r="G298" s="447">
        <v>1050</v>
      </c>
      <c r="H298" s="448"/>
    </row>
    <row r="299" spans="1:9" ht="14.25" customHeight="1" x14ac:dyDescent="0.2">
      <c r="B299" s="454" t="s">
        <v>685</v>
      </c>
      <c r="C299" s="455"/>
      <c r="D299" s="455"/>
      <c r="E299" s="455"/>
      <c r="F299" s="455"/>
      <c r="G299" s="455"/>
      <c r="H299" s="455"/>
    </row>
    <row r="300" spans="1:9" ht="14.25" customHeight="1" x14ac:dyDescent="0.2">
      <c r="B300" s="455"/>
      <c r="C300" s="455"/>
      <c r="D300" s="455"/>
      <c r="E300" s="455"/>
      <c r="F300" s="455"/>
      <c r="G300" s="455"/>
      <c r="H300" s="455"/>
    </row>
    <row r="301" spans="1:9" ht="14.25" customHeight="1" x14ac:dyDescent="0.2">
      <c r="B301" s="455"/>
      <c r="C301" s="455"/>
      <c r="D301" s="455"/>
      <c r="E301" s="455"/>
      <c r="F301" s="455"/>
      <c r="G301" s="455"/>
      <c r="H301" s="455"/>
    </row>
    <row r="302" spans="1:9" ht="14.25" customHeight="1" x14ac:dyDescent="0.2">
      <c r="B302" s="455"/>
      <c r="C302" s="455"/>
      <c r="D302" s="455"/>
      <c r="E302" s="455"/>
      <c r="F302" s="455"/>
      <c r="G302" s="455"/>
      <c r="H302" s="455"/>
    </row>
    <row r="303" spans="1:9" x14ac:dyDescent="0.2">
      <c r="B303" s="53"/>
      <c r="C303" s="131"/>
      <c r="D303" s="131"/>
      <c r="E303" s="131"/>
      <c r="F303" s="131"/>
      <c r="G303" s="131"/>
      <c r="H303" s="131"/>
    </row>
    <row r="304" spans="1:9" ht="15" x14ac:dyDescent="0.25">
      <c r="A304" s="40">
        <v>5175</v>
      </c>
      <c r="B304" s="45" t="s">
        <v>33</v>
      </c>
      <c r="C304" s="53"/>
      <c r="D304" s="53"/>
      <c r="E304" s="53"/>
      <c r="F304" s="53"/>
      <c r="G304" s="447">
        <v>18</v>
      </c>
      <c r="H304" s="448"/>
    </row>
    <row r="305" spans="1:9" x14ac:dyDescent="0.2">
      <c r="B305" s="455" t="s">
        <v>686</v>
      </c>
      <c r="C305" s="455"/>
      <c r="D305" s="455"/>
      <c r="E305" s="455"/>
      <c r="F305" s="455"/>
      <c r="G305" s="455"/>
      <c r="H305" s="455"/>
    </row>
    <row r="306" spans="1:9" x14ac:dyDescent="0.2">
      <c r="B306" s="455"/>
      <c r="C306" s="455"/>
      <c r="D306" s="455"/>
      <c r="E306" s="455"/>
      <c r="F306" s="455"/>
      <c r="G306" s="455"/>
      <c r="H306" s="455"/>
    </row>
    <row r="308" spans="1:9" ht="17.25" customHeight="1" thickBot="1" x14ac:dyDescent="0.3">
      <c r="B308" s="48" t="s">
        <v>79</v>
      </c>
      <c r="C308" s="49"/>
      <c r="D308" s="50"/>
      <c r="E308" s="51"/>
      <c r="F308" s="51"/>
      <c r="G308" s="456">
        <f>SUM(G309)</f>
        <v>3850</v>
      </c>
      <c r="H308" s="456"/>
      <c r="I308" s="1"/>
    </row>
    <row r="309" spans="1:9" ht="15.75" thickTop="1" x14ac:dyDescent="0.25">
      <c r="A309" s="40">
        <v>5169</v>
      </c>
      <c r="B309" s="45" t="s">
        <v>16</v>
      </c>
      <c r="G309" s="447">
        <v>3850</v>
      </c>
      <c r="H309" s="448"/>
    </row>
    <row r="310" spans="1:9" ht="14.25" customHeight="1" x14ac:dyDescent="0.2">
      <c r="B310" s="454" t="s">
        <v>697</v>
      </c>
      <c r="C310" s="454"/>
      <c r="D310" s="454"/>
      <c r="E310" s="454"/>
      <c r="F310" s="454"/>
      <c r="G310" s="454"/>
      <c r="H310" s="454"/>
    </row>
    <row r="311" spans="1:9" ht="14.25" customHeight="1" x14ac:dyDescent="0.2">
      <c r="B311" s="454"/>
      <c r="C311" s="454"/>
      <c r="D311" s="454"/>
      <c r="E311" s="454"/>
      <c r="F311" s="454"/>
      <c r="G311" s="454"/>
      <c r="H311" s="454"/>
    </row>
    <row r="312" spans="1:9" ht="10.5" customHeight="1" x14ac:dyDescent="0.2">
      <c r="B312" s="454"/>
      <c r="C312" s="454"/>
      <c r="D312" s="454"/>
      <c r="E312" s="454"/>
      <c r="F312" s="454"/>
      <c r="G312" s="454"/>
      <c r="H312" s="454"/>
    </row>
    <row r="313" spans="1:9" ht="15" customHeight="1" x14ac:dyDescent="0.2">
      <c r="B313" s="454"/>
      <c r="C313" s="454"/>
      <c r="D313" s="454"/>
      <c r="E313" s="454"/>
      <c r="F313" s="454"/>
      <c r="G313" s="454"/>
      <c r="H313" s="454"/>
    </row>
    <row r="314" spans="1:9" x14ac:dyDescent="0.2">
      <c r="B314" s="454"/>
      <c r="C314" s="454"/>
      <c r="D314" s="454"/>
      <c r="E314" s="454"/>
      <c r="F314" s="454"/>
      <c r="G314" s="454"/>
      <c r="H314" s="454"/>
    </row>
  </sheetData>
  <mergeCells count="153">
    <mergeCell ref="B310:H314"/>
    <mergeCell ref="G110:H110"/>
    <mergeCell ref="B112:H113"/>
    <mergeCell ref="G111:H111"/>
    <mergeCell ref="B57:F57"/>
    <mergeCell ref="B58:H59"/>
    <mergeCell ref="G75:H75"/>
    <mergeCell ref="B76:H76"/>
    <mergeCell ref="G78:H78"/>
    <mergeCell ref="G99:H99"/>
    <mergeCell ref="B83:H86"/>
    <mergeCell ref="B100:H102"/>
    <mergeCell ref="G92:H92"/>
    <mergeCell ref="G93:H93"/>
    <mergeCell ref="B111:F111"/>
    <mergeCell ref="B139:H141"/>
    <mergeCell ref="G155:H155"/>
    <mergeCell ref="G126:H126"/>
    <mergeCell ref="G127:H127"/>
    <mergeCell ref="G132:H132"/>
    <mergeCell ref="G165:H165"/>
    <mergeCell ref="B196:H198"/>
    <mergeCell ref="B166:H166"/>
    <mergeCell ref="B207:H208"/>
    <mergeCell ref="G144:H144"/>
    <mergeCell ref="G194:H194"/>
    <mergeCell ref="G195:H195"/>
    <mergeCell ref="G159:H159"/>
    <mergeCell ref="G172:H172"/>
    <mergeCell ref="B146:H151"/>
    <mergeCell ref="B156:H157"/>
    <mergeCell ref="B160:H163"/>
    <mergeCell ref="B173:H177"/>
    <mergeCell ref="B180:H187"/>
    <mergeCell ref="G168:H168"/>
    <mergeCell ref="B169:H170"/>
    <mergeCell ref="G145:H145"/>
    <mergeCell ref="G153:H153"/>
    <mergeCell ref="G54:H54"/>
    <mergeCell ref="B55:H55"/>
    <mergeCell ref="B79:H80"/>
    <mergeCell ref="G82:H82"/>
    <mergeCell ref="G88:H88"/>
    <mergeCell ref="B89:H90"/>
    <mergeCell ref="G98:H98"/>
    <mergeCell ref="G74:H74"/>
    <mergeCell ref="B74:D74"/>
    <mergeCell ref="G57:H57"/>
    <mergeCell ref="B61:F61"/>
    <mergeCell ref="G61:H61"/>
    <mergeCell ref="B67:F67"/>
    <mergeCell ref="G67:H67"/>
    <mergeCell ref="B68:H68"/>
    <mergeCell ref="B62:H65"/>
    <mergeCell ref="G1:H1"/>
    <mergeCell ref="B27:D27"/>
    <mergeCell ref="G30:H30"/>
    <mergeCell ref="G31:H31"/>
    <mergeCell ref="G44:H44"/>
    <mergeCell ref="G49:H49"/>
    <mergeCell ref="G50:H50"/>
    <mergeCell ref="G37:H37"/>
    <mergeCell ref="B38:H38"/>
    <mergeCell ref="B45:H47"/>
    <mergeCell ref="B32:H35"/>
    <mergeCell ref="G40:H40"/>
    <mergeCell ref="B41:H42"/>
    <mergeCell ref="B244:H244"/>
    <mergeCell ref="B247:F247"/>
    <mergeCell ref="G243:H243"/>
    <mergeCell ref="G227:H227"/>
    <mergeCell ref="B241:H241"/>
    <mergeCell ref="G240:H240"/>
    <mergeCell ref="G246:H246"/>
    <mergeCell ref="B235:H235"/>
    <mergeCell ref="B237:F237"/>
    <mergeCell ref="G237:H237"/>
    <mergeCell ref="G234:H234"/>
    <mergeCell ref="B228:F228"/>
    <mergeCell ref="G228:H228"/>
    <mergeCell ref="B234:F234"/>
    <mergeCell ref="B267:H268"/>
    <mergeCell ref="G282:H282"/>
    <mergeCell ref="B290:H290"/>
    <mergeCell ref="G292:H292"/>
    <mergeCell ref="G304:H304"/>
    <mergeCell ref="B293:H295"/>
    <mergeCell ref="G200:H200"/>
    <mergeCell ref="G201:H201"/>
    <mergeCell ref="B202:H203"/>
    <mergeCell ref="B299:H302"/>
    <mergeCell ref="B257:F257"/>
    <mergeCell ref="G257:H257"/>
    <mergeCell ref="B272:H276"/>
    <mergeCell ref="B278:F278"/>
    <mergeCell ref="B282:F282"/>
    <mergeCell ref="B258:H259"/>
    <mergeCell ref="B261:F261"/>
    <mergeCell ref="G261:H261"/>
    <mergeCell ref="B283:H284"/>
    <mergeCell ref="B279:H280"/>
    <mergeCell ref="G205:H205"/>
    <mergeCell ref="B248:H249"/>
    <mergeCell ref="B229:H232"/>
    <mergeCell ref="G247:H247"/>
    <mergeCell ref="B218:H218"/>
    <mergeCell ref="G206:H206"/>
    <mergeCell ref="B51:H52"/>
    <mergeCell ref="B133:H134"/>
    <mergeCell ref="G224:H224"/>
    <mergeCell ref="B225:H225"/>
    <mergeCell ref="G220:H220"/>
    <mergeCell ref="B221:H222"/>
    <mergeCell ref="G70:H70"/>
    <mergeCell ref="B128:H130"/>
    <mergeCell ref="B71:H72"/>
    <mergeCell ref="B70:C70"/>
    <mergeCell ref="G104:H104"/>
    <mergeCell ref="G115:H115"/>
    <mergeCell ref="G116:H116"/>
    <mergeCell ref="B117:H119"/>
    <mergeCell ref="B94:H96"/>
    <mergeCell ref="B105:H108"/>
    <mergeCell ref="G121:H121"/>
    <mergeCell ref="G122:H122"/>
    <mergeCell ref="B123:H124"/>
    <mergeCell ref="G179:H179"/>
    <mergeCell ref="G210:H210"/>
    <mergeCell ref="G138:H138"/>
    <mergeCell ref="G309:H309"/>
    <mergeCell ref="B252:H255"/>
    <mergeCell ref="B211:H215"/>
    <mergeCell ref="B189:F189"/>
    <mergeCell ref="G189:H189"/>
    <mergeCell ref="G190:H190"/>
    <mergeCell ref="B191:H192"/>
    <mergeCell ref="B238:H238"/>
    <mergeCell ref="G251:H251"/>
    <mergeCell ref="G297:H297"/>
    <mergeCell ref="B251:F251"/>
    <mergeCell ref="G270:H270"/>
    <mergeCell ref="B262:H264"/>
    <mergeCell ref="G308:H308"/>
    <mergeCell ref="G298:H298"/>
    <mergeCell ref="B305:H306"/>
    <mergeCell ref="G289:H289"/>
    <mergeCell ref="G278:H278"/>
    <mergeCell ref="B271:F271"/>
    <mergeCell ref="G271:H271"/>
    <mergeCell ref="G266:H266"/>
    <mergeCell ref="G286:H286"/>
    <mergeCell ref="B287:H287"/>
    <mergeCell ref="G217:H217"/>
  </mergeCells>
  <pageMargins left="0.70866141732283472" right="0.70866141732283472" top="0.78740157480314965" bottom="0.78740157480314965" header="0.31496062992125984" footer="0.31496062992125984"/>
  <pageSetup paperSize="9" scale="64" firstPageNumber="62"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4" manualBreakCount="4">
    <brk id="68" min="1" max="7" man="1"/>
    <brk id="143" min="1" max="7" man="1"/>
    <brk id="218" min="1" max="7" man="1"/>
    <brk id="288"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8"/>
  <sheetViews>
    <sheetView showGridLines="0" view="pageBreakPreview" topLeftCell="A25" zoomScaleNormal="100" zoomScaleSheetLayoutView="100" workbookViewId="0">
      <selection activeCell="B27" sqref="B27"/>
    </sheetView>
  </sheetViews>
  <sheetFormatPr defaultColWidth="9.140625" defaultRowHeight="14.25" x14ac:dyDescent="0.2"/>
  <cols>
    <col min="1" max="1" width="6.42578125" style="40" customWidth="1"/>
    <col min="2" max="2" width="8.5703125" style="46" customWidth="1"/>
    <col min="3" max="3" width="9.7109375" style="46" customWidth="1"/>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2:39" ht="23.25" x14ac:dyDescent="0.35">
      <c r="B1" s="119" t="s">
        <v>163</v>
      </c>
      <c r="G1" s="464" t="s">
        <v>164</v>
      </c>
      <c r="H1" s="464"/>
    </row>
    <row r="3" spans="2:39" x14ac:dyDescent="0.2">
      <c r="B3" s="56" t="s">
        <v>1</v>
      </c>
      <c r="C3" s="56" t="s">
        <v>687</v>
      </c>
    </row>
    <row r="4" spans="2:39" x14ac:dyDescent="0.2">
      <c r="C4" s="56" t="s">
        <v>56</v>
      </c>
    </row>
    <row r="6" spans="2:39" s="43" customFormat="1" ht="13.5" thickBot="1" x14ac:dyDescent="0.25">
      <c r="B6" s="121"/>
      <c r="C6" s="121"/>
      <c r="E6" s="39"/>
      <c r="F6" s="39"/>
      <c r="G6" s="39"/>
      <c r="H6" s="203" t="s">
        <v>6</v>
      </c>
    </row>
    <row r="7" spans="2:39" s="43" customFormat="1" ht="39.75" thickTop="1" thickBot="1" x14ac:dyDescent="0.25">
      <c r="B7" s="72" t="s">
        <v>2</v>
      </c>
      <c r="C7" s="73" t="s">
        <v>3</v>
      </c>
      <c r="D7" s="74" t="s">
        <v>4</v>
      </c>
      <c r="E7" s="75" t="s">
        <v>469</v>
      </c>
      <c r="F7" s="75" t="s">
        <v>647</v>
      </c>
      <c r="G7" s="75" t="s">
        <v>470</v>
      </c>
      <c r="H7" s="29" t="s">
        <v>5</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row>
    <row r="8" spans="2:39" s="81" customFormat="1" ht="12.75" thickTop="1" thickBot="1" x14ac:dyDescent="0.25">
      <c r="B8" s="76">
        <v>1</v>
      </c>
      <c r="C8" s="77">
        <v>2</v>
      </c>
      <c r="D8" s="77">
        <v>3</v>
      </c>
      <c r="E8" s="78">
        <v>4</v>
      </c>
      <c r="F8" s="78">
        <v>5</v>
      </c>
      <c r="G8" s="78">
        <v>6</v>
      </c>
      <c r="H8" s="79" t="s">
        <v>361</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row>
    <row r="9" spans="2:39" ht="15" thickTop="1" x14ac:dyDescent="0.2">
      <c r="B9" s="97">
        <v>2299</v>
      </c>
      <c r="C9" s="98">
        <v>51</v>
      </c>
      <c r="D9" s="102" t="s">
        <v>7</v>
      </c>
      <c r="E9" s="25">
        <v>102</v>
      </c>
      <c r="F9" s="25">
        <v>102</v>
      </c>
      <c r="G9" s="25"/>
      <c r="H9" s="37"/>
    </row>
    <row r="10" spans="2:39" x14ac:dyDescent="0.2">
      <c r="B10" s="97">
        <v>3269</v>
      </c>
      <c r="C10" s="98">
        <v>51</v>
      </c>
      <c r="D10" s="102" t="s">
        <v>7</v>
      </c>
      <c r="E10" s="25">
        <v>16222</v>
      </c>
      <c r="F10" s="25">
        <v>16222</v>
      </c>
      <c r="G10" s="25"/>
      <c r="H10" s="37"/>
    </row>
    <row r="11" spans="2:39" x14ac:dyDescent="0.2">
      <c r="B11" s="97">
        <v>3399</v>
      </c>
      <c r="C11" s="98">
        <v>51</v>
      </c>
      <c r="D11" s="102" t="s">
        <v>7</v>
      </c>
      <c r="E11" s="25">
        <v>1518</v>
      </c>
      <c r="F11" s="25">
        <v>1518</v>
      </c>
      <c r="G11" s="25"/>
      <c r="H11" s="37"/>
    </row>
    <row r="12" spans="2:39" x14ac:dyDescent="0.2">
      <c r="B12" s="97">
        <v>3569</v>
      </c>
      <c r="C12" s="98">
        <v>51</v>
      </c>
      <c r="D12" s="102" t="s">
        <v>7</v>
      </c>
      <c r="E12" s="25">
        <v>2141</v>
      </c>
      <c r="F12" s="25">
        <v>2141</v>
      </c>
      <c r="G12" s="25"/>
      <c r="H12" s="37"/>
    </row>
    <row r="13" spans="2:39" x14ac:dyDescent="0.2">
      <c r="B13" s="97">
        <v>4399</v>
      </c>
      <c r="C13" s="98">
        <v>51</v>
      </c>
      <c r="D13" s="102" t="s">
        <v>7</v>
      </c>
      <c r="E13" s="25">
        <v>6259</v>
      </c>
      <c r="F13" s="25">
        <v>6259</v>
      </c>
      <c r="G13" s="25"/>
      <c r="H13" s="37"/>
    </row>
    <row r="14" spans="2:39" x14ac:dyDescent="0.2">
      <c r="B14" s="97">
        <v>6409</v>
      </c>
      <c r="C14" s="98">
        <v>51</v>
      </c>
      <c r="D14" s="102" t="s">
        <v>7</v>
      </c>
      <c r="E14" s="25"/>
      <c r="F14" s="25"/>
      <c r="G14" s="25">
        <f>SUM(G21)</f>
        <v>31488</v>
      </c>
      <c r="H14" s="37"/>
    </row>
    <row r="15" spans="2:39" x14ac:dyDescent="0.2">
      <c r="B15" s="97"/>
      <c r="C15" s="98"/>
      <c r="D15" s="374" t="s">
        <v>710</v>
      </c>
      <c r="E15" s="375">
        <f>SUM(E9:E13)</f>
        <v>26242</v>
      </c>
      <c r="F15" s="375">
        <f t="shared" ref="F15" si="0">SUM(F9:F13)</f>
        <v>26242</v>
      </c>
      <c r="G15" s="375">
        <f>SUM(G9:G14)</f>
        <v>31488</v>
      </c>
      <c r="H15" s="37"/>
    </row>
    <row r="16" spans="2:39" ht="15" thickBot="1" x14ac:dyDescent="0.25">
      <c r="B16" s="97">
        <v>6172</v>
      </c>
      <c r="C16" s="98">
        <v>51</v>
      </c>
      <c r="D16" s="102" t="s">
        <v>7</v>
      </c>
      <c r="E16" s="25">
        <v>39740</v>
      </c>
      <c r="F16" s="25">
        <v>38662</v>
      </c>
      <c r="G16" s="25">
        <f>SUM(G27)</f>
        <v>38997</v>
      </c>
      <c r="H16" s="37">
        <f t="shared" ref="H16:H17" si="1">G16/E16*100</f>
        <v>98.130347257171607</v>
      </c>
    </row>
    <row r="17" spans="1:10" s="107" customFormat="1" ht="16.5" thickTop="1" thickBot="1" x14ac:dyDescent="0.3">
      <c r="B17" s="423" t="s">
        <v>8</v>
      </c>
      <c r="C17" s="424"/>
      <c r="D17" s="425"/>
      <c r="E17" s="105">
        <f>SUM(E15:E16)</f>
        <v>65982</v>
      </c>
      <c r="F17" s="105">
        <f t="shared" ref="F17:G17" si="2">SUM(F15:F16)</f>
        <v>64904</v>
      </c>
      <c r="G17" s="105">
        <f t="shared" si="2"/>
        <v>70485</v>
      </c>
      <c r="H17" s="44">
        <f t="shared" si="1"/>
        <v>106.82458852414294</v>
      </c>
    </row>
    <row r="18" spans="1:10" ht="15" thickTop="1" x14ac:dyDescent="0.2">
      <c r="B18" s="534"/>
      <c r="C18" s="534"/>
      <c r="D18" s="534"/>
      <c r="E18" s="534"/>
      <c r="F18" s="534"/>
      <c r="G18" s="534"/>
      <c r="H18" s="534"/>
    </row>
    <row r="19" spans="1:10" x14ac:dyDescent="0.2">
      <c r="B19" s="41"/>
      <c r="C19" s="41"/>
      <c r="D19" s="41"/>
      <c r="E19" s="41"/>
      <c r="F19" s="41"/>
      <c r="G19" s="41"/>
      <c r="H19" s="41"/>
    </row>
    <row r="20" spans="1:10" ht="15" x14ac:dyDescent="0.25">
      <c r="B20" s="47" t="s">
        <v>10</v>
      </c>
    </row>
    <row r="21" spans="1:10" ht="17.25" customHeight="1" thickBot="1" x14ac:dyDescent="0.3">
      <c r="B21" s="48" t="s">
        <v>79</v>
      </c>
      <c r="C21" s="49"/>
      <c r="D21" s="50"/>
      <c r="E21" s="51"/>
      <c r="F21" s="51"/>
      <c r="G21" s="456">
        <f>SUM(G22)</f>
        <v>31488</v>
      </c>
      <c r="H21" s="456"/>
      <c r="I21" s="1"/>
    </row>
    <row r="22" spans="1:10" ht="16.5" customHeight="1" thickTop="1" x14ac:dyDescent="0.25">
      <c r="A22" s="40">
        <v>5169</v>
      </c>
      <c r="B22" s="338" t="s">
        <v>16</v>
      </c>
      <c r="G22" s="447">
        <v>31488</v>
      </c>
      <c r="H22" s="448"/>
    </row>
    <row r="23" spans="1:10" s="114" customFormat="1" ht="12" customHeight="1" x14ac:dyDescent="0.2">
      <c r="B23" s="413" t="s">
        <v>706</v>
      </c>
      <c r="C23" s="413"/>
      <c r="D23" s="413"/>
      <c r="E23" s="413"/>
      <c r="F23" s="413"/>
      <c r="G23" s="413"/>
      <c r="H23" s="413"/>
      <c r="I23" s="292"/>
    </row>
    <row r="24" spans="1:10" ht="17.25" customHeight="1" x14ac:dyDescent="0.2">
      <c r="B24" s="413"/>
      <c r="C24" s="413"/>
      <c r="D24" s="413"/>
      <c r="E24" s="413"/>
      <c r="F24" s="413"/>
      <c r="G24" s="413"/>
      <c r="H24" s="413"/>
      <c r="I24" s="1"/>
    </row>
    <row r="25" spans="1:10" ht="274.5" customHeight="1" x14ac:dyDescent="0.2">
      <c r="B25" s="413"/>
      <c r="C25" s="413"/>
      <c r="D25" s="413"/>
      <c r="E25" s="413"/>
      <c r="F25" s="413"/>
      <c r="G25" s="413"/>
      <c r="H25" s="413"/>
    </row>
    <row r="27" spans="1:10" ht="17.25" customHeight="1" thickBot="1" x14ac:dyDescent="0.3">
      <c r="B27" s="48" t="s">
        <v>44</v>
      </c>
      <c r="C27" s="49"/>
      <c r="D27" s="50"/>
      <c r="E27" s="51"/>
      <c r="F27" s="51"/>
      <c r="G27" s="456">
        <f>SUM(G28,G32,G35,G39,G43,G46)</f>
        <v>38997</v>
      </c>
      <c r="H27" s="456"/>
      <c r="I27" s="1"/>
    </row>
    <row r="28" spans="1:10" ht="15.75" thickTop="1" x14ac:dyDescent="0.25">
      <c r="A28" s="40">
        <v>5163</v>
      </c>
      <c r="B28" s="45" t="s">
        <v>31</v>
      </c>
      <c r="C28" s="65"/>
      <c r="D28" s="65"/>
      <c r="E28" s="65"/>
      <c r="F28" s="65"/>
      <c r="G28" s="447">
        <v>38556</v>
      </c>
      <c r="H28" s="448"/>
    </row>
    <row r="29" spans="1:10" s="23" customFormat="1" ht="27.75" customHeight="1" x14ac:dyDescent="0.2">
      <c r="B29" s="471" t="s">
        <v>707</v>
      </c>
      <c r="C29" s="422"/>
      <c r="D29" s="422"/>
      <c r="E29" s="422"/>
      <c r="F29" s="422"/>
      <c r="G29" s="422"/>
      <c r="H29" s="422"/>
      <c r="I29" s="32"/>
    </row>
    <row r="30" spans="1:10" s="23" customFormat="1" ht="378" customHeight="1" x14ac:dyDescent="0.2">
      <c r="B30" s="422"/>
      <c r="C30" s="422"/>
      <c r="D30" s="422"/>
      <c r="E30" s="422"/>
      <c r="F30" s="422"/>
      <c r="G30" s="422"/>
      <c r="H30" s="422"/>
      <c r="I30" s="32"/>
    </row>
    <row r="31" spans="1:10" s="23" customFormat="1" ht="17.25" customHeight="1" x14ac:dyDescent="0.25">
      <c r="B31" s="115"/>
      <c r="C31" s="116"/>
      <c r="D31" s="114"/>
      <c r="E31" s="113"/>
      <c r="F31" s="113"/>
      <c r="G31" s="117"/>
      <c r="H31" s="117"/>
      <c r="I31" s="32"/>
    </row>
    <row r="32" spans="1:10" ht="15" x14ac:dyDescent="0.25">
      <c r="A32" s="40">
        <v>5139</v>
      </c>
      <c r="B32" s="338" t="s">
        <v>350</v>
      </c>
      <c r="E32" s="40"/>
      <c r="G32" s="447">
        <v>35</v>
      </c>
      <c r="H32" s="448"/>
      <c r="I32" s="39"/>
      <c r="J32" s="39"/>
    </row>
    <row r="33" spans="1:9" s="23" customFormat="1" ht="17.25" customHeight="1" x14ac:dyDescent="0.2">
      <c r="B33" s="541" t="s">
        <v>642</v>
      </c>
      <c r="C33" s="541"/>
      <c r="D33" s="541"/>
      <c r="E33" s="541"/>
      <c r="F33" s="541"/>
      <c r="G33" s="541"/>
      <c r="H33" s="541"/>
      <c r="I33" s="32"/>
    </row>
    <row r="34" spans="1:9" s="23" customFormat="1" ht="17.25" customHeight="1" x14ac:dyDescent="0.25">
      <c r="B34" s="115"/>
      <c r="C34" s="116"/>
      <c r="D34" s="114"/>
      <c r="E34" s="113"/>
      <c r="F34" s="113"/>
      <c r="G34" s="337"/>
      <c r="H34" s="337"/>
      <c r="I34" s="32"/>
    </row>
    <row r="35" spans="1:9" ht="15" x14ac:dyDescent="0.25">
      <c r="A35" s="40">
        <v>5164</v>
      </c>
      <c r="B35" s="45" t="s">
        <v>42</v>
      </c>
      <c r="G35" s="447">
        <v>16</v>
      </c>
      <c r="H35" s="448"/>
    </row>
    <row r="36" spans="1:9" ht="15" customHeight="1" x14ac:dyDescent="0.2">
      <c r="B36" s="451" t="s">
        <v>341</v>
      </c>
      <c r="C36" s="451"/>
      <c r="D36" s="451"/>
      <c r="E36" s="451"/>
      <c r="F36" s="451"/>
      <c r="G36" s="451"/>
      <c r="H36" s="451"/>
    </row>
    <row r="37" spans="1:9" ht="15" customHeight="1" x14ac:dyDescent="0.2">
      <c r="B37" s="451"/>
      <c r="C37" s="451"/>
      <c r="D37" s="451"/>
      <c r="E37" s="451"/>
      <c r="F37" s="451"/>
      <c r="G37" s="451"/>
      <c r="H37" s="451"/>
    </row>
    <row r="38" spans="1:9" ht="15" x14ac:dyDescent="0.25">
      <c r="B38" s="56"/>
      <c r="G38" s="57"/>
      <c r="H38" s="58"/>
    </row>
    <row r="39" spans="1:9" ht="15" x14ac:dyDescent="0.25">
      <c r="A39" s="40">
        <v>5166</v>
      </c>
      <c r="B39" s="45" t="s">
        <v>14</v>
      </c>
      <c r="G39" s="447">
        <v>24</v>
      </c>
      <c r="H39" s="448"/>
    </row>
    <row r="40" spans="1:9" ht="15" customHeight="1" x14ac:dyDescent="0.2">
      <c r="B40" s="412" t="s">
        <v>442</v>
      </c>
      <c r="C40" s="412"/>
      <c r="D40" s="412"/>
      <c r="E40" s="412"/>
      <c r="F40" s="412"/>
      <c r="G40" s="412"/>
      <c r="H40" s="412"/>
    </row>
    <row r="41" spans="1:9" ht="15" customHeight="1" x14ac:dyDescent="0.2">
      <c r="B41" s="412"/>
      <c r="C41" s="412"/>
      <c r="D41" s="412"/>
      <c r="E41" s="412"/>
      <c r="F41" s="412"/>
      <c r="G41" s="412"/>
      <c r="H41" s="412"/>
    </row>
    <row r="42" spans="1:9" ht="15" x14ac:dyDescent="0.25">
      <c r="B42" s="45"/>
      <c r="G42" s="57"/>
      <c r="H42" s="58"/>
    </row>
    <row r="43" spans="1:9" ht="15" x14ac:dyDescent="0.25">
      <c r="A43" s="40">
        <v>5169</v>
      </c>
      <c r="B43" s="45" t="s">
        <v>16</v>
      </c>
      <c r="C43" s="65"/>
      <c r="D43" s="65"/>
      <c r="E43" s="65"/>
      <c r="F43" s="65"/>
      <c r="G43" s="447">
        <v>350</v>
      </c>
      <c r="H43" s="448"/>
    </row>
    <row r="44" spans="1:9" ht="15" x14ac:dyDescent="0.2">
      <c r="B44" s="412" t="s">
        <v>641</v>
      </c>
      <c r="C44" s="422"/>
      <c r="D44" s="422"/>
      <c r="E44" s="422"/>
      <c r="F44" s="422"/>
      <c r="G44" s="422"/>
      <c r="H44" s="422"/>
    </row>
    <row r="45" spans="1:9" ht="15" x14ac:dyDescent="0.25">
      <c r="B45" s="111"/>
      <c r="C45" s="112"/>
      <c r="D45" s="112"/>
      <c r="E45" s="112"/>
      <c r="F45" s="112"/>
      <c r="G45" s="112"/>
      <c r="H45" s="112"/>
    </row>
    <row r="46" spans="1:9" ht="15" x14ac:dyDescent="0.25">
      <c r="A46" s="40">
        <v>5175</v>
      </c>
      <c r="B46" s="45" t="s">
        <v>33</v>
      </c>
      <c r="C46" s="65"/>
      <c r="D46" s="65"/>
      <c r="E46" s="65"/>
      <c r="F46" s="65"/>
      <c r="G46" s="447">
        <v>16</v>
      </c>
      <c r="H46" s="448"/>
    </row>
    <row r="47" spans="1:9" ht="15" customHeight="1" x14ac:dyDescent="0.2">
      <c r="B47" s="451" t="s">
        <v>342</v>
      </c>
      <c r="C47" s="451"/>
      <c r="D47" s="451"/>
      <c r="E47" s="451"/>
      <c r="F47" s="451"/>
      <c r="G47" s="451"/>
      <c r="H47" s="451"/>
    </row>
    <row r="48" spans="1:9" x14ac:dyDescent="0.2">
      <c r="B48" s="451"/>
      <c r="C48" s="451"/>
      <c r="D48" s="451"/>
      <c r="E48" s="451"/>
      <c r="F48" s="451"/>
      <c r="G48" s="451"/>
      <c r="H48" s="451"/>
    </row>
  </sheetData>
  <mergeCells count="19">
    <mergeCell ref="B36:H37"/>
    <mergeCell ref="B33:H33"/>
    <mergeCell ref="G21:H21"/>
    <mergeCell ref="G22:H22"/>
    <mergeCell ref="B47:H48"/>
    <mergeCell ref="B23:H25"/>
    <mergeCell ref="G1:H1"/>
    <mergeCell ref="B17:D17"/>
    <mergeCell ref="B18:H18"/>
    <mergeCell ref="G46:H46"/>
    <mergeCell ref="G27:H27"/>
    <mergeCell ref="G35:H35"/>
    <mergeCell ref="G39:H39"/>
    <mergeCell ref="G28:H28"/>
    <mergeCell ref="B29:H30"/>
    <mergeCell ref="G43:H43"/>
    <mergeCell ref="B44:H44"/>
    <mergeCell ref="G32:H32"/>
    <mergeCell ref="B40:H41"/>
  </mergeCells>
  <pageMargins left="0.70866141732283472" right="0.70866141732283472" top="0.78740157480314965" bottom="0.78740157480314965" header="0.31496062992125984" footer="0.31496062992125984"/>
  <pageSetup paperSize="9" scale="67" firstPageNumber="67"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2"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31"/>
  <sheetViews>
    <sheetView showGridLines="0" view="pageBreakPreview" zoomScaleNormal="100" zoomScaleSheetLayoutView="100" workbookViewId="0">
      <selection activeCell="B27" sqref="B27"/>
    </sheetView>
  </sheetViews>
  <sheetFormatPr defaultColWidth="9.140625" defaultRowHeight="14.25" x14ac:dyDescent="0.2"/>
  <cols>
    <col min="1" max="1" width="5.42578125" style="40" customWidth="1"/>
    <col min="2" max="2" width="8.5703125" style="46" customWidth="1"/>
    <col min="3" max="3" width="9.7109375" style="46" customWidth="1"/>
    <col min="4" max="4" width="58.7109375" style="40" customWidth="1"/>
    <col min="5" max="7" width="14.140625" style="38" customWidth="1"/>
    <col min="8" max="8" width="9.140625" style="40" customWidth="1"/>
    <col min="9" max="10" width="9.140625" style="40"/>
    <col min="11" max="11" width="13.28515625" style="40" customWidth="1"/>
    <col min="12" max="16384" width="9.140625" style="40"/>
  </cols>
  <sheetData>
    <row r="1" spans="1:8" ht="23.25" x14ac:dyDescent="0.35">
      <c r="B1" s="119" t="s">
        <v>173</v>
      </c>
      <c r="G1" s="464" t="s">
        <v>174</v>
      </c>
      <c r="H1" s="464"/>
    </row>
    <row r="3" spans="1:8" x14ac:dyDescent="0.2">
      <c r="B3" s="56" t="s">
        <v>1</v>
      </c>
      <c r="C3" s="56" t="s">
        <v>175</v>
      </c>
    </row>
    <row r="4" spans="1:8" x14ac:dyDescent="0.2">
      <c r="C4" s="56" t="s">
        <v>176</v>
      </c>
    </row>
    <row r="6" spans="1:8" s="43" customFormat="1" ht="13.5" thickBot="1" x14ac:dyDescent="0.25">
      <c r="B6" s="121"/>
      <c r="C6" s="121"/>
      <c r="E6" s="39"/>
      <c r="F6" s="39"/>
      <c r="G6" s="39"/>
      <c r="H6" s="203" t="s">
        <v>6</v>
      </c>
    </row>
    <row r="7" spans="1:8" s="43" customFormat="1" ht="39.75" thickTop="1" thickBot="1" x14ac:dyDescent="0.25">
      <c r="B7" s="72" t="s">
        <v>2</v>
      </c>
      <c r="C7" s="73" t="s">
        <v>3</v>
      </c>
      <c r="D7" s="74" t="s">
        <v>4</v>
      </c>
      <c r="E7" s="75" t="s">
        <v>469</v>
      </c>
      <c r="F7" s="75" t="s">
        <v>647</v>
      </c>
      <c r="G7" s="75" t="s">
        <v>470</v>
      </c>
      <c r="H7" s="29" t="s">
        <v>5</v>
      </c>
    </row>
    <row r="8" spans="1:8" s="81" customFormat="1" ht="12.75" thickTop="1" thickBot="1" x14ac:dyDescent="0.25">
      <c r="B8" s="76">
        <v>1</v>
      </c>
      <c r="C8" s="77">
        <v>2</v>
      </c>
      <c r="D8" s="77">
        <v>3</v>
      </c>
      <c r="E8" s="78">
        <v>4</v>
      </c>
      <c r="F8" s="78">
        <v>5</v>
      </c>
      <c r="G8" s="78">
        <v>6</v>
      </c>
      <c r="H8" s="79" t="s">
        <v>361</v>
      </c>
    </row>
    <row r="9" spans="1:8" ht="15" thickTop="1" x14ac:dyDescent="0.2">
      <c r="B9" s="159">
        <v>6172</v>
      </c>
      <c r="C9" s="160">
        <v>51</v>
      </c>
      <c r="D9" s="164" t="s">
        <v>7</v>
      </c>
      <c r="E9" s="162">
        <v>570</v>
      </c>
      <c r="F9" s="162">
        <v>550</v>
      </c>
      <c r="G9" s="162">
        <f>SUM(G15)</f>
        <v>513</v>
      </c>
      <c r="H9" s="122">
        <f>G9/E9*100</f>
        <v>90</v>
      </c>
    </row>
    <row r="10" spans="1:8" ht="15" thickBot="1" x14ac:dyDescent="0.25">
      <c r="B10" s="103">
        <v>6409</v>
      </c>
      <c r="C10" s="104">
        <v>59</v>
      </c>
      <c r="D10" s="123" t="s">
        <v>40</v>
      </c>
      <c r="E10" s="26"/>
      <c r="F10" s="26">
        <v>10</v>
      </c>
      <c r="G10" s="26"/>
      <c r="H10" s="298"/>
    </row>
    <row r="11" spans="1:8" s="107" customFormat="1" ht="17.25" customHeight="1" thickTop="1" thickBot="1" x14ac:dyDescent="0.3">
      <c r="B11" s="423" t="s">
        <v>8</v>
      </c>
      <c r="C11" s="424"/>
      <c r="D11" s="425"/>
      <c r="E11" s="105">
        <f>SUM(E9:E9)</f>
        <v>570</v>
      </c>
      <c r="F11" s="105">
        <f>SUM(F9:F10)</f>
        <v>560</v>
      </c>
      <c r="G11" s="105">
        <f>SUM(G9:G9)</f>
        <v>513</v>
      </c>
      <c r="H11" s="44">
        <f>G11/E11*100</f>
        <v>90</v>
      </c>
    </row>
    <row r="12" spans="1:8" ht="15" thickTop="1" x14ac:dyDescent="0.2">
      <c r="B12" s="40"/>
      <c r="C12" s="40"/>
      <c r="E12" s="40"/>
      <c r="F12" s="40"/>
      <c r="G12" s="40"/>
    </row>
    <row r="13" spans="1:8" x14ac:dyDescent="0.2">
      <c r="B13" s="41"/>
      <c r="C13" s="41"/>
      <c r="D13" s="41"/>
      <c r="E13" s="41"/>
      <c r="F13" s="167"/>
      <c r="G13" s="41"/>
      <c r="H13" s="41"/>
    </row>
    <row r="14" spans="1:8" ht="15" x14ac:dyDescent="0.25">
      <c r="B14" s="47" t="s">
        <v>10</v>
      </c>
    </row>
    <row r="15" spans="1:8" ht="17.25" customHeight="1" thickBot="1" x14ac:dyDescent="0.3">
      <c r="B15" s="48" t="s">
        <v>44</v>
      </c>
      <c r="C15" s="49"/>
      <c r="D15" s="50"/>
      <c r="E15" s="51"/>
      <c r="F15" s="51"/>
      <c r="G15" s="456">
        <f>SUM(G16,G19,G23)</f>
        <v>513</v>
      </c>
      <c r="H15" s="456"/>
    </row>
    <row r="16" spans="1:8" ht="15.75" thickTop="1" x14ac:dyDescent="0.25">
      <c r="A16" s="40">
        <v>5139</v>
      </c>
      <c r="B16" s="45" t="s">
        <v>190</v>
      </c>
      <c r="E16" s="40"/>
      <c r="G16" s="447">
        <v>450</v>
      </c>
      <c r="H16" s="448"/>
    </row>
    <row r="17" spans="1:8" ht="45" customHeight="1" x14ac:dyDescent="0.2">
      <c r="B17" s="451" t="s">
        <v>400</v>
      </c>
      <c r="C17" s="451"/>
      <c r="D17" s="451"/>
      <c r="E17" s="451"/>
      <c r="F17" s="451"/>
      <c r="G17" s="451"/>
      <c r="H17" s="451"/>
    </row>
    <row r="18" spans="1:8" ht="16.5" customHeight="1" x14ac:dyDescent="0.2">
      <c r="B18" s="233"/>
      <c r="C18" s="233"/>
      <c r="D18" s="233"/>
      <c r="E18" s="233"/>
      <c r="F18" s="233"/>
      <c r="G18" s="233"/>
      <c r="H18" s="233"/>
    </row>
    <row r="19" spans="1:8" ht="15" x14ac:dyDescent="0.25">
      <c r="A19" s="40">
        <v>5166</v>
      </c>
      <c r="B19" s="45" t="s">
        <v>14</v>
      </c>
      <c r="G19" s="447">
        <v>18</v>
      </c>
      <c r="H19" s="448"/>
    </row>
    <row r="20" spans="1:8" x14ac:dyDescent="0.2">
      <c r="B20" s="451" t="s">
        <v>177</v>
      </c>
      <c r="C20" s="468"/>
      <c r="D20" s="468"/>
      <c r="E20" s="468"/>
      <c r="F20" s="468"/>
      <c r="G20" s="468"/>
      <c r="H20" s="468"/>
    </row>
    <row r="21" spans="1:8" ht="15" customHeight="1" x14ac:dyDescent="0.2">
      <c r="B21" s="446"/>
      <c r="C21" s="446"/>
      <c r="D21" s="446"/>
      <c r="E21" s="446"/>
      <c r="F21" s="446"/>
      <c r="G21" s="446"/>
      <c r="H21" s="446"/>
    </row>
    <row r="23" spans="1:8" ht="15" x14ac:dyDescent="0.25">
      <c r="A23" s="40">
        <v>5192</v>
      </c>
      <c r="B23" s="45" t="s">
        <v>191</v>
      </c>
      <c r="E23" s="40"/>
      <c r="G23" s="447">
        <v>45</v>
      </c>
      <c r="H23" s="448"/>
    </row>
    <row r="24" spans="1:8" ht="16.5" customHeight="1" x14ac:dyDescent="0.2">
      <c r="B24" s="451" t="s">
        <v>401</v>
      </c>
      <c r="C24" s="451"/>
      <c r="D24" s="451"/>
      <c r="E24" s="451"/>
      <c r="F24" s="451"/>
      <c r="G24" s="451"/>
      <c r="H24" s="451"/>
    </row>
    <row r="31" spans="1:8" x14ac:dyDescent="0.2">
      <c r="D31" s="40" t="s">
        <v>213</v>
      </c>
    </row>
  </sheetData>
  <mergeCells count="9">
    <mergeCell ref="G23:H23"/>
    <mergeCell ref="B24:H24"/>
    <mergeCell ref="B20:H21"/>
    <mergeCell ref="G1:H1"/>
    <mergeCell ref="B11:D11"/>
    <mergeCell ref="G15:H15"/>
    <mergeCell ref="G19:H19"/>
    <mergeCell ref="G16:H16"/>
    <mergeCell ref="B17:H17"/>
  </mergeCells>
  <pageMargins left="0.70866141732283472" right="0.70866141732283472" top="0.78740157480314965" bottom="0.78740157480314965" header="0.31496062992125984" footer="0.31496062992125984"/>
  <pageSetup paperSize="9" scale="67" firstPageNumber="69"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0"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16"/>
  <sheetViews>
    <sheetView view="pageBreakPreview" zoomScaleNormal="100" zoomScaleSheetLayoutView="100" workbookViewId="0">
      <selection activeCell="B26" sqref="B26:H27"/>
    </sheetView>
  </sheetViews>
  <sheetFormatPr defaultColWidth="9.140625" defaultRowHeight="14.25" x14ac:dyDescent="0.2"/>
  <cols>
    <col min="1" max="1" width="5.28515625" style="40" customWidth="1"/>
    <col min="2" max="2" width="8.5703125" style="46" customWidth="1"/>
    <col min="3" max="3" width="9.140625" style="46"/>
    <col min="4" max="4" width="58.7109375" style="40" customWidth="1"/>
    <col min="5" max="5" width="15.7109375" style="40" customWidth="1"/>
    <col min="6" max="7" width="15.7109375" style="38" customWidth="1"/>
    <col min="8" max="8" width="8.28515625" style="40" customWidth="1"/>
    <col min="9" max="9" width="21" style="23" customWidth="1"/>
    <col min="10" max="12" width="9.140625" style="23"/>
    <col min="13" max="13" width="13.28515625" style="23" customWidth="1"/>
    <col min="14" max="39" width="9.140625" style="23"/>
    <col min="40" max="16384" width="9.140625" style="40"/>
  </cols>
  <sheetData>
    <row r="1" spans="1:39" ht="23.25" x14ac:dyDescent="0.35">
      <c r="B1" s="66" t="s">
        <v>0</v>
      </c>
      <c r="C1" s="22"/>
      <c r="D1" s="23"/>
      <c r="E1" s="23"/>
      <c r="F1" s="24"/>
      <c r="G1" s="431" t="s">
        <v>343</v>
      </c>
      <c r="H1" s="432"/>
    </row>
    <row r="2" spans="1:39" x14ac:dyDescent="0.2">
      <c r="B2" s="22"/>
      <c r="C2" s="22"/>
      <c r="D2" s="23"/>
      <c r="E2" s="23"/>
      <c r="F2" s="24"/>
      <c r="G2" s="24"/>
      <c r="H2" s="23"/>
    </row>
    <row r="3" spans="1:39" x14ac:dyDescent="0.2">
      <c r="B3" s="67" t="s">
        <v>1</v>
      </c>
      <c r="C3" s="67" t="s">
        <v>22</v>
      </c>
      <c r="D3" s="23"/>
      <c r="E3" s="23"/>
      <c r="F3" s="24"/>
      <c r="G3" s="24"/>
      <c r="H3" s="23"/>
    </row>
    <row r="4" spans="1:39" x14ac:dyDescent="0.2">
      <c r="B4" s="22"/>
      <c r="C4" s="67" t="s">
        <v>280</v>
      </c>
      <c r="D4" s="23"/>
      <c r="E4" s="23"/>
      <c r="F4" s="24"/>
      <c r="G4" s="24"/>
      <c r="H4" s="23"/>
    </row>
    <row r="5" spans="1:39" s="43" customFormat="1" ht="15.75" thickBot="1" x14ac:dyDescent="0.3">
      <c r="A5" s="40"/>
      <c r="B5" s="68"/>
      <c r="C5" s="69"/>
      <c r="D5" s="70"/>
      <c r="E5" s="70"/>
      <c r="F5" s="71"/>
      <c r="G5" s="71"/>
      <c r="H5" s="202" t="s">
        <v>6</v>
      </c>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row>
    <row r="6" spans="1:39" s="43" customFormat="1" ht="39.75" thickTop="1" thickBot="1" x14ac:dyDescent="0.25">
      <c r="A6" s="40"/>
      <c r="B6" s="72" t="s">
        <v>2</v>
      </c>
      <c r="C6" s="73" t="s">
        <v>3</v>
      </c>
      <c r="D6" s="74" t="s">
        <v>4</v>
      </c>
      <c r="E6" s="75" t="s">
        <v>469</v>
      </c>
      <c r="F6" s="75" t="s">
        <v>647</v>
      </c>
      <c r="G6" s="75" t="s">
        <v>470</v>
      </c>
      <c r="H6" s="29" t="s">
        <v>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row>
    <row r="7" spans="1:39" s="81" customFormat="1" ht="15.75" thickTop="1" thickBot="1" x14ac:dyDescent="0.25">
      <c r="A7" s="46"/>
      <c r="B7" s="76">
        <v>1</v>
      </c>
      <c r="C7" s="77">
        <v>2</v>
      </c>
      <c r="D7" s="77">
        <v>3</v>
      </c>
      <c r="E7" s="78">
        <v>4</v>
      </c>
      <c r="F7" s="78">
        <v>5</v>
      </c>
      <c r="G7" s="78">
        <v>6</v>
      </c>
      <c r="H7" s="79" t="s">
        <v>361</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1:39" ht="15" customHeight="1" thickTop="1" x14ac:dyDescent="0.2">
      <c r="B8" s="82">
        <v>6113</v>
      </c>
      <c r="C8" s="83">
        <v>50</v>
      </c>
      <c r="D8" s="84" t="s">
        <v>282</v>
      </c>
      <c r="E8" s="85">
        <v>38278</v>
      </c>
      <c r="F8" s="36">
        <v>38988</v>
      </c>
      <c r="G8" s="36">
        <f>SUM(G16)</f>
        <v>35067</v>
      </c>
      <c r="H8" s="86">
        <f>G8/E8*100</f>
        <v>91.611369455039451</v>
      </c>
    </row>
    <row r="9" spans="1:39" ht="14.25" customHeight="1" x14ac:dyDescent="0.2">
      <c r="B9" s="87">
        <v>6113</v>
      </c>
      <c r="C9" s="88">
        <v>51</v>
      </c>
      <c r="D9" s="89" t="s">
        <v>7</v>
      </c>
      <c r="E9" s="90">
        <v>6964</v>
      </c>
      <c r="F9" s="33">
        <v>6469</v>
      </c>
      <c r="G9" s="33">
        <f>SUM(G50)</f>
        <v>5575</v>
      </c>
      <c r="H9" s="91">
        <f>G9/E9*100</f>
        <v>80.054566341183232</v>
      </c>
    </row>
    <row r="10" spans="1:39" ht="28.5" x14ac:dyDescent="0.2">
      <c r="B10" s="206">
        <v>6113</v>
      </c>
      <c r="C10" s="207">
        <v>53</v>
      </c>
      <c r="D10" s="208" t="s">
        <v>283</v>
      </c>
      <c r="E10" s="209">
        <v>4</v>
      </c>
      <c r="F10" s="210">
        <v>4</v>
      </c>
      <c r="G10" s="210">
        <f>SUM(G152)</f>
        <v>4</v>
      </c>
      <c r="H10" s="261">
        <f t="shared" ref="H10:H12" si="0">G10/E10*100</f>
        <v>100</v>
      </c>
    </row>
    <row r="11" spans="1:39" ht="14.25" customHeight="1" x14ac:dyDescent="0.2">
      <c r="B11" s="92">
        <v>6113</v>
      </c>
      <c r="C11" s="211">
        <v>54</v>
      </c>
      <c r="D11" s="94" t="s">
        <v>9</v>
      </c>
      <c r="E11" s="95">
        <v>65</v>
      </c>
      <c r="F11" s="35">
        <v>65</v>
      </c>
      <c r="G11" s="35">
        <f>SUM(G159)</f>
        <v>65</v>
      </c>
      <c r="H11" s="91">
        <f>G11/E11*100</f>
        <v>100</v>
      </c>
    </row>
    <row r="12" spans="1:39" ht="29.25" thickBot="1" x14ac:dyDescent="0.25">
      <c r="B12" s="201">
        <v>6330</v>
      </c>
      <c r="C12" s="211">
        <v>53</v>
      </c>
      <c r="D12" s="208" t="s">
        <v>283</v>
      </c>
      <c r="E12" s="52">
        <v>557</v>
      </c>
      <c r="F12" s="52">
        <v>570</v>
      </c>
      <c r="G12" s="52">
        <f>SUM(G166)</f>
        <v>570</v>
      </c>
      <c r="H12" s="261">
        <f t="shared" si="0"/>
        <v>102.33393177737882</v>
      </c>
    </row>
    <row r="13" spans="1:39" s="107" customFormat="1" ht="16.5" thickTop="1" thickBot="1" x14ac:dyDescent="0.3">
      <c r="B13" s="423" t="s">
        <v>8</v>
      </c>
      <c r="C13" s="424"/>
      <c r="D13" s="425"/>
      <c r="E13" s="105">
        <f>SUM(E8:E12)</f>
        <v>45868</v>
      </c>
      <c r="F13" s="105">
        <f>SUM(F8:F12)</f>
        <v>46096</v>
      </c>
      <c r="G13" s="105">
        <f>SUM(G8:G12)</f>
        <v>41281</v>
      </c>
      <c r="H13" s="44">
        <f>G13/E13*100</f>
        <v>89.999563966163777</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row>
    <row r="14" spans="1:39" ht="15" thickTop="1" x14ac:dyDescent="0.2">
      <c r="B14" s="22"/>
      <c r="C14" s="22"/>
      <c r="D14" s="23"/>
      <c r="E14" s="23"/>
      <c r="F14" s="24"/>
      <c r="G14" s="24"/>
      <c r="H14" s="23"/>
    </row>
    <row r="15" spans="1:39" ht="15" x14ac:dyDescent="0.25">
      <c r="B15" s="109" t="s">
        <v>10</v>
      </c>
      <c r="C15" s="22"/>
      <c r="D15" s="23"/>
      <c r="E15" s="23"/>
      <c r="F15" s="24"/>
      <c r="G15" s="24"/>
      <c r="H15" s="23"/>
    </row>
    <row r="16" spans="1:39" ht="15.75" thickBot="1" x14ac:dyDescent="0.3">
      <c r="B16" s="48" t="s">
        <v>288</v>
      </c>
      <c r="C16" s="49"/>
      <c r="D16" s="50"/>
      <c r="E16" s="51"/>
      <c r="F16" s="51"/>
      <c r="G16" s="417">
        <f>SUM(G17,G21,G25,G29,G32,G37,G42,G45)</f>
        <v>35067</v>
      </c>
      <c r="H16" s="418"/>
    </row>
    <row r="17" spans="1:8" ht="15.75" thickTop="1" x14ac:dyDescent="0.25">
      <c r="A17" s="40">
        <v>5019</v>
      </c>
      <c r="B17" s="21" t="s">
        <v>11</v>
      </c>
      <c r="C17" s="68"/>
      <c r="D17" s="106"/>
      <c r="E17" s="110"/>
      <c r="F17" s="110"/>
      <c r="G17" s="410">
        <v>165</v>
      </c>
      <c r="H17" s="426"/>
    </row>
    <row r="18" spans="1:8" ht="15" customHeight="1" x14ac:dyDescent="0.2">
      <c r="B18" s="414" t="s">
        <v>501</v>
      </c>
      <c r="C18" s="414"/>
      <c r="D18" s="414"/>
      <c r="E18" s="414"/>
      <c r="F18" s="414"/>
      <c r="G18" s="414"/>
      <c r="H18" s="414"/>
    </row>
    <row r="19" spans="1:8" ht="15" customHeight="1" x14ac:dyDescent="0.2">
      <c r="B19" s="414"/>
      <c r="C19" s="414"/>
      <c r="D19" s="414"/>
      <c r="E19" s="414"/>
      <c r="F19" s="414"/>
      <c r="G19" s="414"/>
      <c r="H19" s="414"/>
    </row>
    <row r="20" spans="1:8" ht="15" x14ac:dyDescent="0.25">
      <c r="B20" s="173"/>
      <c r="C20" s="174"/>
      <c r="D20" s="174"/>
      <c r="E20" s="174"/>
      <c r="F20" s="174"/>
      <c r="G20" s="174"/>
      <c r="H20" s="175"/>
    </row>
    <row r="21" spans="1:8" ht="15" x14ac:dyDescent="0.25">
      <c r="A21" s="40">
        <v>5021</v>
      </c>
      <c r="B21" s="21" t="s">
        <v>23</v>
      </c>
      <c r="C21" s="112"/>
      <c r="D21" s="112"/>
      <c r="E21" s="112"/>
      <c r="F21" s="112"/>
      <c r="G21" s="410">
        <f>5340</f>
        <v>5340</v>
      </c>
      <c r="H21" s="411"/>
    </row>
    <row r="22" spans="1:8" ht="17.25" customHeight="1" x14ac:dyDescent="0.2">
      <c r="B22" s="414" t="s">
        <v>502</v>
      </c>
      <c r="C22" s="414"/>
      <c r="D22" s="414"/>
      <c r="E22" s="414"/>
      <c r="F22" s="414"/>
      <c r="G22" s="414"/>
      <c r="H22" s="414"/>
    </row>
    <row r="23" spans="1:8" ht="13.5" customHeight="1" x14ac:dyDescent="0.2">
      <c r="B23" s="414"/>
      <c r="C23" s="414"/>
      <c r="D23" s="414"/>
      <c r="E23" s="414"/>
      <c r="F23" s="414"/>
      <c r="G23" s="414"/>
      <c r="H23" s="414"/>
    </row>
    <row r="24" spans="1:8" ht="15" x14ac:dyDescent="0.25">
      <c r="B24" s="67"/>
      <c r="C24" s="22"/>
      <c r="D24" s="23"/>
      <c r="E24" s="24"/>
      <c r="F24" s="24"/>
      <c r="G24" s="113"/>
      <c r="H24" s="54"/>
    </row>
    <row r="25" spans="1:8" ht="15" x14ac:dyDescent="0.25">
      <c r="A25" s="40">
        <v>5023</v>
      </c>
      <c r="B25" s="21" t="s">
        <v>24</v>
      </c>
      <c r="C25" s="22"/>
      <c r="D25" s="23"/>
      <c r="E25" s="24"/>
      <c r="F25" s="24"/>
      <c r="G25" s="410">
        <v>21690</v>
      </c>
      <c r="H25" s="411"/>
    </row>
    <row r="26" spans="1:8" ht="23.25" customHeight="1" x14ac:dyDescent="0.2">
      <c r="B26" s="412" t="s">
        <v>503</v>
      </c>
      <c r="C26" s="412"/>
      <c r="D26" s="412"/>
      <c r="E26" s="412"/>
      <c r="F26" s="412"/>
      <c r="G26" s="412"/>
      <c r="H26" s="412"/>
    </row>
    <row r="27" spans="1:8" ht="19.5" customHeight="1" x14ac:dyDescent="0.2">
      <c r="B27" s="412"/>
      <c r="C27" s="412"/>
      <c r="D27" s="412"/>
      <c r="E27" s="412"/>
      <c r="F27" s="412"/>
      <c r="G27" s="412"/>
      <c r="H27" s="412"/>
    </row>
    <row r="28" spans="1:8" ht="15" x14ac:dyDescent="0.25">
      <c r="B28" s="22"/>
      <c r="C28" s="22"/>
      <c r="D28" s="23"/>
      <c r="E28" s="24"/>
      <c r="F28" s="24"/>
      <c r="G28" s="24"/>
      <c r="H28" s="54"/>
    </row>
    <row r="29" spans="1:8" ht="15" x14ac:dyDescent="0.25">
      <c r="A29" s="40">
        <v>5029</v>
      </c>
      <c r="B29" s="21" t="s">
        <v>504</v>
      </c>
      <c r="C29" s="22"/>
      <c r="D29" s="23"/>
      <c r="E29" s="24"/>
      <c r="F29" s="24"/>
      <c r="G29" s="410">
        <v>5</v>
      </c>
      <c r="H29" s="411"/>
    </row>
    <row r="30" spans="1:8" ht="15" customHeight="1" x14ac:dyDescent="0.2">
      <c r="B30" s="420" t="s">
        <v>505</v>
      </c>
      <c r="C30" s="421"/>
      <c r="D30" s="421"/>
      <c r="E30" s="421"/>
      <c r="F30" s="421"/>
      <c r="G30" s="421"/>
      <c r="H30" s="421"/>
    </row>
    <row r="31" spans="1:8" ht="15" x14ac:dyDescent="0.25">
      <c r="B31" s="22"/>
      <c r="C31" s="22"/>
      <c r="D31" s="23"/>
      <c r="E31" s="24"/>
      <c r="F31" s="24"/>
      <c r="G31" s="24"/>
      <c r="H31" s="304"/>
    </row>
    <row r="32" spans="1:8" ht="15" x14ac:dyDescent="0.25">
      <c r="A32" s="40">
        <v>5031</v>
      </c>
      <c r="B32" s="21" t="s">
        <v>25</v>
      </c>
      <c r="C32" s="22"/>
      <c r="D32" s="23"/>
      <c r="E32" s="24"/>
      <c r="F32" s="24"/>
      <c r="G32" s="410">
        <v>4857</v>
      </c>
      <c r="H32" s="411"/>
    </row>
    <row r="33" spans="1:8" ht="15" customHeight="1" x14ac:dyDescent="0.2">
      <c r="B33" s="412" t="s">
        <v>506</v>
      </c>
      <c r="C33" s="412"/>
      <c r="D33" s="412"/>
      <c r="E33" s="412"/>
      <c r="F33" s="412"/>
      <c r="G33" s="412"/>
      <c r="H33" s="412"/>
    </row>
    <row r="34" spans="1:8" ht="15" customHeight="1" x14ac:dyDescent="0.2">
      <c r="B34" s="412"/>
      <c r="C34" s="412"/>
      <c r="D34" s="412"/>
      <c r="E34" s="412"/>
      <c r="F34" s="412"/>
      <c r="G34" s="412"/>
      <c r="H34" s="412"/>
    </row>
    <row r="35" spans="1:8" ht="15" customHeight="1" x14ac:dyDescent="0.2">
      <c r="B35" s="412"/>
      <c r="C35" s="412"/>
      <c r="D35" s="412"/>
      <c r="E35" s="412"/>
      <c r="F35" s="412"/>
      <c r="G35" s="412"/>
      <c r="H35" s="412"/>
    </row>
    <row r="36" spans="1:8" ht="15" x14ac:dyDescent="0.25">
      <c r="B36" s="22"/>
      <c r="C36" s="22"/>
      <c r="D36" s="23"/>
      <c r="E36" s="24"/>
      <c r="F36" s="24"/>
      <c r="G36" s="23"/>
      <c r="H36" s="54"/>
    </row>
    <row r="37" spans="1:8" ht="15" x14ac:dyDescent="0.25">
      <c r="A37" s="40">
        <v>5032</v>
      </c>
      <c r="B37" s="21" t="s">
        <v>47</v>
      </c>
      <c r="C37" s="22"/>
      <c r="D37" s="23"/>
      <c r="E37" s="24"/>
      <c r="F37" s="24"/>
      <c r="G37" s="410">
        <v>2433</v>
      </c>
      <c r="H37" s="411"/>
    </row>
    <row r="38" spans="1:8" ht="15" customHeight="1" x14ac:dyDescent="0.2">
      <c r="B38" s="412" t="s">
        <v>507</v>
      </c>
      <c r="C38" s="412"/>
      <c r="D38" s="412"/>
      <c r="E38" s="412"/>
      <c r="F38" s="412"/>
      <c r="G38" s="412"/>
      <c r="H38" s="412"/>
    </row>
    <row r="39" spans="1:8" ht="15" customHeight="1" x14ac:dyDescent="0.2">
      <c r="B39" s="412"/>
      <c r="C39" s="412"/>
      <c r="D39" s="412"/>
      <c r="E39" s="412"/>
      <c r="F39" s="412"/>
      <c r="G39" s="412"/>
      <c r="H39" s="412"/>
    </row>
    <row r="40" spans="1:8" ht="15" customHeight="1" x14ac:dyDescent="0.2">
      <c r="B40" s="412"/>
      <c r="C40" s="412"/>
      <c r="D40" s="412"/>
      <c r="E40" s="412"/>
      <c r="F40" s="412"/>
      <c r="G40" s="412"/>
      <c r="H40" s="412"/>
    </row>
    <row r="41" spans="1:8" ht="15" x14ac:dyDescent="0.25">
      <c r="B41" s="112"/>
      <c r="C41" s="112"/>
      <c r="D41" s="112"/>
      <c r="E41" s="112"/>
      <c r="F41" s="112"/>
      <c r="G41" s="112"/>
      <c r="H41" s="54"/>
    </row>
    <row r="42" spans="1:8" ht="15" x14ac:dyDescent="0.25">
      <c r="A42" s="40">
        <v>5039</v>
      </c>
      <c r="B42" s="21" t="s">
        <v>26</v>
      </c>
      <c r="C42" s="68"/>
      <c r="D42" s="106"/>
      <c r="E42" s="24"/>
      <c r="F42" s="24"/>
      <c r="G42" s="410">
        <v>52</v>
      </c>
      <c r="H42" s="411"/>
    </row>
    <row r="43" spans="1:8" ht="15" x14ac:dyDescent="0.25">
      <c r="B43" s="412" t="s">
        <v>349</v>
      </c>
      <c r="C43" s="422"/>
      <c r="D43" s="422"/>
      <c r="E43" s="422"/>
      <c r="F43" s="422"/>
      <c r="G43" s="422"/>
      <c r="H43" s="54"/>
    </row>
    <row r="44" spans="1:8" ht="15" x14ac:dyDescent="0.25">
      <c r="B44" s="111"/>
      <c r="C44" s="112"/>
      <c r="D44" s="112"/>
      <c r="E44" s="112"/>
      <c r="F44" s="112"/>
      <c r="G44" s="112"/>
      <c r="H44" s="54"/>
    </row>
    <row r="45" spans="1:8" ht="15" x14ac:dyDescent="0.25">
      <c r="A45" s="40">
        <v>5041</v>
      </c>
      <c r="B45" s="21" t="s">
        <v>88</v>
      </c>
      <c r="C45" s="112"/>
      <c r="D45" s="112"/>
      <c r="E45" s="112"/>
      <c r="F45" s="112"/>
      <c r="G45" s="410">
        <v>525</v>
      </c>
      <c r="H45" s="411"/>
    </row>
    <row r="46" spans="1:8" ht="15" customHeight="1" x14ac:dyDescent="0.2">
      <c r="B46" s="412" t="s">
        <v>508</v>
      </c>
      <c r="C46" s="412"/>
      <c r="D46" s="412"/>
      <c r="E46" s="412"/>
      <c r="F46" s="412"/>
      <c r="G46" s="412"/>
      <c r="H46" s="412"/>
    </row>
    <row r="47" spans="1:8" ht="15" customHeight="1" x14ac:dyDescent="0.2">
      <c r="B47" s="412"/>
      <c r="C47" s="412"/>
      <c r="D47" s="412"/>
      <c r="E47" s="412"/>
      <c r="F47" s="412"/>
      <c r="G47" s="412"/>
      <c r="H47" s="412"/>
    </row>
    <row r="48" spans="1:8" ht="15" customHeight="1" x14ac:dyDescent="0.2">
      <c r="B48" s="412"/>
      <c r="C48" s="412"/>
      <c r="D48" s="412"/>
      <c r="E48" s="412"/>
      <c r="F48" s="412"/>
      <c r="G48" s="412"/>
      <c r="H48" s="412"/>
    </row>
    <row r="49" spans="1:8" ht="17.25" customHeight="1" x14ac:dyDescent="0.2">
      <c r="B49" s="22"/>
      <c r="C49" s="22"/>
      <c r="D49" s="23"/>
      <c r="E49" s="24"/>
      <c r="F49" s="24"/>
      <c r="G49" s="24"/>
      <c r="H49" s="23"/>
    </row>
    <row r="50" spans="1:8" ht="15.75" thickBot="1" x14ac:dyDescent="0.3">
      <c r="B50" s="48" t="s">
        <v>19</v>
      </c>
      <c r="C50" s="49"/>
      <c r="D50" s="50"/>
      <c r="E50" s="51"/>
      <c r="F50" s="51"/>
      <c r="G50" s="417">
        <f>SUM(G51,G54,G58,G63,G68,G72,G76,G80,G84,G87,G91,G95,G99,G103,G106,G109,G112,G119,G123,G127,G132,G137,G141,G145,G148)</f>
        <v>5575</v>
      </c>
      <c r="H50" s="418"/>
    </row>
    <row r="51" spans="1:8" ht="15.75" thickTop="1" x14ac:dyDescent="0.25">
      <c r="A51" s="40">
        <v>5133</v>
      </c>
      <c r="B51" s="21" t="s">
        <v>134</v>
      </c>
      <c r="C51" s="68"/>
      <c r="D51" s="106"/>
      <c r="E51" s="110"/>
      <c r="F51" s="110"/>
      <c r="G51" s="415">
        <v>4</v>
      </c>
      <c r="H51" s="416"/>
    </row>
    <row r="52" spans="1:8" ht="30" customHeight="1" x14ac:dyDescent="0.2">
      <c r="B52" s="414" t="s">
        <v>365</v>
      </c>
      <c r="C52" s="414"/>
      <c r="D52" s="414"/>
      <c r="E52" s="414"/>
      <c r="F52" s="414"/>
      <c r="G52" s="414"/>
      <c r="H52" s="414"/>
    </row>
    <row r="53" spans="1:8" ht="15" x14ac:dyDescent="0.25">
      <c r="B53" s="115"/>
      <c r="C53" s="116"/>
      <c r="D53" s="114"/>
      <c r="E53" s="113"/>
      <c r="F53" s="113"/>
      <c r="G53" s="117"/>
      <c r="H53" s="23"/>
    </row>
    <row r="54" spans="1:8" ht="15" x14ac:dyDescent="0.25">
      <c r="A54" s="40">
        <v>5136</v>
      </c>
      <c r="B54" s="21" t="s">
        <v>12</v>
      </c>
      <c r="C54" s="68"/>
      <c r="D54" s="106"/>
      <c r="E54" s="110"/>
      <c r="F54" s="110"/>
      <c r="G54" s="410">
        <v>130</v>
      </c>
      <c r="H54" s="411"/>
    </row>
    <row r="55" spans="1:8" ht="14.25" customHeight="1" x14ac:dyDescent="0.2">
      <c r="B55" s="412" t="s">
        <v>509</v>
      </c>
      <c r="C55" s="412"/>
      <c r="D55" s="412"/>
      <c r="E55" s="412"/>
      <c r="F55" s="412"/>
      <c r="G55" s="412"/>
      <c r="H55" s="412"/>
    </row>
    <row r="56" spans="1:8" x14ac:dyDescent="0.2">
      <c r="B56" s="412"/>
      <c r="C56" s="412"/>
      <c r="D56" s="412"/>
      <c r="E56" s="412"/>
      <c r="F56" s="412"/>
      <c r="G56" s="412"/>
      <c r="H56" s="412"/>
    </row>
    <row r="57" spans="1:8" x14ac:dyDescent="0.2">
      <c r="B57" s="22"/>
      <c r="C57" s="22"/>
      <c r="D57" s="23"/>
      <c r="E57" s="24"/>
      <c r="F57" s="24"/>
      <c r="G57" s="24"/>
      <c r="H57" s="23"/>
    </row>
    <row r="58" spans="1:8" ht="15" x14ac:dyDescent="0.25">
      <c r="A58" s="40">
        <v>5137</v>
      </c>
      <c r="B58" s="21" t="s">
        <v>13</v>
      </c>
      <c r="C58" s="22"/>
      <c r="D58" s="23"/>
      <c r="E58" s="24"/>
      <c r="F58" s="24"/>
      <c r="G58" s="410">
        <v>140</v>
      </c>
      <c r="H58" s="411"/>
    </row>
    <row r="59" spans="1:8" ht="14.25" customHeight="1" x14ac:dyDescent="0.2">
      <c r="B59" s="414" t="s">
        <v>510</v>
      </c>
      <c r="C59" s="414"/>
      <c r="D59" s="414"/>
      <c r="E59" s="414"/>
      <c r="F59" s="414"/>
      <c r="G59" s="414"/>
      <c r="H59" s="414"/>
    </row>
    <row r="60" spans="1:8" ht="18" customHeight="1" x14ac:dyDescent="0.2">
      <c r="B60" s="414"/>
      <c r="C60" s="414"/>
      <c r="D60" s="414"/>
      <c r="E60" s="414"/>
      <c r="F60" s="414"/>
      <c r="G60" s="414"/>
      <c r="H60" s="414"/>
    </row>
    <row r="61" spans="1:8" ht="10.5" customHeight="1" x14ac:dyDescent="0.2">
      <c r="B61" s="414"/>
      <c r="C61" s="414"/>
      <c r="D61" s="414"/>
      <c r="E61" s="414"/>
      <c r="F61" s="414"/>
      <c r="G61" s="414"/>
      <c r="H61" s="414"/>
    </row>
    <row r="62" spans="1:8" x14ac:dyDescent="0.2">
      <c r="B62" s="22"/>
      <c r="C62" s="22"/>
      <c r="D62" s="23"/>
      <c r="E62" s="24"/>
      <c r="F62" s="24"/>
      <c r="G62" s="24"/>
      <c r="H62" s="23"/>
    </row>
    <row r="63" spans="1:8" ht="15" x14ac:dyDescent="0.25">
      <c r="A63" s="40">
        <v>5139</v>
      </c>
      <c r="B63" s="21" t="s">
        <v>190</v>
      </c>
      <c r="C63" s="22"/>
      <c r="D63" s="23"/>
      <c r="E63" s="24"/>
      <c r="F63" s="24"/>
      <c r="G63" s="410">
        <f>400-100</f>
        <v>300</v>
      </c>
      <c r="H63" s="411"/>
    </row>
    <row r="64" spans="1:8" ht="15" customHeight="1" x14ac:dyDescent="0.2">
      <c r="B64" s="414" t="s">
        <v>511</v>
      </c>
      <c r="C64" s="414"/>
      <c r="D64" s="414"/>
      <c r="E64" s="414"/>
      <c r="F64" s="414"/>
      <c r="G64" s="414"/>
      <c r="H64" s="414"/>
    </row>
    <row r="65" spans="1:8" ht="13.5" customHeight="1" x14ac:dyDescent="0.2">
      <c r="B65" s="414"/>
      <c r="C65" s="414"/>
      <c r="D65" s="414"/>
      <c r="E65" s="414"/>
      <c r="F65" s="414"/>
      <c r="G65" s="414"/>
      <c r="H65" s="414"/>
    </row>
    <row r="66" spans="1:8" ht="15.75" customHeight="1" x14ac:dyDescent="0.2">
      <c r="B66" s="414"/>
      <c r="C66" s="414"/>
      <c r="D66" s="414"/>
      <c r="E66" s="414"/>
      <c r="F66" s="414"/>
      <c r="G66" s="414"/>
      <c r="H66" s="414"/>
    </row>
    <row r="67" spans="1:8" x14ac:dyDescent="0.2">
      <c r="B67" s="22"/>
      <c r="C67" s="22"/>
      <c r="D67" s="23"/>
      <c r="E67" s="24"/>
      <c r="F67" s="24"/>
      <c r="G67" s="24"/>
      <c r="H67" s="23"/>
    </row>
    <row r="68" spans="1:8" ht="15" x14ac:dyDescent="0.25">
      <c r="A68" s="40">
        <v>5142</v>
      </c>
      <c r="B68" s="21" t="s">
        <v>166</v>
      </c>
      <c r="C68" s="22"/>
      <c r="D68" s="23"/>
      <c r="E68" s="24"/>
      <c r="F68" s="24"/>
      <c r="G68" s="410">
        <v>2</v>
      </c>
      <c r="H68" s="411"/>
    </row>
    <row r="69" spans="1:8" ht="15" customHeight="1" x14ac:dyDescent="0.2">
      <c r="B69" s="412" t="s">
        <v>512</v>
      </c>
      <c r="C69" s="412"/>
      <c r="D69" s="412"/>
      <c r="E69" s="412"/>
      <c r="F69" s="412"/>
      <c r="G69" s="412"/>
      <c r="H69" s="412"/>
    </row>
    <row r="70" spans="1:8" ht="15" customHeight="1" x14ac:dyDescent="0.2">
      <c r="B70" s="412"/>
      <c r="C70" s="412"/>
      <c r="D70" s="412"/>
      <c r="E70" s="412"/>
      <c r="F70" s="412"/>
      <c r="G70" s="412"/>
      <c r="H70" s="412"/>
    </row>
    <row r="71" spans="1:8" x14ac:dyDescent="0.2">
      <c r="B71" s="22"/>
      <c r="C71" s="22"/>
      <c r="D71" s="23"/>
      <c r="E71" s="24"/>
      <c r="F71" s="24"/>
      <c r="G71" s="24"/>
      <c r="H71" s="23"/>
    </row>
    <row r="72" spans="1:8" ht="15" x14ac:dyDescent="0.25">
      <c r="B72" s="21" t="s">
        <v>27</v>
      </c>
      <c r="C72" s="68"/>
      <c r="D72" s="106"/>
      <c r="E72" s="110"/>
      <c r="F72" s="110"/>
      <c r="G72" s="410">
        <v>45</v>
      </c>
      <c r="H72" s="411"/>
    </row>
    <row r="73" spans="1:8" ht="14.25" customHeight="1" x14ac:dyDescent="0.2">
      <c r="A73" s="40">
        <v>5151</v>
      </c>
      <c r="B73" s="412" t="s">
        <v>513</v>
      </c>
      <c r="C73" s="412"/>
      <c r="D73" s="412"/>
      <c r="E73" s="412"/>
      <c r="F73" s="412"/>
      <c r="G73" s="412"/>
      <c r="H73" s="412"/>
    </row>
    <row r="74" spans="1:8" ht="15" customHeight="1" x14ac:dyDescent="0.2">
      <c r="B74" s="412"/>
      <c r="C74" s="412"/>
      <c r="D74" s="412"/>
      <c r="E74" s="412"/>
      <c r="F74" s="412"/>
      <c r="G74" s="412"/>
      <c r="H74" s="412"/>
    </row>
    <row r="75" spans="1:8" x14ac:dyDescent="0.2">
      <c r="B75" s="67"/>
      <c r="C75" s="22"/>
      <c r="D75" s="23"/>
      <c r="E75" s="24"/>
      <c r="F75" s="24"/>
      <c r="G75" s="24"/>
      <c r="H75" s="23"/>
    </row>
    <row r="76" spans="1:8" ht="15" x14ac:dyDescent="0.25">
      <c r="A76" s="40">
        <v>5152</v>
      </c>
      <c r="B76" s="21" t="s">
        <v>28</v>
      </c>
      <c r="C76" s="22"/>
      <c r="D76" s="23"/>
      <c r="E76" s="24"/>
      <c r="F76" s="24"/>
      <c r="G76" s="410">
        <v>250</v>
      </c>
      <c r="H76" s="411"/>
    </row>
    <row r="77" spans="1:8" ht="14.25" customHeight="1" x14ac:dyDescent="0.2">
      <c r="B77" s="412" t="s">
        <v>514</v>
      </c>
      <c r="C77" s="412"/>
      <c r="D77" s="412"/>
      <c r="E77" s="412"/>
      <c r="F77" s="412"/>
      <c r="G77" s="412"/>
      <c r="H77" s="412"/>
    </row>
    <row r="78" spans="1:8" ht="14.25" customHeight="1" x14ac:dyDescent="0.2">
      <c r="B78" s="412"/>
      <c r="C78" s="412"/>
      <c r="D78" s="412"/>
      <c r="E78" s="412"/>
      <c r="F78" s="412"/>
      <c r="G78" s="412"/>
      <c r="H78" s="412"/>
    </row>
    <row r="79" spans="1:8" x14ac:dyDescent="0.2">
      <c r="B79" s="67"/>
      <c r="C79" s="22"/>
      <c r="D79" s="23"/>
      <c r="E79" s="24"/>
      <c r="F79" s="24"/>
      <c r="G79" s="24"/>
      <c r="H79" s="23"/>
    </row>
    <row r="80" spans="1:8" ht="15" x14ac:dyDescent="0.25">
      <c r="A80" s="40">
        <v>5154</v>
      </c>
      <c r="B80" s="21" t="s">
        <v>29</v>
      </c>
      <c r="C80" s="68"/>
      <c r="D80" s="106"/>
      <c r="E80" s="110"/>
      <c r="F80" s="110"/>
      <c r="G80" s="410">
        <v>370</v>
      </c>
      <c r="H80" s="411"/>
    </row>
    <row r="81" spans="1:8" ht="14.25" customHeight="1" x14ac:dyDescent="0.2">
      <c r="B81" s="412" t="s">
        <v>515</v>
      </c>
      <c r="C81" s="412"/>
      <c r="D81" s="412"/>
      <c r="E81" s="412"/>
      <c r="F81" s="412"/>
      <c r="G81" s="412"/>
      <c r="H81" s="412"/>
    </row>
    <row r="82" spans="1:8" ht="14.25" customHeight="1" x14ac:dyDescent="0.2">
      <c r="B82" s="412"/>
      <c r="C82" s="412"/>
      <c r="D82" s="412"/>
      <c r="E82" s="412"/>
      <c r="F82" s="412"/>
      <c r="G82" s="412"/>
      <c r="H82" s="412"/>
    </row>
    <row r="83" spans="1:8" x14ac:dyDescent="0.2">
      <c r="B83" s="67"/>
      <c r="C83" s="22"/>
      <c r="D83" s="23"/>
      <c r="E83" s="24"/>
      <c r="F83" s="24"/>
      <c r="G83" s="24"/>
      <c r="H83" s="23"/>
    </row>
    <row r="84" spans="1:8" ht="15" x14ac:dyDescent="0.25">
      <c r="A84" s="40">
        <v>5156</v>
      </c>
      <c r="B84" s="21" t="s">
        <v>30</v>
      </c>
      <c r="C84" s="22"/>
      <c r="D84" s="23"/>
      <c r="E84" s="24"/>
      <c r="F84" s="24"/>
      <c r="G84" s="410">
        <v>495</v>
      </c>
      <c r="H84" s="411"/>
    </row>
    <row r="85" spans="1:8" ht="15" customHeight="1" x14ac:dyDescent="0.2">
      <c r="B85" s="414" t="s">
        <v>650</v>
      </c>
      <c r="C85" s="414"/>
      <c r="D85" s="414"/>
      <c r="E85" s="414"/>
      <c r="F85" s="414"/>
      <c r="G85" s="414"/>
      <c r="H85" s="414"/>
    </row>
    <row r="86" spans="1:8" x14ac:dyDescent="0.2">
      <c r="B86" s="67"/>
      <c r="C86" s="22"/>
      <c r="D86" s="23"/>
      <c r="E86" s="24"/>
      <c r="F86" s="24"/>
      <c r="G86" s="24"/>
      <c r="H86" s="23"/>
    </row>
    <row r="87" spans="1:8" ht="15" x14ac:dyDescent="0.25">
      <c r="A87" s="40">
        <v>5161</v>
      </c>
      <c r="B87" s="21" t="s">
        <v>89</v>
      </c>
      <c r="C87" s="22"/>
      <c r="D87" s="23"/>
      <c r="E87" s="24"/>
      <c r="F87" s="24"/>
      <c r="G87" s="410">
        <v>3</v>
      </c>
      <c r="H87" s="411"/>
    </row>
    <row r="88" spans="1:8" ht="15" customHeight="1" x14ac:dyDescent="0.2">
      <c r="B88" s="414" t="s">
        <v>651</v>
      </c>
      <c r="C88" s="414"/>
      <c r="D88" s="414"/>
      <c r="E88" s="414"/>
      <c r="F88" s="414"/>
      <c r="G88" s="414"/>
      <c r="H88" s="414"/>
    </row>
    <row r="89" spans="1:8" ht="14.25" customHeight="1" x14ac:dyDescent="0.2">
      <c r="B89" s="414"/>
      <c r="C89" s="414"/>
      <c r="D89" s="414"/>
      <c r="E89" s="414"/>
      <c r="F89" s="414"/>
      <c r="G89" s="414"/>
      <c r="H89" s="414"/>
    </row>
    <row r="90" spans="1:8" x14ac:dyDescent="0.2">
      <c r="B90" s="67"/>
      <c r="C90" s="22"/>
      <c r="D90" s="23"/>
      <c r="E90" s="24"/>
      <c r="F90" s="24"/>
      <c r="G90" s="24"/>
      <c r="H90" s="23"/>
    </row>
    <row r="91" spans="1:8" ht="15" x14ac:dyDescent="0.25">
      <c r="A91" s="40">
        <v>5162</v>
      </c>
      <c r="B91" s="21" t="s">
        <v>351</v>
      </c>
      <c r="C91" s="22"/>
      <c r="D91" s="23"/>
      <c r="E91" s="24"/>
      <c r="F91" s="24"/>
      <c r="G91" s="410">
        <v>370</v>
      </c>
      <c r="H91" s="411"/>
    </row>
    <row r="92" spans="1:8" ht="14.25" customHeight="1" x14ac:dyDescent="0.2">
      <c r="B92" s="414" t="s">
        <v>516</v>
      </c>
      <c r="C92" s="414"/>
      <c r="D92" s="414"/>
      <c r="E92" s="414"/>
      <c r="F92" s="414"/>
      <c r="G92" s="414"/>
      <c r="H92" s="414"/>
    </row>
    <row r="93" spans="1:8" ht="27" customHeight="1" x14ac:dyDescent="0.2">
      <c r="B93" s="414"/>
      <c r="C93" s="414"/>
      <c r="D93" s="414"/>
      <c r="E93" s="414"/>
      <c r="F93" s="414"/>
      <c r="G93" s="414"/>
      <c r="H93" s="414"/>
    </row>
    <row r="94" spans="1:8" x14ac:dyDescent="0.2">
      <c r="B94" s="67"/>
      <c r="C94" s="22"/>
      <c r="D94" s="23"/>
      <c r="E94" s="24"/>
      <c r="F94" s="24"/>
      <c r="G94" s="24"/>
      <c r="H94" s="23"/>
    </row>
    <row r="95" spans="1:8" ht="15" x14ac:dyDescent="0.25">
      <c r="A95" s="40">
        <v>5163</v>
      </c>
      <c r="B95" s="21" t="s">
        <v>31</v>
      </c>
      <c r="C95" s="22"/>
      <c r="D95" s="23"/>
      <c r="E95" s="24"/>
      <c r="F95" s="24"/>
      <c r="G95" s="410">
        <v>30</v>
      </c>
      <c r="H95" s="411"/>
    </row>
    <row r="96" spans="1:8" ht="14.25" customHeight="1" x14ac:dyDescent="0.2">
      <c r="B96" s="412" t="s">
        <v>198</v>
      </c>
      <c r="C96" s="412"/>
      <c r="D96" s="412"/>
      <c r="E96" s="412"/>
      <c r="F96" s="412"/>
      <c r="G96" s="412"/>
      <c r="H96" s="412"/>
    </row>
    <row r="97" spans="1:8" x14ac:dyDescent="0.2">
      <c r="B97" s="412"/>
      <c r="C97" s="412"/>
      <c r="D97" s="412"/>
      <c r="E97" s="412"/>
      <c r="F97" s="412"/>
      <c r="G97" s="412"/>
      <c r="H97" s="412"/>
    </row>
    <row r="98" spans="1:8" x14ac:dyDescent="0.2">
      <c r="B98" s="67"/>
      <c r="C98" s="22"/>
      <c r="D98" s="23"/>
      <c r="E98" s="24"/>
      <c r="F98" s="24"/>
      <c r="G98" s="24"/>
      <c r="H98" s="23"/>
    </row>
    <row r="99" spans="1:8" ht="15" x14ac:dyDescent="0.25">
      <c r="A99" s="40">
        <v>5164</v>
      </c>
      <c r="B99" s="21" t="s">
        <v>32</v>
      </c>
      <c r="C99" s="22"/>
      <c r="D99" s="23"/>
      <c r="E99" s="24"/>
      <c r="F99" s="24"/>
      <c r="G99" s="410">
        <v>135</v>
      </c>
      <c r="H99" s="411"/>
    </row>
    <row r="100" spans="1:8" ht="15" customHeight="1" x14ac:dyDescent="0.2">
      <c r="B100" s="412" t="s">
        <v>322</v>
      </c>
      <c r="C100" s="412"/>
      <c r="D100" s="412"/>
      <c r="E100" s="412"/>
      <c r="F100" s="412"/>
      <c r="G100" s="412"/>
      <c r="H100" s="412"/>
    </row>
    <row r="101" spans="1:8" ht="16.5" customHeight="1" x14ac:dyDescent="0.2">
      <c r="B101" s="412"/>
      <c r="C101" s="412"/>
      <c r="D101" s="412"/>
      <c r="E101" s="412"/>
      <c r="F101" s="412"/>
      <c r="G101" s="412"/>
      <c r="H101" s="412"/>
    </row>
    <row r="102" spans="1:8" x14ac:dyDescent="0.2">
      <c r="B102" s="67"/>
      <c r="C102" s="22"/>
      <c r="D102" s="23"/>
      <c r="E102" s="24"/>
      <c r="F102" s="24"/>
      <c r="G102" s="24"/>
      <c r="H102" s="23"/>
    </row>
    <row r="103" spans="1:8" ht="15" x14ac:dyDescent="0.25">
      <c r="A103" s="40">
        <v>5166</v>
      </c>
      <c r="B103" s="21" t="s">
        <v>14</v>
      </c>
      <c r="C103" s="22"/>
      <c r="D103" s="23"/>
      <c r="E103" s="24"/>
      <c r="F103" s="24"/>
      <c r="G103" s="410">
        <v>15</v>
      </c>
      <c r="H103" s="411"/>
    </row>
    <row r="104" spans="1:8" ht="29.25" customHeight="1" x14ac:dyDescent="0.25">
      <c r="B104" s="414" t="s">
        <v>517</v>
      </c>
      <c r="C104" s="414"/>
      <c r="D104" s="414"/>
      <c r="E104" s="414"/>
      <c r="F104" s="414"/>
      <c r="G104" s="414"/>
      <c r="H104" s="433"/>
    </row>
    <row r="105" spans="1:8" x14ac:dyDescent="0.2">
      <c r="B105" s="67"/>
      <c r="C105" s="22"/>
      <c r="D105" s="23"/>
      <c r="E105" s="24"/>
      <c r="F105" s="24"/>
      <c r="G105" s="24"/>
      <c r="H105" s="23"/>
    </row>
    <row r="106" spans="1:8" ht="15" x14ac:dyDescent="0.25">
      <c r="A106" s="40">
        <v>5167</v>
      </c>
      <c r="B106" s="21" t="s">
        <v>15</v>
      </c>
      <c r="C106" s="22"/>
      <c r="D106" s="23"/>
      <c r="E106" s="24"/>
      <c r="F106" s="24"/>
      <c r="G106" s="410">
        <v>125</v>
      </c>
      <c r="H106" s="411"/>
    </row>
    <row r="107" spans="1:8" ht="28.5" customHeight="1" x14ac:dyDescent="0.2">
      <c r="B107" s="414" t="s">
        <v>518</v>
      </c>
      <c r="C107" s="414"/>
      <c r="D107" s="414"/>
      <c r="E107" s="414"/>
      <c r="F107" s="414"/>
      <c r="G107" s="414"/>
      <c r="H107" s="414"/>
    </row>
    <row r="108" spans="1:8" ht="15" x14ac:dyDescent="0.25">
      <c r="B108" s="111"/>
      <c r="C108" s="112"/>
      <c r="D108" s="112"/>
      <c r="E108" s="112"/>
      <c r="F108" s="112"/>
      <c r="G108" s="112"/>
      <c r="H108" s="23"/>
    </row>
    <row r="109" spans="1:8" ht="14.25" customHeight="1" x14ac:dyDescent="0.25">
      <c r="A109" s="40">
        <v>5168</v>
      </c>
      <c r="B109" s="434" t="s">
        <v>83</v>
      </c>
      <c r="C109" s="434"/>
      <c r="D109" s="434"/>
      <c r="E109" s="434"/>
      <c r="F109" s="434"/>
      <c r="G109" s="410">
        <v>10</v>
      </c>
      <c r="H109" s="411"/>
    </row>
    <row r="110" spans="1:8" ht="15" customHeight="1" x14ac:dyDescent="0.2">
      <c r="B110" s="414" t="s">
        <v>519</v>
      </c>
      <c r="C110" s="414"/>
      <c r="D110" s="414"/>
      <c r="E110" s="414"/>
      <c r="F110" s="414"/>
      <c r="G110" s="414"/>
      <c r="H110" s="414"/>
    </row>
    <row r="111" spans="1:8" ht="15" x14ac:dyDescent="0.25">
      <c r="B111" s="262"/>
      <c r="C111" s="174"/>
      <c r="D111" s="174"/>
      <c r="E111" s="174"/>
      <c r="F111" s="174"/>
      <c r="G111" s="174"/>
      <c r="H111" s="23"/>
    </row>
    <row r="112" spans="1:8" ht="15" x14ac:dyDescent="0.25">
      <c r="A112" s="40">
        <v>5169</v>
      </c>
      <c r="B112" s="21" t="s">
        <v>16</v>
      </c>
      <c r="C112" s="22"/>
      <c r="D112" s="23"/>
      <c r="E112" s="24"/>
      <c r="F112" s="24"/>
      <c r="G112" s="410">
        <v>558</v>
      </c>
      <c r="H112" s="411"/>
    </row>
    <row r="113" spans="1:8" ht="14.25" hidden="1" customHeight="1" x14ac:dyDescent="0.2">
      <c r="B113" s="420" t="s">
        <v>520</v>
      </c>
      <c r="C113" s="420"/>
      <c r="D113" s="420"/>
      <c r="E113" s="420"/>
      <c r="F113" s="420"/>
      <c r="G113" s="420"/>
      <c r="H113" s="420"/>
    </row>
    <row r="114" spans="1:8" ht="10.15" customHeight="1" x14ac:dyDescent="0.2">
      <c r="B114" s="420"/>
      <c r="C114" s="420"/>
      <c r="D114" s="420"/>
      <c r="E114" s="420"/>
      <c r="F114" s="420"/>
      <c r="G114" s="420"/>
      <c r="H114" s="420"/>
    </row>
    <row r="115" spans="1:8" ht="14.25" customHeight="1" x14ac:dyDescent="0.2">
      <c r="B115" s="420"/>
      <c r="C115" s="420"/>
      <c r="D115" s="420"/>
      <c r="E115" s="420"/>
      <c r="F115" s="420"/>
      <c r="G115" s="420"/>
      <c r="H115" s="420"/>
    </row>
    <row r="116" spans="1:8" ht="15" customHeight="1" x14ac:dyDescent="0.2">
      <c r="B116" s="420"/>
      <c r="C116" s="420"/>
      <c r="D116" s="420"/>
      <c r="E116" s="420"/>
      <c r="F116" s="420"/>
      <c r="G116" s="420"/>
      <c r="H116" s="420"/>
    </row>
    <row r="117" spans="1:8" ht="15" customHeight="1" x14ac:dyDescent="0.2">
      <c r="B117" s="420"/>
      <c r="C117" s="420"/>
      <c r="D117" s="420"/>
      <c r="E117" s="420"/>
      <c r="F117" s="420"/>
      <c r="G117" s="420"/>
      <c r="H117" s="420"/>
    </row>
    <row r="118" spans="1:8" ht="12" customHeight="1" x14ac:dyDescent="0.25">
      <c r="B118" s="112"/>
      <c r="C118" s="112"/>
      <c r="D118" s="112"/>
      <c r="E118" s="112"/>
      <c r="F118" s="112"/>
      <c r="G118" s="112"/>
      <c r="H118" s="23"/>
    </row>
    <row r="119" spans="1:8" ht="15" x14ac:dyDescent="0.25">
      <c r="A119" s="40">
        <v>5171</v>
      </c>
      <c r="B119" s="21" t="s">
        <v>17</v>
      </c>
      <c r="C119" s="67"/>
      <c r="D119" s="67"/>
      <c r="E119" s="67"/>
      <c r="F119" s="111"/>
      <c r="G119" s="410">
        <v>180</v>
      </c>
      <c r="H119" s="411"/>
    </row>
    <row r="120" spans="1:8" ht="26.25" customHeight="1" x14ac:dyDescent="0.2">
      <c r="B120" s="412" t="s">
        <v>521</v>
      </c>
      <c r="C120" s="412"/>
      <c r="D120" s="412"/>
      <c r="E120" s="412"/>
      <c r="F120" s="412"/>
      <c r="G120" s="412"/>
      <c r="H120" s="412"/>
    </row>
    <row r="121" spans="1:8" ht="16.5" customHeight="1" x14ac:dyDescent="0.2">
      <c r="B121" s="412"/>
      <c r="C121" s="412"/>
      <c r="D121" s="412"/>
      <c r="E121" s="412"/>
      <c r="F121" s="412"/>
      <c r="G121" s="412"/>
      <c r="H121" s="412"/>
    </row>
    <row r="122" spans="1:8" x14ac:dyDescent="0.2">
      <c r="B122" s="67"/>
      <c r="C122" s="111"/>
      <c r="D122" s="111"/>
      <c r="E122" s="111"/>
      <c r="F122" s="111"/>
      <c r="G122" s="111"/>
      <c r="H122" s="23"/>
    </row>
    <row r="123" spans="1:8" ht="15" x14ac:dyDescent="0.25">
      <c r="A123" s="40">
        <v>5172</v>
      </c>
      <c r="B123" s="21" t="s">
        <v>18</v>
      </c>
      <c r="C123" s="111"/>
      <c r="D123" s="111"/>
      <c r="E123" s="111"/>
      <c r="F123" s="111"/>
      <c r="G123" s="410">
        <v>100</v>
      </c>
      <c r="H123" s="411"/>
    </row>
    <row r="124" spans="1:8" ht="14.25" customHeight="1" x14ac:dyDescent="0.2">
      <c r="B124" s="414" t="s">
        <v>522</v>
      </c>
      <c r="C124" s="414"/>
      <c r="D124" s="414"/>
      <c r="E124" s="414"/>
      <c r="F124" s="414"/>
      <c r="G124" s="414"/>
      <c r="H124" s="414"/>
    </row>
    <row r="125" spans="1:8" ht="14.25" customHeight="1" x14ac:dyDescent="0.2">
      <c r="B125" s="414"/>
      <c r="C125" s="414"/>
      <c r="D125" s="414"/>
      <c r="E125" s="414"/>
      <c r="F125" s="414"/>
      <c r="G125" s="414"/>
      <c r="H125" s="414"/>
    </row>
    <row r="126" spans="1:8" x14ac:dyDescent="0.2">
      <c r="B126" s="67"/>
      <c r="C126" s="111"/>
      <c r="D126" s="111"/>
      <c r="E126" s="111"/>
      <c r="F126" s="111"/>
      <c r="G126" s="111"/>
      <c r="H126" s="23"/>
    </row>
    <row r="127" spans="1:8" ht="15" x14ac:dyDescent="0.25">
      <c r="A127" s="40">
        <v>5173</v>
      </c>
      <c r="B127" s="21" t="s">
        <v>367</v>
      </c>
      <c r="C127" s="111"/>
      <c r="D127" s="111"/>
      <c r="E127" s="111"/>
      <c r="F127" s="111"/>
      <c r="G127" s="410">
        <v>980</v>
      </c>
      <c r="H127" s="411"/>
    </row>
    <row r="128" spans="1:8" ht="14.25" customHeight="1" x14ac:dyDescent="0.2">
      <c r="B128" s="412" t="s">
        <v>366</v>
      </c>
      <c r="C128" s="412"/>
      <c r="D128" s="412"/>
      <c r="E128" s="412"/>
      <c r="F128" s="412"/>
      <c r="G128" s="412"/>
      <c r="H128" s="412"/>
    </row>
    <row r="129" spans="1:8" x14ac:dyDescent="0.2">
      <c r="B129" s="412"/>
      <c r="C129" s="412"/>
      <c r="D129" s="412"/>
      <c r="E129" s="412"/>
      <c r="F129" s="412"/>
      <c r="G129" s="412"/>
      <c r="H129" s="412"/>
    </row>
    <row r="130" spans="1:8" ht="14.25" customHeight="1" x14ac:dyDescent="0.2">
      <c r="B130" s="412"/>
      <c r="C130" s="412"/>
      <c r="D130" s="412"/>
      <c r="E130" s="412"/>
      <c r="F130" s="412"/>
      <c r="G130" s="412"/>
      <c r="H130" s="412"/>
    </row>
    <row r="131" spans="1:8" ht="14.25" customHeight="1" x14ac:dyDescent="0.2">
      <c r="B131" s="67"/>
      <c r="C131" s="111"/>
      <c r="D131" s="111"/>
      <c r="E131" s="111"/>
      <c r="F131" s="111"/>
      <c r="G131" s="111"/>
      <c r="H131" s="23"/>
    </row>
    <row r="132" spans="1:8" ht="15" x14ac:dyDescent="0.25">
      <c r="A132" s="40">
        <v>5175</v>
      </c>
      <c r="B132" s="21" t="s">
        <v>33</v>
      </c>
      <c r="C132" s="228"/>
      <c r="D132" s="228"/>
      <c r="E132" s="228"/>
      <c r="F132" s="228"/>
      <c r="G132" s="410">
        <v>1200</v>
      </c>
      <c r="H132" s="419"/>
    </row>
    <row r="133" spans="1:8" ht="14.25" customHeight="1" x14ac:dyDescent="0.2">
      <c r="B133" s="412" t="s">
        <v>523</v>
      </c>
      <c r="C133" s="412"/>
      <c r="D133" s="412"/>
      <c r="E133" s="412"/>
      <c r="F133" s="412"/>
      <c r="G133" s="412"/>
      <c r="H133" s="412"/>
    </row>
    <row r="134" spans="1:8" x14ac:dyDescent="0.2">
      <c r="B134" s="412"/>
      <c r="C134" s="412"/>
      <c r="D134" s="412"/>
      <c r="E134" s="412"/>
      <c r="F134" s="412"/>
      <c r="G134" s="412"/>
      <c r="H134" s="412"/>
    </row>
    <row r="135" spans="1:8" ht="27.75" customHeight="1" x14ac:dyDescent="0.2">
      <c r="B135" s="412"/>
      <c r="C135" s="412"/>
      <c r="D135" s="412"/>
      <c r="E135" s="412"/>
      <c r="F135" s="412"/>
      <c r="G135" s="412"/>
      <c r="H135" s="412"/>
    </row>
    <row r="136" spans="1:8" x14ac:dyDescent="0.2">
      <c r="B136" s="67"/>
      <c r="C136" s="111"/>
      <c r="D136" s="111"/>
      <c r="E136" s="111"/>
      <c r="F136" s="111"/>
      <c r="G136" s="111"/>
      <c r="H136" s="23"/>
    </row>
    <row r="137" spans="1:8" ht="15" x14ac:dyDescent="0.25">
      <c r="A137" s="40">
        <v>5176</v>
      </c>
      <c r="B137" s="21" t="s">
        <v>34</v>
      </c>
      <c r="C137" s="111"/>
      <c r="D137" s="111"/>
      <c r="E137" s="111"/>
      <c r="F137" s="111"/>
      <c r="G137" s="410">
        <v>20</v>
      </c>
      <c r="H137" s="411"/>
    </row>
    <row r="138" spans="1:8" ht="14.25" hidden="1" customHeight="1" x14ac:dyDescent="0.2">
      <c r="B138" s="414" t="s">
        <v>524</v>
      </c>
      <c r="C138" s="414"/>
      <c r="D138" s="414"/>
      <c r="E138" s="414"/>
      <c r="F138" s="414"/>
      <c r="G138" s="414"/>
      <c r="H138" s="414"/>
    </row>
    <row r="139" spans="1:8" ht="42.75" customHeight="1" x14ac:dyDescent="0.2">
      <c r="B139" s="414"/>
      <c r="C139" s="414"/>
      <c r="D139" s="414"/>
      <c r="E139" s="414"/>
      <c r="F139" s="414"/>
      <c r="G139" s="414"/>
      <c r="H139" s="414"/>
    </row>
    <row r="140" spans="1:8" x14ac:dyDescent="0.2">
      <c r="B140" s="67"/>
      <c r="C140" s="111"/>
      <c r="D140" s="111"/>
      <c r="E140" s="111"/>
      <c r="F140" s="111"/>
      <c r="G140" s="111"/>
      <c r="H140" s="23"/>
    </row>
    <row r="141" spans="1:8" ht="15" x14ac:dyDescent="0.25">
      <c r="A141" s="40">
        <v>5179</v>
      </c>
      <c r="B141" s="21" t="s">
        <v>192</v>
      </c>
      <c r="C141" s="111"/>
      <c r="D141" s="111"/>
      <c r="E141" s="111"/>
      <c r="F141" s="111"/>
      <c r="G141" s="410">
        <v>8</v>
      </c>
      <c r="H141" s="411"/>
    </row>
    <row r="142" spans="1:8" ht="14.25" customHeight="1" x14ac:dyDescent="0.2">
      <c r="B142" s="414" t="s">
        <v>199</v>
      </c>
      <c r="C142" s="414"/>
      <c r="D142" s="414"/>
      <c r="E142" s="414"/>
      <c r="F142" s="414"/>
      <c r="G142" s="414"/>
      <c r="H142" s="414"/>
    </row>
    <row r="143" spans="1:8" x14ac:dyDescent="0.2">
      <c r="B143" s="414"/>
      <c r="C143" s="414"/>
      <c r="D143" s="414"/>
      <c r="E143" s="414"/>
      <c r="F143" s="414"/>
      <c r="G143" s="414"/>
      <c r="H143" s="414"/>
    </row>
    <row r="144" spans="1:8" x14ac:dyDescent="0.2">
      <c r="B144" s="67"/>
      <c r="C144" s="111"/>
      <c r="D144" s="111"/>
      <c r="E144" s="111"/>
      <c r="F144" s="111"/>
      <c r="G144" s="111"/>
      <c r="H144" s="23"/>
    </row>
    <row r="145" spans="1:8" ht="15" x14ac:dyDescent="0.25">
      <c r="A145" s="40">
        <v>5189</v>
      </c>
      <c r="B145" s="21" t="s">
        <v>363</v>
      </c>
      <c r="C145" s="111"/>
      <c r="D145" s="111"/>
      <c r="E145" s="111"/>
      <c r="F145" s="111"/>
      <c r="G145" s="410">
        <v>60</v>
      </c>
      <c r="H145" s="411"/>
    </row>
    <row r="146" spans="1:8" ht="14.25" customHeight="1" x14ac:dyDescent="0.25">
      <c r="B146" s="412" t="s">
        <v>75</v>
      </c>
      <c r="C146" s="412"/>
      <c r="D146" s="412"/>
      <c r="E146" s="412"/>
      <c r="F146" s="412"/>
      <c r="G146" s="412"/>
      <c r="H146" s="430"/>
    </row>
    <row r="147" spans="1:8" ht="10.5" customHeight="1" x14ac:dyDescent="0.2">
      <c r="B147" s="67"/>
      <c r="C147" s="111"/>
      <c r="D147" s="111"/>
      <c r="E147" s="111"/>
      <c r="F147" s="111"/>
      <c r="G147" s="111"/>
      <c r="H147" s="23"/>
    </row>
    <row r="148" spans="1:8" ht="15" x14ac:dyDescent="0.25">
      <c r="A148" s="40">
        <v>5194</v>
      </c>
      <c r="B148" s="21" t="s">
        <v>36</v>
      </c>
      <c r="C148" s="111"/>
      <c r="D148" s="111"/>
      <c r="E148" s="111"/>
      <c r="F148" s="111"/>
      <c r="G148" s="410">
        <v>45</v>
      </c>
      <c r="H148" s="411"/>
    </row>
    <row r="149" spans="1:8" ht="14.25" customHeight="1" x14ac:dyDescent="0.2">
      <c r="B149" s="412" t="s">
        <v>712</v>
      </c>
      <c r="C149" s="412"/>
      <c r="D149" s="412"/>
      <c r="E149" s="412"/>
      <c r="F149" s="412"/>
      <c r="G149" s="412"/>
      <c r="H149" s="412"/>
    </row>
    <row r="150" spans="1:8" ht="14.25" customHeight="1" x14ac:dyDescent="0.2">
      <c r="B150" s="412"/>
      <c r="C150" s="412"/>
      <c r="D150" s="412"/>
      <c r="E150" s="412"/>
      <c r="F150" s="412"/>
      <c r="G150" s="412"/>
      <c r="H150" s="412"/>
    </row>
    <row r="151" spans="1:8" ht="15" x14ac:dyDescent="0.25">
      <c r="B151" s="111"/>
      <c r="C151" s="112"/>
      <c r="D151" s="112"/>
      <c r="E151" s="112"/>
      <c r="F151" s="112"/>
      <c r="G151" s="112"/>
      <c r="H151" s="23"/>
    </row>
    <row r="152" spans="1:8" ht="34.5" customHeight="1" thickBot="1" x14ac:dyDescent="0.3">
      <c r="B152" s="427" t="s">
        <v>289</v>
      </c>
      <c r="C152" s="428"/>
      <c r="D152" s="428"/>
      <c r="E152" s="428"/>
      <c r="F152" s="428"/>
      <c r="G152" s="417">
        <f>SUM(G153,G156)</f>
        <v>4</v>
      </c>
      <c r="H152" s="418"/>
    </row>
    <row r="153" spans="1:8" ht="15.75" thickTop="1" x14ac:dyDescent="0.25">
      <c r="A153" s="40">
        <v>5361</v>
      </c>
      <c r="B153" s="118" t="s">
        <v>37</v>
      </c>
      <c r="C153" s="112"/>
      <c r="D153" s="112"/>
      <c r="E153" s="112"/>
      <c r="F153" s="112"/>
      <c r="G153" s="415">
        <v>2</v>
      </c>
      <c r="H153" s="416"/>
    </row>
    <row r="154" spans="1:8" ht="14.25" customHeight="1" x14ac:dyDescent="0.2">
      <c r="B154" s="414" t="s">
        <v>525</v>
      </c>
      <c r="C154" s="414"/>
      <c r="D154" s="414"/>
      <c r="E154" s="414"/>
      <c r="F154" s="414"/>
      <c r="G154" s="414"/>
      <c r="H154" s="414"/>
    </row>
    <row r="155" spans="1:8" ht="15" x14ac:dyDescent="0.25">
      <c r="B155" s="67"/>
      <c r="C155" s="112"/>
      <c r="D155" s="112"/>
      <c r="E155" s="112"/>
      <c r="F155" s="112"/>
      <c r="G155" s="112"/>
      <c r="H155" s="23"/>
    </row>
    <row r="156" spans="1:8" ht="15" x14ac:dyDescent="0.25">
      <c r="A156" s="40">
        <v>5362</v>
      </c>
      <c r="B156" s="21" t="s">
        <v>38</v>
      </c>
      <c r="C156" s="112"/>
      <c r="D156" s="112"/>
      <c r="E156" s="112"/>
      <c r="F156" s="112"/>
      <c r="G156" s="410">
        <v>2</v>
      </c>
      <c r="H156" s="411"/>
    </row>
    <row r="157" spans="1:8" ht="14.25" customHeight="1" x14ac:dyDescent="0.2">
      <c r="B157" s="414" t="s">
        <v>526</v>
      </c>
      <c r="C157" s="414"/>
      <c r="D157" s="414"/>
      <c r="E157" s="414"/>
      <c r="F157" s="414"/>
      <c r="G157" s="414"/>
      <c r="H157" s="414"/>
    </row>
    <row r="158" spans="1:8" ht="15" x14ac:dyDescent="0.25">
      <c r="B158" s="67"/>
      <c r="C158" s="112"/>
      <c r="D158" s="112"/>
      <c r="E158" s="112"/>
      <c r="F158" s="112"/>
      <c r="G158" s="112"/>
      <c r="H158" s="23"/>
    </row>
    <row r="159" spans="1:8" ht="15.75" thickBot="1" x14ac:dyDescent="0.3">
      <c r="B159" s="427" t="s">
        <v>20</v>
      </c>
      <c r="C159" s="428"/>
      <c r="D159" s="428"/>
      <c r="E159" s="428"/>
      <c r="F159" s="428"/>
      <c r="G159" s="417">
        <f>SUM(G160,G163)</f>
        <v>65</v>
      </c>
      <c r="H159" s="418"/>
    </row>
    <row r="160" spans="1:8" ht="15.75" thickTop="1" x14ac:dyDescent="0.25">
      <c r="A160" s="40">
        <v>5424</v>
      </c>
      <c r="B160" s="118" t="s">
        <v>39</v>
      </c>
      <c r="C160" s="112"/>
      <c r="D160" s="112"/>
      <c r="E160" s="112"/>
      <c r="F160" s="112"/>
      <c r="G160" s="415">
        <v>50</v>
      </c>
      <c r="H160" s="416"/>
    </row>
    <row r="161" spans="1:8" ht="15" x14ac:dyDescent="0.25">
      <c r="B161" s="67" t="s">
        <v>21</v>
      </c>
      <c r="C161" s="112"/>
      <c r="D161" s="112"/>
      <c r="E161" s="112"/>
      <c r="F161" s="112"/>
      <c r="G161" s="112"/>
      <c r="H161" s="23"/>
    </row>
    <row r="162" spans="1:8" ht="15" x14ac:dyDescent="0.25">
      <c r="B162" s="67"/>
      <c r="C162" s="112"/>
      <c r="D162" s="112"/>
      <c r="E162" s="112"/>
      <c r="F162" s="112"/>
      <c r="G162" s="112"/>
      <c r="H162" s="23"/>
    </row>
    <row r="163" spans="1:8" ht="15" x14ac:dyDescent="0.25">
      <c r="A163" s="40">
        <v>5492</v>
      </c>
      <c r="B163" s="118" t="s">
        <v>136</v>
      </c>
      <c r="C163" s="112"/>
      <c r="D163" s="112"/>
      <c r="E163" s="112"/>
      <c r="F163" s="112"/>
      <c r="G163" s="410">
        <v>15</v>
      </c>
      <c r="H163" s="411"/>
    </row>
    <row r="164" spans="1:8" ht="15" x14ac:dyDescent="0.25">
      <c r="B164" s="67" t="s">
        <v>527</v>
      </c>
      <c r="C164" s="112"/>
      <c r="D164" s="112"/>
      <c r="E164" s="112"/>
      <c r="F164" s="112"/>
      <c r="G164" s="112"/>
      <c r="H164" s="23"/>
    </row>
    <row r="165" spans="1:8" ht="15" x14ac:dyDescent="0.25">
      <c r="B165" s="67"/>
      <c r="C165" s="112"/>
      <c r="D165" s="112"/>
      <c r="E165" s="112"/>
      <c r="F165" s="112"/>
      <c r="G165" s="112"/>
      <c r="H165" s="23"/>
    </row>
    <row r="166" spans="1:8" ht="30.75" customHeight="1" thickBot="1" x14ac:dyDescent="0.3">
      <c r="B166" s="427" t="s">
        <v>290</v>
      </c>
      <c r="C166" s="428"/>
      <c r="D166" s="428"/>
      <c r="E166" s="428"/>
      <c r="F166" s="428"/>
      <c r="G166" s="417">
        <f>SUM(G167)</f>
        <v>570</v>
      </c>
      <c r="H166" s="418"/>
    </row>
    <row r="167" spans="1:8" s="23" customFormat="1" ht="15.75" thickTop="1" x14ac:dyDescent="0.25">
      <c r="A167" s="23">
        <v>5342</v>
      </c>
      <c r="B167" s="118" t="s">
        <v>364</v>
      </c>
      <c r="C167" s="174"/>
      <c r="D167" s="174"/>
      <c r="E167" s="174"/>
      <c r="F167" s="174"/>
      <c r="G167" s="415">
        <v>570</v>
      </c>
      <c r="H167" s="429"/>
    </row>
    <row r="168" spans="1:8" s="23" customFormat="1" ht="15" customHeight="1" x14ac:dyDescent="0.2">
      <c r="B168" s="413" t="s">
        <v>730</v>
      </c>
      <c r="C168" s="413"/>
      <c r="D168" s="413"/>
      <c r="E168" s="413"/>
      <c r="F168" s="413"/>
      <c r="G168" s="413"/>
      <c r="H168" s="413"/>
    </row>
    <row r="169" spans="1:8" s="23" customFormat="1" x14ac:dyDescent="0.2">
      <c r="B169" s="413"/>
      <c r="C169" s="413"/>
      <c r="D169" s="413"/>
      <c r="E169" s="413"/>
      <c r="F169" s="413"/>
      <c r="G169" s="413"/>
      <c r="H169" s="413"/>
    </row>
    <row r="170" spans="1:8" s="23" customFormat="1" x14ac:dyDescent="0.2">
      <c r="B170" s="22"/>
      <c r="C170" s="22"/>
      <c r="F170" s="24"/>
      <c r="G170" s="24"/>
    </row>
    <row r="171" spans="1:8" s="23" customFormat="1" x14ac:dyDescent="0.2">
      <c r="B171" s="22"/>
      <c r="C171" s="22"/>
      <c r="F171" s="24"/>
      <c r="G171" s="24"/>
    </row>
    <row r="172" spans="1:8" s="23" customFormat="1" x14ac:dyDescent="0.2">
      <c r="B172" s="22"/>
      <c r="C172" s="22"/>
      <c r="F172" s="24"/>
      <c r="G172" s="24"/>
    </row>
    <row r="173" spans="1:8" s="23" customFormat="1" x14ac:dyDescent="0.2">
      <c r="B173" s="22"/>
      <c r="C173" s="22"/>
      <c r="F173" s="24"/>
      <c r="G173" s="24"/>
    </row>
    <row r="174" spans="1:8" s="23" customFormat="1" x14ac:dyDescent="0.2">
      <c r="B174" s="22"/>
      <c r="C174" s="22"/>
      <c r="F174" s="24"/>
      <c r="G174" s="24"/>
    </row>
    <row r="175" spans="1:8" x14ac:dyDescent="0.2">
      <c r="B175" s="22"/>
      <c r="C175" s="22"/>
      <c r="D175" s="23"/>
      <c r="E175" s="23"/>
      <c r="F175" s="24"/>
      <c r="G175" s="24"/>
      <c r="H175" s="23"/>
    </row>
    <row r="176" spans="1:8" x14ac:dyDescent="0.2">
      <c r="B176" s="22"/>
      <c r="C176" s="22"/>
      <c r="D176" s="23"/>
      <c r="E176" s="23"/>
      <c r="F176" s="24"/>
      <c r="G176" s="24"/>
      <c r="H176" s="23"/>
    </row>
    <row r="177" spans="2:8" x14ac:dyDescent="0.2">
      <c r="B177" s="22"/>
      <c r="C177" s="22"/>
      <c r="D177" s="23"/>
      <c r="E177" s="23"/>
      <c r="F177" s="24"/>
      <c r="G177" s="24"/>
      <c r="H177" s="23"/>
    </row>
    <row r="178" spans="2:8" x14ac:dyDescent="0.2">
      <c r="B178" s="22"/>
      <c r="C178" s="22"/>
      <c r="D178" s="23"/>
      <c r="E178" s="23"/>
      <c r="F178" s="24"/>
      <c r="G178" s="24"/>
      <c r="H178" s="23"/>
    </row>
    <row r="179" spans="2:8" x14ac:dyDescent="0.2">
      <c r="B179" s="22"/>
      <c r="C179" s="22"/>
      <c r="D179" s="23"/>
      <c r="E179" s="23"/>
      <c r="F179" s="24"/>
      <c r="G179" s="24"/>
      <c r="H179" s="23"/>
    </row>
    <row r="180" spans="2:8" x14ac:dyDescent="0.2">
      <c r="B180" s="22"/>
      <c r="C180" s="22"/>
      <c r="D180" s="23"/>
      <c r="E180" s="23"/>
      <c r="F180" s="24"/>
      <c r="G180" s="24"/>
      <c r="H180" s="23"/>
    </row>
    <row r="181" spans="2:8" x14ac:dyDescent="0.2">
      <c r="B181" s="22"/>
      <c r="C181" s="22"/>
      <c r="D181" s="23"/>
      <c r="E181" s="23"/>
      <c r="F181" s="24"/>
      <c r="G181" s="24"/>
      <c r="H181" s="23"/>
    </row>
    <row r="182" spans="2:8" x14ac:dyDescent="0.2">
      <c r="B182" s="22"/>
      <c r="C182" s="22"/>
      <c r="D182" s="23"/>
      <c r="E182" s="23"/>
      <c r="F182" s="24"/>
      <c r="G182" s="24"/>
      <c r="H182" s="23"/>
    </row>
    <row r="183" spans="2:8" x14ac:dyDescent="0.2">
      <c r="B183" s="22"/>
      <c r="C183" s="22"/>
      <c r="D183" s="23"/>
      <c r="E183" s="23"/>
      <c r="F183" s="24"/>
      <c r="G183" s="24"/>
      <c r="H183" s="23"/>
    </row>
    <row r="184" spans="2:8" x14ac:dyDescent="0.2">
      <c r="B184" s="22"/>
      <c r="C184" s="22"/>
      <c r="D184" s="23"/>
      <c r="E184" s="23"/>
      <c r="F184" s="24"/>
      <c r="G184" s="24"/>
      <c r="H184" s="23"/>
    </row>
    <row r="185" spans="2:8" x14ac:dyDescent="0.2">
      <c r="B185" s="22"/>
      <c r="C185" s="22"/>
      <c r="D185" s="23"/>
      <c r="E185" s="23"/>
      <c r="F185" s="24"/>
      <c r="G185" s="24"/>
      <c r="H185" s="23"/>
    </row>
    <row r="186" spans="2:8" x14ac:dyDescent="0.2">
      <c r="B186" s="22"/>
      <c r="C186" s="22"/>
      <c r="D186" s="23"/>
      <c r="E186" s="23"/>
      <c r="F186" s="24"/>
      <c r="G186" s="24"/>
      <c r="H186" s="23"/>
    </row>
    <row r="187" spans="2:8" x14ac:dyDescent="0.2">
      <c r="B187" s="22"/>
      <c r="C187" s="22"/>
      <c r="D187" s="23"/>
      <c r="E187" s="23"/>
      <c r="F187" s="24"/>
      <c r="G187" s="24"/>
      <c r="H187" s="23"/>
    </row>
    <row r="188" spans="2:8" x14ac:dyDescent="0.2">
      <c r="B188" s="22"/>
      <c r="C188" s="22"/>
      <c r="D188" s="23"/>
      <c r="E188" s="23"/>
      <c r="F188" s="24"/>
      <c r="G188" s="24"/>
      <c r="H188" s="23"/>
    </row>
    <row r="189" spans="2:8" x14ac:dyDescent="0.2">
      <c r="B189" s="22"/>
      <c r="C189" s="22"/>
      <c r="D189" s="23"/>
      <c r="E189" s="23"/>
      <c r="F189" s="24"/>
      <c r="G189" s="24"/>
      <c r="H189" s="23"/>
    </row>
    <row r="190" spans="2:8" x14ac:dyDescent="0.2">
      <c r="B190" s="22"/>
      <c r="C190" s="22"/>
      <c r="D190" s="23"/>
      <c r="E190" s="23"/>
      <c r="F190" s="24"/>
      <c r="G190" s="24"/>
      <c r="H190" s="23"/>
    </row>
    <row r="191" spans="2:8" x14ac:dyDescent="0.2">
      <c r="B191" s="22"/>
      <c r="C191" s="22"/>
      <c r="D191" s="23"/>
      <c r="E191" s="23"/>
      <c r="F191" s="24"/>
      <c r="G191" s="24"/>
      <c r="H191" s="23"/>
    </row>
    <row r="192" spans="2:8" x14ac:dyDescent="0.2">
      <c r="B192" s="22"/>
      <c r="C192" s="22"/>
      <c r="D192" s="23"/>
      <c r="E192" s="23"/>
      <c r="F192" s="24"/>
      <c r="G192" s="24"/>
      <c r="H192" s="23"/>
    </row>
    <row r="193" spans="2:8" x14ac:dyDescent="0.2">
      <c r="B193" s="22"/>
      <c r="C193" s="22"/>
      <c r="D193" s="23"/>
      <c r="E193" s="23"/>
      <c r="F193" s="24"/>
      <c r="G193" s="24"/>
      <c r="H193" s="23"/>
    </row>
    <row r="194" spans="2:8" x14ac:dyDescent="0.2">
      <c r="B194" s="22"/>
      <c r="C194" s="22"/>
      <c r="D194" s="23"/>
      <c r="E194" s="23"/>
      <c r="F194" s="24"/>
      <c r="G194" s="24"/>
      <c r="H194" s="23"/>
    </row>
    <row r="195" spans="2:8" x14ac:dyDescent="0.2">
      <c r="B195" s="22"/>
      <c r="C195" s="22"/>
      <c r="D195" s="23"/>
      <c r="E195" s="23"/>
      <c r="F195" s="24"/>
      <c r="G195" s="24"/>
      <c r="H195" s="23"/>
    </row>
    <row r="196" spans="2:8" x14ac:dyDescent="0.2">
      <c r="B196" s="22"/>
      <c r="C196" s="22"/>
      <c r="D196" s="23"/>
      <c r="E196" s="23"/>
      <c r="F196" s="24"/>
      <c r="G196" s="24"/>
      <c r="H196" s="23"/>
    </row>
    <row r="197" spans="2:8" x14ac:dyDescent="0.2">
      <c r="B197" s="22"/>
      <c r="C197" s="22"/>
      <c r="D197" s="23"/>
      <c r="E197" s="23"/>
      <c r="F197" s="24"/>
      <c r="G197" s="24"/>
      <c r="H197" s="23"/>
    </row>
    <row r="198" spans="2:8" x14ac:dyDescent="0.2">
      <c r="B198" s="22"/>
      <c r="C198" s="22"/>
      <c r="D198" s="23"/>
      <c r="E198" s="23"/>
      <c r="F198" s="24"/>
      <c r="G198" s="24"/>
      <c r="H198" s="23"/>
    </row>
    <row r="199" spans="2:8" x14ac:dyDescent="0.2">
      <c r="B199" s="22"/>
      <c r="C199" s="22"/>
      <c r="D199" s="23"/>
      <c r="E199" s="23"/>
      <c r="F199" s="24"/>
      <c r="G199" s="24"/>
      <c r="H199" s="23"/>
    </row>
    <row r="200" spans="2:8" x14ac:dyDescent="0.2">
      <c r="B200" s="22"/>
      <c r="C200" s="22"/>
      <c r="D200" s="23"/>
      <c r="E200" s="23"/>
      <c r="F200" s="24"/>
      <c r="G200" s="24"/>
      <c r="H200" s="23"/>
    </row>
    <row r="201" spans="2:8" x14ac:dyDescent="0.2">
      <c r="B201" s="22"/>
      <c r="C201" s="22"/>
      <c r="D201" s="23"/>
      <c r="E201" s="23"/>
      <c r="F201" s="24"/>
      <c r="G201" s="24"/>
      <c r="H201" s="23"/>
    </row>
    <row r="202" spans="2:8" x14ac:dyDescent="0.2">
      <c r="B202" s="22"/>
      <c r="C202" s="22"/>
      <c r="D202" s="23"/>
      <c r="E202" s="23"/>
      <c r="F202" s="24"/>
      <c r="G202" s="24"/>
      <c r="H202" s="23"/>
    </row>
    <row r="203" spans="2:8" x14ac:dyDescent="0.2">
      <c r="B203" s="22"/>
      <c r="C203" s="22"/>
      <c r="D203" s="23"/>
      <c r="E203" s="23"/>
      <c r="F203" s="24"/>
      <c r="G203" s="24"/>
      <c r="H203" s="23"/>
    </row>
    <row r="204" spans="2:8" x14ac:dyDescent="0.2">
      <c r="B204" s="22"/>
      <c r="C204" s="22"/>
      <c r="D204" s="23"/>
      <c r="E204" s="23"/>
      <c r="F204" s="24"/>
      <c r="G204" s="24"/>
      <c r="H204" s="23"/>
    </row>
    <row r="205" spans="2:8" x14ac:dyDescent="0.2">
      <c r="B205" s="22"/>
      <c r="C205" s="22"/>
      <c r="D205" s="23"/>
      <c r="E205" s="23"/>
      <c r="F205" s="24"/>
      <c r="G205" s="24"/>
      <c r="H205" s="23"/>
    </row>
    <row r="206" spans="2:8" x14ac:dyDescent="0.2">
      <c r="B206" s="22"/>
      <c r="C206" s="22"/>
      <c r="D206" s="23"/>
      <c r="E206" s="23"/>
      <c r="F206" s="24"/>
      <c r="G206" s="24"/>
      <c r="H206" s="23"/>
    </row>
    <row r="207" spans="2:8" x14ac:dyDescent="0.2">
      <c r="B207" s="22"/>
      <c r="C207" s="22"/>
      <c r="D207" s="23"/>
      <c r="E207" s="23"/>
      <c r="F207" s="24"/>
      <c r="G207" s="24"/>
      <c r="H207" s="23"/>
    </row>
    <row r="208" spans="2:8" x14ac:dyDescent="0.2">
      <c r="B208" s="22"/>
      <c r="C208" s="22"/>
      <c r="D208" s="23"/>
      <c r="E208" s="23"/>
      <c r="F208" s="24"/>
      <c r="G208" s="24"/>
      <c r="H208" s="23"/>
    </row>
    <row r="209" spans="2:8" x14ac:dyDescent="0.2">
      <c r="B209" s="22"/>
      <c r="C209" s="22"/>
      <c r="D209" s="23"/>
      <c r="E209" s="23"/>
      <c r="F209" s="24"/>
      <c r="G209" s="24"/>
      <c r="H209" s="23"/>
    </row>
    <row r="210" spans="2:8" x14ac:dyDescent="0.2">
      <c r="B210" s="22"/>
      <c r="C210" s="22"/>
      <c r="D210" s="23"/>
      <c r="E210" s="23"/>
      <c r="F210" s="24"/>
      <c r="G210" s="24"/>
      <c r="H210" s="23"/>
    </row>
    <row r="211" spans="2:8" x14ac:dyDescent="0.2">
      <c r="B211" s="22"/>
      <c r="C211" s="22"/>
      <c r="D211" s="23"/>
      <c r="E211" s="23"/>
      <c r="F211" s="24"/>
      <c r="G211" s="24"/>
      <c r="H211" s="23"/>
    </row>
    <row r="212" spans="2:8" x14ac:dyDescent="0.2">
      <c r="B212" s="22"/>
      <c r="C212" s="22"/>
      <c r="D212" s="23"/>
      <c r="E212" s="23"/>
      <c r="F212" s="24"/>
      <c r="G212" s="24"/>
      <c r="H212" s="23"/>
    </row>
    <row r="213" spans="2:8" x14ac:dyDescent="0.2">
      <c r="B213" s="22"/>
      <c r="C213" s="22"/>
      <c r="D213" s="23"/>
      <c r="E213" s="23"/>
      <c r="F213" s="24"/>
      <c r="G213" s="24"/>
      <c r="H213" s="23"/>
    </row>
    <row r="214" spans="2:8" x14ac:dyDescent="0.2">
      <c r="B214" s="22"/>
      <c r="C214" s="22"/>
      <c r="D214" s="23"/>
      <c r="E214" s="23"/>
      <c r="F214" s="24"/>
      <c r="G214" s="24"/>
      <c r="H214" s="23"/>
    </row>
    <row r="215" spans="2:8" x14ac:dyDescent="0.2">
      <c r="B215" s="22"/>
      <c r="C215" s="22"/>
      <c r="D215" s="23"/>
      <c r="E215" s="23"/>
      <c r="F215" s="24"/>
      <c r="G215" s="24"/>
      <c r="H215" s="23"/>
    </row>
    <row r="216" spans="2:8" x14ac:dyDescent="0.2">
      <c r="B216" s="22"/>
      <c r="C216" s="22"/>
      <c r="D216" s="23"/>
      <c r="E216" s="23"/>
      <c r="F216" s="24"/>
      <c r="G216" s="24"/>
      <c r="H216" s="23"/>
    </row>
    <row r="217" spans="2:8" x14ac:dyDescent="0.2">
      <c r="B217" s="22"/>
      <c r="C217" s="22"/>
      <c r="D217" s="23"/>
      <c r="E217" s="23"/>
      <c r="F217" s="24"/>
      <c r="G217" s="24"/>
      <c r="H217" s="23"/>
    </row>
    <row r="218" spans="2:8" x14ac:dyDescent="0.2">
      <c r="B218" s="22"/>
      <c r="C218" s="22"/>
      <c r="D218" s="23"/>
      <c r="E218" s="23"/>
      <c r="F218" s="24"/>
      <c r="G218" s="24"/>
      <c r="H218" s="23"/>
    </row>
    <row r="219" spans="2:8" x14ac:dyDescent="0.2">
      <c r="B219" s="22"/>
      <c r="C219" s="22"/>
      <c r="D219" s="23"/>
      <c r="E219" s="23"/>
      <c r="F219" s="24"/>
      <c r="G219" s="24"/>
      <c r="H219" s="23"/>
    </row>
    <row r="220" spans="2:8" x14ac:dyDescent="0.2">
      <c r="B220" s="22"/>
      <c r="C220" s="22"/>
      <c r="D220" s="23"/>
      <c r="E220" s="23"/>
      <c r="F220" s="24"/>
      <c r="G220" s="24"/>
      <c r="H220" s="23"/>
    </row>
    <row r="221" spans="2:8" x14ac:dyDescent="0.2">
      <c r="B221" s="22"/>
      <c r="C221" s="22"/>
      <c r="D221" s="23"/>
      <c r="E221" s="23"/>
      <c r="F221" s="24"/>
      <c r="G221" s="24"/>
      <c r="H221" s="23"/>
    </row>
    <row r="222" spans="2:8" x14ac:dyDescent="0.2">
      <c r="B222" s="22"/>
      <c r="C222" s="22"/>
      <c r="D222" s="23"/>
      <c r="E222" s="23"/>
      <c r="F222" s="24"/>
      <c r="G222" s="24"/>
      <c r="H222" s="23"/>
    </row>
    <row r="223" spans="2:8" x14ac:dyDescent="0.2">
      <c r="B223" s="22"/>
      <c r="C223" s="22"/>
      <c r="D223" s="23"/>
      <c r="E223" s="23"/>
      <c r="F223" s="24"/>
      <c r="G223" s="24"/>
      <c r="H223" s="23"/>
    </row>
    <row r="224" spans="2:8" x14ac:dyDescent="0.2">
      <c r="B224" s="22"/>
      <c r="C224" s="22"/>
      <c r="D224" s="23"/>
      <c r="E224" s="23"/>
      <c r="F224" s="24"/>
      <c r="G224" s="24"/>
      <c r="H224" s="23"/>
    </row>
    <row r="225" spans="2:8" x14ac:dyDescent="0.2">
      <c r="B225" s="22"/>
      <c r="C225" s="22"/>
      <c r="D225" s="23"/>
      <c r="E225" s="23"/>
      <c r="F225" s="24"/>
      <c r="G225" s="24"/>
      <c r="H225" s="23"/>
    </row>
    <row r="226" spans="2:8" x14ac:dyDescent="0.2">
      <c r="B226" s="22"/>
      <c r="C226" s="22"/>
      <c r="D226" s="23"/>
      <c r="E226" s="23"/>
      <c r="F226" s="24"/>
      <c r="G226" s="24"/>
      <c r="H226" s="23"/>
    </row>
    <row r="227" spans="2:8" x14ac:dyDescent="0.2">
      <c r="B227" s="22"/>
      <c r="C227" s="22"/>
      <c r="D227" s="23"/>
      <c r="E227" s="23"/>
      <c r="F227" s="24"/>
      <c r="G227" s="24"/>
      <c r="H227" s="23"/>
    </row>
    <row r="228" spans="2:8" x14ac:dyDescent="0.2">
      <c r="B228" s="22"/>
      <c r="C228" s="22"/>
      <c r="D228" s="23"/>
      <c r="E228" s="23"/>
      <c r="F228" s="24"/>
      <c r="G228" s="24"/>
      <c r="H228" s="23"/>
    </row>
    <row r="229" spans="2:8" x14ac:dyDescent="0.2">
      <c r="B229" s="22"/>
      <c r="C229" s="22"/>
      <c r="D229" s="23"/>
      <c r="E229" s="23"/>
      <c r="F229" s="24"/>
      <c r="G229" s="24"/>
      <c r="H229" s="23"/>
    </row>
    <row r="230" spans="2:8" x14ac:dyDescent="0.2">
      <c r="B230" s="22"/>
      <c r="C230" s="22"/>
      <c r="D230" s="23"/>
      <c r="E230" s="23"/>
      <c r="F230" s="24"/>
      <c r="G230" s="24"/>
      <c r="H230" s="23"/>
    </row>
    <row r="231" spans="2:8" x14ac:dyDescent="0.2">
      <c r="B231" s="22"/>
      <c r="C231" s="22"/>
      <c r="D231" s="23"/>
      <c r="E231" s="23"/>
      <c r="F231" s="24"/>
      <c r="G231" s="24"/>
      <c r="H231" s="23"/>
    </row>
    <row r="232" spans="2:8" x14ac:dyDescent="0.2">
      <c r="B232" s="22"/>
      <c r="C232" s="22"/>
      <c r="D232" s="23"/>
      <c r="E232" s="23"/>
      <c r="F232" s="24"/>
      <c r="G232" s="24"/>
      <c r="H232" s="23"/>
    </row>
    <row r="233" spans="2:8" x14ac:dyDescent="0.2">
      <c r="B233" s="22"/>
      <c r="C233" s="22"/>
      <c r="D233" s="23"/>
      <c r="E233" s="23"/>
      <c r="F233" s="24"/>
      <c r="G233" s="24"/>
      <c r="H233" s="23"/>
    </row>
    <row r="234" spans="2:8" x14ac:dyDescent="0.2">
      <c r="B234" s="22"/>
      <c r="C234" s="22"/>
      <c r="D234" s="23"/>
      <c r="E234" s="23"/>
      <c r="F234" s="24"/>
      <c r="G234" s="24"/>
      <c r="H234" s="23"/>
    </row>
    <row r="235" spans="2:8" x14ac:dyDescent="0.2">
      <c r="B235" s="22"/>
      <c r="C235" s="22"/>
      <c r="D235" s="23"/>
      <c r="E235" s="23"/>
      <c r="F235" s="24"/>
      <c r="G235" s="24"/>
      <c r="H235" s="23"/>
    </row>
    <row r="236" spans="2:8" x14ac:dyDescent="0.2">
      <c r="B236" s="22"/>
      <c r="C236" s="22"/>
      <c r="D236" s="23"/>
      <c r="E236" s="23"/>
      <c r="F236" s="24"/>
      <c r="G236" s="24"/>
      <c r="H236" s="23"/>
    </row>
    <row r="237" spans="2:8" x14ac:dyDescent="0.2">
      <c r="B237" s="22"/>
      <c r="C237" s="22"/>
      <c r="D237" s="23"/>
      <c r="E237" s="23"/>
      <c r="F237" s="24"/>
      <c r="G237" s="24"/>
      <c r="H237" s="23"/>
    </row>
    <row r="238" spans="2:8" x14ac:dyDescent="0.2">
      <c r="B238" s="22"/>
      <c r="C238" s="22"/>
      <c r="D238" s="23"/>
      <c r="E238" s="23"/>
      <c r="F238" s="24"/>
      <c r="G238" s="24"/>
      <c r="H238" s="23"/>
    </row>
    <row r="239" spans="2:8" x14ac:dyDescent="0.2">
      <c r="B239" s="22"/>
      <c r="C239" s="22"/>
      <c r="D239" s="23"/>
      <c r="E239" s="23"/>
      <c r="F239" s="24"/>
      <c r="G239" s="24"/>
      <c r="H239" s="23"/>
    </row>
    <row r="240" spans="2:8" x14ac:dyDescent="0.2">
      <c r="B240" s="22"/>
      <c r="C240" s="22"/>
      <c r="D240" s="23"/>
      <c r="E240" s="23"/>
      <c r="F240" s="24"/>
      <c r="G240" s="24"/>
      <c r="H240" s="23"/>
    </row>
    <row r="241" spans="2:8" x14ac:dyDescent="0.2">
      <c r="B241" s="22"/>
      <c r="C241" s="22"/>
      <c r="D241" s="23"/>
      <c r="E241" s="23"/>
      <c r="F241" s="24"/>
      <c r="G241" s="24"/>
      <c r="H241" s="23"/>
    </row>
    <row r="242" spans="2:8" x14ac:dyDescent="0.2">
      <c r="B242" s="22"/>
      <c r="C242" s="22"/>
      <c r="D242" s="23"/>
      <c r="E242" s="23"/>
      <c r="F242" s="24"/>
      <c r="G242" s="24"/>
      <c r="H242" s="23"/>
    </row>
    <row r="243" spans="2:8" x14ac:dyDescent="0.2">
      <c r="B243" s="22"/>
      <c r="C243" s="22"/>
      <c r="D243" s="23"/>
      <c r="E243" s="23"/>
      <c r="F243" s="24"/>
      <c r="G243" s="24"/>
      <c r="H243" s="23"/>
    </row>
    <row r="244" spans="2:8" x14ac:dyDescent="0.2">
      <c r="B244" s="22"/>
      <c r="C244" s="22"/>
      <c r="D244" s="23"/>
      <c r="E244" s="23"/>
      <c r="F244" s="24"/>
      <c r="G244" s="24"/>
      <c r="H244" s="23"/>
    </row>
    <row r="245" spans="2:8" x14ac:dyDescent="0.2">
      <c r="B245" s="22"/>
      <c r="C245" s="22"/>
      <c r="D245" s="23"/>
      <c r="E245" s="23"/>
      <c r="F245" s="24"/>
      <c r="G245" s="24"/>
      <c r="H245" s="23"/>
    </row>
    <row r="246" spans="2:8" x14ac:dyDescent="0.2">
      <c r="B246" s="22"/>
      <c r="C246" s="22"/>
      <c r="D246" s="23"/>
      <c r="E246" s="23"/>
      <c r="F246" s="24"/>
      <c r="G246" s="24"/>
      <c r="H246" s="23"/>
    </row>
    <row r="247" spans="2:8" x14ac:dyDescent="0.2">
      <c r="B247" s="22"/>
      <c r="C247" s="22"/>
      <c r="D247" s="23"/>
      <c r="E247" s="23"/>
      <c r="F247" s="24"/>
      <c r="G247" s="24"/>
      <c r="H247" s="23"/>
    </row>
    <row r="248" spans="2:8" x14ac:dyDescent="0.2">
      <c r="B248" s="22"/>
      <c r="C248" s="22"/>
      <c r="D248" s="23"/>
      <c r="E248" s="23"/>
      <c r="F248" s="24"/>
      <c r="G248" s="24"/>
      <c r="H248" s="23"/>
    </row>
    <row r="249" spans="2:8" x14ac:dyDescent="0.2">
      <c r="B249" s="22"/>
      <c r="C249" s="22"/>
      <c r="D249" s="23"/>
      <c r="E249" s="23"/>
      <c r="F249" s="24"/>
      <c r="G249" s="24"/>
      <c r="H249" s="23"/>
    </row>
    <row r="250" spans="2:8" x14ac:dyDescent="0.2">
      <c r="B250" s="22"/>
      <c r="C250" s="22"/>
      <c r="D250" s="23"/>
      <c r="E250" s="23"/>
      <c r="F250" s="24"/>
      <c r="G250" s="24"/>
      <c r="H250" s="23"/>
    </row>
    <row r="251" spans="2:8" x14ac:dyDescent="0.2">
      <c r="B251" s="22"/>
      <c r="C251" s="22"/>
      <c r="D251" s="23"/>
      <c r="E251" s="23"/>
      <c r="F251" s="24"/>
      <c r="G251" s="24"/>
      <c r="H251" s="23"/>
    </row>
    <row r="252" spans="2:8" x14ac:dyDescent="0.2">
      <c r="B252" s="22"/>
      <c r="C252" s="22"/>
      <c r="D252" s="23"/>
      <c r="E252" s="23"/>
      <c r="F252" s="24"/>
      <c r="G252" s="24"/>
      <c r="H252" s="23"/>
    </row>
    <row r="253" spans="2:8" x14ac:dyDescent="0.2">
      <c r="B253" s="22"/>
      <c r="C253" s="22"/>
      <c r="D253" s="23"/>
      <c r="E253" s="23"/>
      <c r="F253" s="24"/>
      <c r="G253" s="24"/>
      <c r="H253" s="23"/>
    </row>
    <row r="254" spans="2:8" x14ac:dyDescent="0.2">
      <c r="B254" s="22"/>
      <c r="C254" s="22"/>
      <c r="D254" s="23"/>
      <c r="E254" s="23"/>
      <c r="F254" s="24"/>
      <c r="G254" s="24"/>
      <c r="H254" s="23"/>
    </row>
    <row r="255" spans="2:8" x14ac:dyDescent="0.2">
      <c r="B255" s="22"/>
      <c r="C255" s="22"/>
      <c r="D255" s="23"/>
      <c r="E255" s="23"/>
      <c r="F255" s="24"/>
      <c r="G255" s="24"/>
      <c r="H255" s="23"/>
    </row>
    <row r="256" spans="2:8" x14ac:dyDescent="0.2">
      <c r="B256" s="22"/>
      <c r="C256" s="22"/>
      <c r="D256" s="23"/>
      <c r="E256" s="23"/>
      <c r="F256" s="24"/>
      <c r="G256" s="24"/>
      <c r="H256" s="23"/>
    </row>
    <row r="257" spans="2:8" x14ac:dyDescent="0.2">
      <c r="B257" s="22"/>
      <c r="C257" s="22"/>
      <c r="D257" s="23"/>
      <c r="E257" s="23"/>
      <c r="F257" s="24"/>
      <c r="G257" s="24"/>
      <c r="H257" s="23"/>
    </row>
    <row r="258" spans="2:8" x14ac:dyDescent="0.2">
      <c r="B258" s="22"/>
      <c r="C258" s="22"/>
      <c r="D258" s="23"/>
      <c r="E258" s="23"/>
      <c r="F258" s="24"/>
      <c r="G258" s="24"/>
      <c r="H258" s="23"/>
    </row>
    <row r="259" spans="2:8" x14ac:dyDescent="0.2">
      <c r="B259" s="22"/>
      <c r="C259" s="22"/>
      <c r="D259" s="23"/>
      <c r="E259" s="23"/>
      <c r="F259" s="24"/>
      <c r="G259" s="24"/>
      <c r="H259" s="23"/>
    </row>
    <row r="260" spans="2:8" x14ac:dyDescent="0.2">
      <c r="B260" s="22"/>
      <c r="C260" s="22"/>
      <c r="D260" s="23"/>
      <c r="E260" s="23"/>
      <c r="F260" s="24"/>
      <c r="G260" s="24"/>
      <c r="H260" s="23"/>
    </row>
    <row r="261" spans="2:8" x14ac:dyDescent="0.2">
      <c r="B261" s="22"/>
      <c r="C261" s="22"/>
      <c r="D261" s="23"/>
      <c r="E261" s="23"/>
      <c r="F261" s="24"/>
      <c r="G261" s="24"/>
      <c r="H261" s="23"/>
    </row>
    <row r="262" spans="2:8" x14ac:dyDescent="0.2">
      <c r="B262" s="22"/>
      <c r="C262" s="22"/>
      <c r="D262" s="23"/>
      <c r="E262" s="23"/>
      <c r="F262" s="24"/>
      <c r="G262" s="24"/>
      <c r="H262" s="23"/>
    </row>
    <row r="263" spans="2:8" x14ac:dyDescent="0.2">
      <c r="B263" s="22"/>
      <c r="C263" s="22"/>
      <c r="D263" s="23"/>
      <c r="E263" s="23"/>
      <c r="F263" s="24"/>
      <c r="G263" s="24"/>
      <c r="H263" s="23"/>
    </row>
    <row r="264" spans="2:8" x14ac:dyDescent="0.2">
      <c r="B264" s="22"/>
      <c r="C264" s="22"/>
      <c r="D264" s="23"/>
      <c r="E264" s="23"/>
      <c r="F264" s="24"/>
      <c r="G264" s="24"/>
      <c r="H264" s="23"/>
    </row>
    <row r="265" spans="2:8" x14ac:dyDescent="0.2">
      <c r="B265" s="22"/>
      <c r="C265" s="22"/>
      <c r="D265" s="23"/>
      <c r="E265" s="23"/>
      <c r="F265" s="24"/>
      <c r="G265" s="24"/>
      <c r="H265" s="23"/>
    </row>
    <row r="266" spans="2:8" x14ac:dyDescent="0.2">
      <c r="B266" s="22"/>
      <c r="C266" s="22"/>
      <c r="D266" s="23"/>
      <c r="E266" s="23"/>
      <c r="F266" s="24"/>
      <c r="G266" s="24"/>
      <c r="H266" s="23"/>
    </row>
    <row r="267" spans="2:8" x14ac:dyDescent="0.2">
      <c r="B267" s="22"/>
      <c r="C267" s="22"/>
      <c r="D267" s="23"/>
      <c r="E267" s="23"/>
      <c r="F267" s="24"/>
      <c r="G267" s="24"/>
      <c r="H267" s="23"/>
    </row>
    <row r="268" spans="2:8" x14ac:dyDescent="0.2">
      <c r="B268" s="22"/>
      <c r="C268" s="22"/>
      <c r="D268" s="23"/>
      <c r="E268" s="23"/>
      <c r="F268" s="24"/>
      <c r="G268" s="24"/>
      <c r="H268" s="23"/>
    </row>
    <row r="269" spans="2:8" x14ac:dyDescent="0.2">
      <c r="B269" s="22"/>
      <c r="C269" s="22"/>
      <c r="D269" s="23"/>
      <c r="E269" s="23"/>
      <c r="F269" s="24"/>
      <c r="G269" s="24"/>
      <c r="H269" s="23"/>
    </row>
    <row r="270" spans="2:8" x14ac:dyDescent="0.2">
      <c r="B270" s="22"/>
      <c r="C270" s="22"/>
      <c r="D270" s="23"/>
      <c r="E270" s="23"/>
      <c r="F270" s="24"/>
      <c r="G270" s="24"/>
      <c r="H270" s="23"/>
    </row>
    <row r="271" spans="2:8" x14ac:dyDescent="0.2">
      <c r="B271" s="22"/>
      <c r="C271" s="22"/>
      <c r="D271" s="23"/>
      <c r="E271" s="23"/>
      <c r="F271" s="24"/>
      <c r="G271" s="24"/>
      <c r="H271" s="23"/>
    </row>
    <row r="272" spans="2:8" x14ac:dyDescent="0.2">
      <c r="B272" s="22"/>
      <c r="C272" s="22"/>
      <c r="D272" s="23"/>
      <c r="E272" s="23"/>
      <c r="F272" s="24"/>
      <c r="G272" s="24"/>
      <c r="H272" s="23"/>
    </row>
    <row r="273" spans="2:8" x14ac:dyDescent="0.2">
      <c r="B273" s="22"/>
      <c r="C273" s="22"/>
      <c r="D273" s="23"/>
      <c r="E273" s="23"/>
      <c r="F273" s="24"/>
      <c r="G273" s="24"/>
      <c r="H273" s="23"/>
    </row>
    <row r="274" spans="2:8" x14ac:dyDescent="0.2">
      <c r="B274" s="22"/>
      <c r="C274" s="22"/>
      <c r="D274" s="23"/>
      <c r="E274" s="23"/>
      <c r="F274" s="24"/>
      <c r="G274" s="24"/>
      <c r="H274" s="23"/>
    </row>
    <row r="275" spans="2:8" x14ac:dyDescent="0.2">
      <c r="B275" s="22"/>
      <c r="C275" s="22"/>
      <c r="D275" s="23"/>
      <c r="E275" s="23"/>
      <c r="F275" s="24"/>
      <c r="G275" s="24"/>
      <c r="H275" s="23"/>
    </row>
    <row r="276" spans="2:8" x14ac:dyDescent="0.2">
      <c r="B276" s="22"/>
      <c r="C276" s="22"/>
      <c r="D276" s="23"/>
      <c r="E276" s="23"/>
      <c r="F276" s="24"/>
      <c r="G276" s="24"/>
      <c r="H276" s="23"/>
    </row>
    <row r="277" spans="2:8" x14ac:dyDescent="0.2">
      <c r="B277" s="22"/>
      <c r="C277" s="22"/>
      <c r="D277" s="23"/>
      <c r="E277" s="23"/>
      <c r="F277" s="24"/>
      <c r="G277" s="24"/>
      <c r="H277" s="23"/>
    </row>
    <row r="278" spans="2:8" x14ac:dyDescent="0.2">
      <c r="B278" s="22"/>
      <c r="C278" s="22"/>
      <c r="D278" s="23"/>
      <c r="E278" s="23"/>
      <c r="F278" s="24"/>
      <c r="G278" s="24"/>
      <c r="H278" s="23"/>
    </row>
    <row r="279" spans="2:8" x14ac:dyDescent="0.2">
      <c r="B279" s="22"/>
      <c r="C279" s="22"/>
      <c r="D279" s="23"/>
      <c r="E279" s="23"/>
      <c r="F279" s="24"/>
      <c r="G279" s="24"/>
      <c r="H279" s="23"/>
    </row>
    <row r="280" spans="2:8" x14ac:dyDescent="0.2">
      <c r="B280" s="22"/>
      <c r="C280" s="22"/>
      <c r="D280" s="23"/>
      <c r="E280" s="23"/>
      <c r="F280" s="24"/>
      <c r="G280" s="24"/>
      <c r="H280" s="23"/>
    </row>
    <row r="281" spans="2:8" x14ac:dyDescent="0.2">
      <c r="B281" s="22"/>
      <c r="C281" s="22"/>
      <c r="D281" s="23"/>
      <c r="E281" s="23"/>
      <c r="F281" s="24"/>
      <c r="G281" s="24"/>
      <c r="H281" s="23"/>
    </row>
    <row r="282" spans="2:8" x14ac:dyDescent="0.2">
      <c r="B282" s="22"/>
      <c r="C282" s="22"/>
      <c r="D282" s="23"/>
      <c r="E282" s="23"/>
      <c r="F282" s="24"/>
      <c r="G282" s="24"/>
      <c r="H282" s="23"/>
    </row>
    <row r="283" spans="2:8" x14ac:dyDescent="0.2">
      <c r="B283" s="22"/>
      <c r="C283" s="22"/>
      <c r="D283" s="23"/>
      <c r="E283" s="23"/>
      <c r="F283" s="24"/>
      <c r="G283" s="24"/>
      <c r="H283" s="23"/>
    </row>
    <row r="284" spans="2:8" x14ac:dyDescent="0.2">
      <c r="B284" s="22"/>
      <c r="C284" s="22"/>
      <c r="D284" s="23"/>
      <c r="E284" s="23"/>
      <c r="F284" s="24"/>
      <c r="G284" s="24"/>
      <c r="H284" s="23"/>
    </row>
    <row r="285" spans="2:8" x14ac:dyDescent="0.2">
      <c r="B285" s="22"/>
      <c r="C285" s="22"/>
      <c r="D285" s="23"/>
      <c r="E285" s="23"/>
      <c r="F285" s="24"/>
      <c r="G285" s="24"/>
      <c r="H285" s="23"/>
    </row>
    <row r="286" spans="2:8" x14ac:dyDescent="0.2">
      <c r="B286" s="22"/>
      <c r="C286" s="22"/>
      <c r="D286" s="23"/>
      <c r="E286" s="23"/>
      <c r="F286" s="24"/>
      <c r="G286" s="24"/>
      <c r="H286" s="23"/>
    </row>
    <row r="287" spans="2:8" x14ac:dyDescent="0.2">
      <c r="B287" s="22"/>
      <c r="C287" s="22"/>
      <c r="D287" s="23"/>
      <c r="E287" s="23"/>
      <c r="F287" s="24"/>
      <c r="G287" s="24"/>
      <c r="H287" s="23"/>
    </row>
    <row r="288" spans="2:8" x14ac:dyDescent="0.2">
      <c r="B288" s="22"/>
      <c r="C288" s="22"/>
      <c r="D288" s="23"/>
      <c r="E288" s="23"/>
      <c r="F288" s="24"/>
      <c r="G288" s="24"/>
      <c r="H288" s="23"/>
    </row>
    <row r="289" spans="2:8" x14ac:dyDescent="0.2">
      <c r="B289" s="22"/>
      <c r="C289" s="22"/>
      <c r="D289" s="23"/>
      <c r="E289" s="23"/>
      <c r="F289" s="24"/>
      <c r="G289" s="24"/>
      <c r="H289" s="23"/>
    </row>
    <row r="290" spans="2:8" x14ac:dyDescent="0.2">
      <c r="B290" s="22"/>
      <c r="C290" s="22"/>
      <c r="D290" s="23"/>
      <c r="E290" s="23"/>
      <c r="F290" s="24"/>
      <c r="G290" s="24"/>
      <c r="H290" s="23"/>
    </row>
    <row r="291" spans="2:8" x14ac:dyDescent="0.2">
      <c r="B291" s="22"/>
      <c r="C291" s="22"/>
      <c r="D291" s="23"/>
      <c r="E291" s="23"/>
      <c r="F291" s="24"/>
      <c r="G291" s="24"/>
      <c r="H291" s="23"/>
    </row>
    <row r="292" spans="2:8" x14ac:dyDescent="0.2">
      <c r="B292" s="22"/>
      <c r="C292" s="22"/>
      <c r="D292" s="23"/>
      <c r="E292" s="23"/>
      <c r="F292" s="24"/>
      <c r="G292" s="24"/>
      <c r="H292" s="23"/>
    </row>
    <row r="293" spans="2:8" x14ac:dyDescent="0.2">
      <c r="B293" s="22"/>
      <c r="C293" s="22"/>
      <c r="D293" s="23"/>
      <c r="E293" s="23"/>
      <c r="F293" s="24"/>
      <c r="G293" s="24"/>
      <c r="H293" s="23"/>
    </row>
    <row r="294" spans="2:8" x14ac:dyDescent="0.2">
      <c r="B294" s="22"/>
      <c r="C294" s="22"/>
      <c r="D294" s="23"/>
      <c r="E294" s="23"/>
      <c r="F294" s="24"/>
      <c r="G294" s="24"/>
      <c r="H294" s="23"/>
    </row>
    <row r="295" spans="2:8" x14ac:dyDescent="0.2">
      <c r="B295" s="22"/>
      <c r="C295" s="22"/>
      <c r="D295" s="23"/>
      <c r="E295" s="23"/>
      <c r="F295" s="24"/>
      <c r="G295" s="24"/>
      <c r="H295" s="23"/>
    </row>
    <row r="296" spans="2:8" x14ac:dyDescent="0.2">
      <c r="B296" s="22"/>
      <c r="C296" s="22"/>
      <c r="D296" s="23"/>
      <c r="E296" s="23"/>
      <c r="F296" s="24"/>
      <c r="G296" s="24"/>
      <c r="H296" s="23"/>
    </row>
    <row r="297" spans="2:8" x14ac:dyDescent="0.2">
      <c r="B297" s="22"/>
      <c r="C297" s="22"/>
      <c r="D297" s="23"/>
      <c r="E297" s="23"/>
      <c r="F297" s="24"/>
      <c r="G297" s="24"/>
      <c r="H297" s="23"/>
    </row>
    <row r="298" spans="2:8" x14ac:dyDescent="0.2">
      <c r="B298" s="22"/>
      <c r="C298" s="22"/>
      <c r="D298" s="23"/>
      <c r="E298" s="23"/>
      <c r="F298" s="24"/>
      <c r="G298" s="24"/>
      <c r="H298" s="23"/>
    </row>
    <row r="299" spans="2:8" x14ac:dyDescent="0.2">
      <c r="B299" s="22"/>
      <c r="C299" s="22"/>
      <c r="D299" s="23"/>
      <c r="E299" s="23"/>
      <c r="F299" s="24"/>
      <c r="G299" s="24"/>
      <c r="H299" s="23"/>
    </row>
    <row r="300" spans="2:8" x14ac:dyDescent="0.2">
      <c r="B300" s="22"/>
      <c r="C300" s="22"/>
      <c r="D300" s="23"/>
      <c r="E300" s="23"/>
      <c r="F300" s="24"/>
      <c r="G300" s="24"/>
      <c r="H300" s="23"/>
    </row>
    <row r="301" spans="2:8" x14ac:dyDescent="0.2">
      <c r="B301" s="22"/>
      <c r="C301" s="22"/>
      <c r="D301" s="23"/>
      <c r="E301" s="23"/>
      <c r="F301" s="24"/>
      <c r="G301" s="24"/>
      <c r="H301" s="23"/>
    </row>
    <row r="302" spans="2:8" x14ac:dyDescent="0.2">
      <c r="B302" s="22"/>
      <c r="C302" s="22"/>
      <c r="D302" s="23"/>
      <c r="E302" s="23"/>
      <c r="F302" s="24"/>
      <c r="G302" s="24"/>
      <c r="H302" s="23"/>
    </row>
    <row r="303" spans="2:8" x14ac:dyDescent="0.2">
      <c r="B303" s="22"/>
      <c r="C303" s="22"/>
      <c r="D303" s="23"/>
      <c r="E303" s="23"/>
      <c r="F303" s="24"/>
      <c r="G303" s="24"/>
      <c r="H303" s="23"/>
    </row>
    <row r="304" spans="2:8" x14ac:dyDescent="0.2">
      <c r="B304" s="22"/>
      <c r="C304" s="22"/>
      <c r="D304" s="23"/>
      <c r="E304" s="23"/>
      <c r="F304" s="24"/>
      <c r="G304" s="24"/>
      <c r="H304" s="23"/>
    </row>
    <row r="305" spans="2:8" x14ac:dyDescent="0.2">
      <c r="B305" s="22"/>
      <c r="C305" s="22"/>
      <c r="D305" s="23"/>
      <c r="E305" s="23"/>
      <c r="F305" s="24"/>
      <c r="G305" s="24"/>
      <c r="H305" s="23"/>
    </row>
    <row r="306" spans="2:8" x14ac:dyDescent="0.2">
      <c r="B306" s="22"/>
      <c r="C306" s="22"/>
      <c r="D306" s="23"/>
      <c r="E306" s="23"/>
      <c r="F306" s="24"/>
      <c r="G306" s="24"/>
      <c r="H306" s="23"/>
    </row>
    <row r="307" spans="2:8" x14ac:dyDescent="0.2">
      <c r="B307" s="22"/>
      <c r="C307" s="22"/>
      <c r="D307" s="23"/>
      <c r="E307" s="23"/>
      <c r="F307" s="24"/>
      <c r="G307" s="24"/>
      <c r="H307" s="23"/>
    </row>
    <row r="308" spans="2:8" x14ac:dyDescent="0.2">
      <c r="B308" s="22"/>
      <c r="C308" s="22"/>
      <c r="D308" s="23"/>
      <c r="E308" s="23"/>
      <c r="F308" s="24"/>
      <c r="G308" s="24"/>
      <c r="H308" s="23"/>
    </row>
    <row r="309" spans="2:8" x14ac:dyDescent="0.2">
      <c r="B309" s="22"/>
      <c r="C309" s="22"/>
      <c r="D309" s="23"/>
      <c r="E309" s="23"/>
      <c r="F309" s="24"/>
      <c r="G309" s="24"/>
      <c r="H309" s="23"/>
    </row>
    <row r="310" spans="2:8" x14ac:dyDescent="0.2">
      <c r="B310" s="22"/>
      <c r="C310" s="22"/>
      <c r="D310" s="23"/>
      <c r="E310" s="23"/>
      <c r="F310" s="24"/>
      <c r="G310" s="24"/>
      <c r="H310" s="23"/>
    </row>
    <row r="311" spans="2:8" x14ac:dyDescent="0.2">
      <c r="B311" s="22"/>
      <c r="C311" s="22"/>
      <c r="D311" s="23"/>
      <c r="E311" s="23"/>
      <c r="F311" s="24"/>
      <c r="G311" s="24"/>
      <c r="H311" s="23"/>
    </row>
    <row r="312" spans="2:8" x14ac:dyDescent="0.2">
      <c r="B312" s="22"/>
      <c r="C312" s="22"/>
      <c r="D312" s="23"/>
      <c r="E312" s="23"/>
      <c r="F312" s="24"/>
      <c r="G312" s="24"/>
      <c r="H312" s="23"/>
    </row>
    <row r="313" spans="2:8" x14ac:dyDescent="0.2">
      <c r="B313" s="22"/>
      <c r="C313" s="22"/>
      <c r="D313" s="23"/>
      <c r="E313" s="23"/>
      <c r="F313" s="24"/>
      <c r="G313" s="24"/>
      <c r="H313" s="23"/>
    </row>
    <row r="314" spans="2:8" x14ac:dyDescent="0.2">
      <c r="B314" s="22"/>
      <c r="C314" s="22"/>
      <c r="D314" s="23"/>
      <c r="E314" s="23"/>
      <c r="F314" s="24"/>
      <c r="G314" s="24"/>
      <c r="H314" s="23"/>
    </row>
    <row r="315" spans="2:8" x14ac:dyDescent="0.2">
      <c r="B315" s="22"/>
      <c r="C315" s="22"/>
      <c r="D315" s="23"/>
      <c r="E315" s="23"/>
      <c r="F315" s="24"/>
      <c r="G315" s="24"/>
      <c r="H315" s="23"/>
    </row>
    <row r="316" spans="2:8" x14ac:dyDescent="0.2">
      <c r="B316" s="22"/>
      <c r="C316" s="22"/>
      <c r="D316" s="23"/>
      <c r="E316" s="23"/>
      <c r="F316" s="24"/>
      <c r="G316" s="24"/>
      <c r="H316" s="23"/>
    </row>
    <row r="317" spans="2:8" x14ac:dyDescent="0.2">
      <c r="B317" s="22"/>
      <c r="C317" s="22"/>
      <c r="D317" s="23"/>
      <c r="E317" s="23"/>
      <c r="F317" s="24"/>
      <c r="G317" s="24"/>
      <c r="H317" s="23"/>
    </row>
    <row r="318" spans="2:8" x14ac:dyDescent="0.2">
      <c r="B318" s="22"/>
      <c r="C318" s="22"/>
      <c r="D318" s="23"/>
      <c r="E318" s="23"/>
      <c r="F318" s="24"/>
      <c r="G318" s="24"/>
      <c r="H318" s="23"/>
    </row>
    <row r="319" spans="2:8" x14ac:dyDescent="0.2">
      <c r="B319" s="22"/>
      <c r="C319" s="22"/>
      <c r="D319" s="23"/>
      <c r="E319" s="23"/>
      <c r="F319" s="24"/>
      <c r="G319" s="24"/>
      <c r="H319" s="23"/>
    </row>
    <row r="320" spans="2:8" x14ac:dyDescent="0.2">
      <c r="B320" s="22"/>
      <c r="C320" s="22"/>
      <c r="D320" s="23"/>
      <c r="E320" s="23"/>
      <c r="F320" s="24"/>
      <c r="G320" s="24"/>
      <c r="H320" s="23"/>
    </row>
    <row r="321" spans="2:8" x14ac:dyDescent="0.2">
      <c r="B321" s="22"/>
      <c r="C321" s="22"/>
      <c r="D321" s="23"/>
      <c r="E321" s="23"/>
      <c r="F321" s="24"/>
      <c r="G321" s="24"/>
      <c r="H321" s="23"/>
    </row>
    <row r="322" spans="2:8" x14ac:dyDescent="0.2">
      <c r="B322" s="22"/>
      <c r="C322" s="22"/>
      <c r="D322" s="23"/>
      <c r="E322" s="23"/>
      <c r="F322" s="24"/>
      <c r="G322" s="24"/>
      <c r="H322" s="23"/>
    </row>
    <row r="323" spans="2:8" x14ac:dyDescent="0.2">
      <c r="B323" s="22"/>
      <c r="C323" s="22"/>
      <c r="D323" s="23"/>
      <c r="E323" s="23"/>
      <c r="F323" s="24"/>
      <c r="G323" s="24"/>
      <c r="H323" s="23"/>
    </row>
    <row r="324" spans="2:8" x14ac:dyDescent="0.2">
      <c r="B324" s="22"/>
      <c r="C324" s="22"/>
      <c r="D324" s="23"/>
      <c r="E324" s="23"/>
      <c r="F324" s="24"/>
      <c r="G324" s="24"/>
      <c r="H324" s="23"/>
    </row>
    <row r="325" spans="2:8" x14ac:dyDescent="0.2">
      <c r="B325" s="22"/>
      <c r="C325" s="22"/>
      <c r="D325" s="23"/>
      <c r="E325" s="23"/>
      <c r="F325" s="24"/>
      <c r="G325" s="24"/>
      <c r="H325" s="23"/>
    </row>
    <row r="326" spans="2:8" x14ac:dyDescent="0.2">
      <c r="B326" s="22"/>
      <c r="C326" s="22"/>
      <c r="D326" s="23"/>
      <c r="E326" s="23"/>
      <c r="F326" s="24"/>
      <c r="G326" s="24"/>
      <c r="H326" s="23"/>
    </row>
    <row r="327" spans="2:8" x14ac:dyDescent="0.2">
      <c r="B327" s="22"/>
      <c r="C327" s="22"/>
      <c r="D327" s="23"/>
      <c r="E327" s="23"/>
      <c r="F327" s="24"/>
      <c r="G327" s="24"/>
      <c r="H327" s="23"/>
    </row>
    <row r="328" spans="2:8" x14ac:dyDescent="0.2">
      <c r="B328" s="22"/>
      <c r="C328" s="22"/>
      <c r="D328" s="23"/>
      <c r="E328" s="23"/>
      <c r="F328" s="24"/>
      <c r="G328" s="24"/>
      <c r="H328" s="23"/>
    </row>
    <row r="329" spans="2:8" x14ac:dyDescent="0.2">
      <c r="B329" s="22"/>
      <c r="C329" s="22"/>
      <c r="D329" s="23"/>
      <c r="E329" s="23"/>
      <c r="F329" s="24"/>
      <c r="G329" s="24"/>
      <c r="H329" s="23"/>
    </row>
    <row r="330" spans="2:8" x14ac:dyDescent="0.2">
      <c r="B330" s="22"/>
      <c r="C330" s="22"/>
      <c r="D330" s="23"/>
      <c r="E330" s="23"/>
      <c r="F330" s="24"/>
      <c r="G330" s="24"/>
      <c r="H330" s="23"/>
    </row>
    <row r="331" spans="2:8" x14ac:dyDescent="0.2">
      <c r="B331" s="22"/>
      <c r="C331" s="22"/>
      <c r="D331" s="23"/>
      <c r="E331" s="23"/>
      <c r="F331" s="24"/>
      <c r="G331" s="24"/>
      <c r="H331" s="23"/>
    </row>
    <row r="332" spans="2:8" x14ac:dyDescent="0.2">
      <c r="B332" s="22"/>
      <c r="C332" s="22"/>
      <c r="D332" s="23"/>
      <c r="E332" s="23"/>
      <c r="F332" s="24"/>
      <c r="G332" s="24"/>
      <c r="H332" s="23"/>
    </row>
    <row r="333" spans="2:8" x14ac:dyDescent="0.2">
      <c r="B333" s="22"/>
      <c r="C333" s="22"/>
      <c r="D333" s="23"/>
      <c r="E333" s="23"/>
      <c r="F333" s="24"/>
      <c r="G333" s="24"/>
      <c r="H333" s="23"/>
    </row>
    <row r="334" spans="2:8" x14ac:dyDescent="0.2">
      <c r="B334" s="22"/>
      <c r="C334" s="22"/>
      <c r="D334" s="23"/>
      <c r="E334" s="23"/>
      <c r="F334" s="24"/>
      <c r="G334" s="24"/>
      <c r="H334" s="23"/>
    </row>
    <row r="335" spans="2:8" x14ac:dyDescent="0.2">
      <c r="B335" s="22"/>
      <c r="C335" s="22"/>
      <c r="D335" s="23"/>
      <c r="E335" s="23"/>
      <c r="F335" s="24"/>
      <c r="G335" s="24"/>
      <c r="H335" s="23"/>
    </row>
    <row r="336" spans="2:8" x14ac:dyDescent="0.2">
      <c r="B336" s="22"/>
      <c r="C336" s="22"/>
      <c r="D336" s="23"/>
      <c r="E336" s="23"/>
      <c r="F336" s="24"/>
      <c r="G336" s="24"/>
      <c r="H336" s="23"/>
    </row>
    <row r="337" spans="2:8" x14ac:dyDescent="0.2">
      <c r="B337" s="22"/>
      <c r="C337" s="22"/>
      <c r="D337" s="23"/>
      <c r="E337" s="23"/>
      <c r="F337" s="24"/>
      <c r="G337" s="24"/>
      <c r="H337" s="23"/>
    </row>
    <row r="338" spans="2:8" x14ac:dyDescent="0.2">
      <c r="B338" s="22"/>
      <c r="C338" s="22"/>
      <c r="D338" s="23"/>
      <c r="E338" s="23"/>
      <c r="F338" s="24"/>
      <c r="G338" s="24"/>
      <c r="H338" s="23"/>
    </row>
    <row r="339" spans="2:8" x14ac:dyDescent="0.2">
      <c r="B339" s="22"/>
      <c r="C339" s="22"/>
      <c r="D339" s="23"/>
      <c r="E339" s="23"/>
      <c r="F339" s="24"/>
      <c r="G339" s="24"/>
      <c r="H339" s="23"/>
    </row>
    <row r="340" spans="2:8" x14ac:dyDescent="0.2">
      <c r="B340" s="22"/>
      <c r="C340" s="22"/>
      <c r="D340" s="23"/>
      <c r="E340" s="23"/>
      <c r="F340" s="24"/>
      <c r="G340" s="24"/>
      <c r="H340" s="23"/>
    </row>
    <row r="341" spans="2:8" x14ac:dyDescent="0.2">
      <c r="B341" s="22"/>
      <c r="C341" s="22"/>
      <c r="D341" s="23"/>
      <c r="E341" s="23"/>
      <c r="F341" s="24"/>
      <c r="G341" s="24"/>
      <c r="H341" s="23"/>
    </row>
    <row r="342" spans="2:8" x14ac:dyDescent="0.2">
      <c r="B342" s="22"/>
      <c r="C342" s="22"/>
      <c r="D342" s="23"/>
      <c r="E342" s="23"/>
      <c r="F342" s="24"/>
      <c r="G342" s="24"/>
      <c r="H342" s="23"/>
    </row>
    <row r="343" spans="2:8" x14ac:dyDescent="0.2">
      <c r="B343" s="22"/>
      <c r="C343" s="22"/>
      <c r="D343" s="23"/>
      <c r="E343" s="23"/>
      <c r="F343" s="24"/>
      <c r="G343" s="24"/>
      <c r="H343" s="23"/>
    </row>
    <row r="344" spans="2:8" x14ac:dyDescent="0.2">
      <c r="B344" s="22"/>
      <c r="C344" s="22"/>
      <c r="D344" s="23"/>
      <c r="E344" s="23"/>
      <c r="F344" s="24"/>
      <c r="G344" s="24"/>
      <c r="H344" s="23"/>
    </row>
    <row r="345" spans="2:8" x14ac:dyDescent="0.2">
      <c r="B345" s="22"/>
      <c r="C345" s="22"/>
      <c r="D345" s="23"/>
      <c r="E345" s="23"/>
      <c r="F345" s="24"/>
      <c r="G345" s="24"/>
      <c r="H345" s="23"/>
    </row>
    <row r="346" spans="2:8" x14ac:dyDescent="0.2">
      <c r="B346" s="22"/>
      <c r="C346" s="22"/>
      <c r="D346" s="23"/>
      <c r="E346" s="23"/>
      <c r="F346" s="24"/>
      <c r="G346" s="24"/>
      <c r="H346" s="23"/>
    </row>
    <row r="347" spans="2:8" x14ac:dyDescent="0.2">
      <c r="B347" s="22"/>
      <c r="C347" s="22"/>
      <c r="D347" s="23"/>
      <c r="E347" s="23"/>
      <c r="F347" s="24"/>
      <c r="G347" s="24"/>
      <c r="H347" s="23"/>
    </row>
    <row r="348" spans="2:8" x14ac:dyDescent="0.2">
      <c r="B348" s="22"/>
      <c r="C348" s="22"/>
      <c r="D348" s="23"/>
      <c r="E348" s="23"/>
      <c r="F348" s="24"/>
      <c r="G348" s="24"/>
      <c r="H348" s="23"/>
    </row>
    <row r="349" spans="2:8" x14ac:dyDescent="0.2">
      <c r="B349" s="22"/>
      <c r="C349" s="22"/>
      <c r="D349" s="23"/>
      <c r="E349" s="23"/>
      <c r="F349" s="24"/>
      <c r="G349" s="24"/>
      <c r="H349" s="23"/>
    </row>
    <row r="350" spans="2:8" x14ac:dyDescent="0.2">
      <c r="B350" s="22"/>
      <c r="C350" s="22"/>
      <c r="D350" s="23"/>
      <c r="E350" s="23"/>
      <c r="F350" s="24"/>
      <c r="G350" s="24"/>
      <c r="H350" s="23"/>
    </row>
    <row r="351" spans="2:8" x14ac:dyDescent="0.2">
      <c r="B351" s="22"/>
      <c r="C351" s="22"/>
      <c r="D351" s="23"/>
      <c r="E351" s="23"/>
      <c r="F351" s="24"/>
      <c r="G351" s="24"/>
      <c r="H351" s="23"/>
    </row>
    <row r="352" spans="2:8" x14ac:dyDescent="0.2">
      <c r="B352" s="22"/>
      <c r="C352" s="22"/>
      <c r="D352" s="23"/>
      <c r="E352" s="23"/>
      <c r="F352" s="24"/>
      <c r="G352" s="24"/>
      <c r="H352" s="23"/>
    </row>
    <row r="353" spans="2:8" x14ac:dyDescent="0.2">
      <c r="B353" s="22"/>
      <c r="C353" s="22"/>
      <c r="D353" s="23"/>
      <c r="E353" s="23"/>
      <c r="F353" s="24"/>
      <c r="G353" s="24"/>
      <c r="H353" s="23"/>
    </row>
    <row r="354" spans="2:8" x14ac:dyDescent="0.2">
      <c r="B354" s="22"/>
      <c r="C354" s="22"/>
      <c r="D354" s="23"/>
      <c r="E354" s="23"/>
      <c r="F354" s="24"/>
      <c r="G354" s="24"/>
      <c r="H354" s="23"/>
    </row>
    <row r="355" spans="2:8" x14ac:dyDescent="0.2">
      <c r="B355" s="22"/>
      <c r="C355" s="22"/>
      <c r="D355" s="23"/>
      <c r="E355" s="23"/>
      <c r="F355" s="24"/>
      <c r="G355" s="24"/>
      <c r="H355" s="23"/>
    </row>
    <row r="356" spans="2:8" x14ac:dyDescent="0.2">
      <c r="B356" s="22"/>
      <c r="C356" s="22"/>
      <c r="D356" s="23"/>
      <c r="E356" s="23"/>
      <c r="F356" s="24"/>
      <c r="G356" s="24"/>
      <c r="H356" s="23"/>
    </row>
    <row r="357" spans="2:8" x14ac:dyDescent="0.2">
      <c r="B357" s="22"/>
      <c r="C357" s="22"/>
      <c r="D357" s="23"/>
      <c r="E357" s="23"/>
      <c r="F357" s="24"/>
      <c r="G357" s="24"/>
      <c r="H357" s="23"/>
    </row>
    <row r="358" spans="2:8" x14ac:dyDescent="0.2">
      <c r="B358" s="22"/>
      <c r="C358" s="22"/>
      <c r="D358" s="23"/>
      <c r="E358" s="23"/>
      <c r="F358" s="24"/>
      <c r="G358" s="24"/>
      <c r="H358" s="23"/>
    </row>
    <row r="359" spans="2:8" x14ac:dyDescent="0.2">
      <c r="B359" s="22"/>
      <c r="C359" s="22"/>
      <c r="D359" s="23"/>
      <c r="E359" s="23"/>
      <c r="F359" s="24"/>
      <c r="G359" s="24"/>
      <c r="H359" s="23"/>
    </row>
    <row r="360" spans="2:8" x14ac:dyDescent="0.2">
      <c r="B360" s="22"/>
      <c r="C360" s="22"/>
      <c r="D360" s="23"/>
      <c r="E360" s="23"/>
      <c r="F360" s="24"/>
      <c r="G360" s="24"/>
      <c r="H360" s="23"/>
    </row>
    <row r="361" spans="2:8" x14ac:dyDescent="0.2">
      <c r="B361" s="22"/>
      <c r="C361" s="22"/>
      <c r="D361" s="23"/>
      <c r="E361" s="23"/>
      <c r="F361" s="24"/>
      <c r="G361" s="24"/>
      <c r="H361" s="23"/>
    </row>
    <row r="362" spans="2:8" x14ac:dyDescent="0.2">
      <c r="B362" s="22"/>
      <c r="C362" s="22"/>
      <c r="D362" s="23"/>
      <c r="E362" s="23"/>
      <c r="F362" s="24"/>
      <c r="G362" s="24"/>
      <c r="H362" s="23"/>
    </row>
    <row r="363" spans="2:8" x14ac:dyDescent="0.2">
      <c r="B363" s="22"/>
      <c r="C363" s="22"/>
      <c r="D363" s="23"/>
      <c r="E363" s="23"/>
      <c r="F363" s="24"/>
      <c r="G363" s="24"/>
      <c r="H363" s="23"/>
    </row>
    <row r="364" spans="2:8" x14ac:dyDescent="0.2">
      <c r="B364" s="22"/>
      <c r="C364" s="22"/>
      <c r="D364" s="23"/>
      <c r="E364" s="23"/>
      <c r="F364" s="24"/>
      <c r="G364" s="24"/>
      <c r="H364" s="23"/>
    </row>
    <row r="365" spans="2:8" x14ac:dyDescent="0.2">
      <c r="B365" s="22"/>
      <c r="C365" s="22"/>
      <c r="D365" s="23"/>
      <c r="E365" s="23"/>
      <c r="F365" s="24"/>
      <c r="G365" s="24"/>
      <c r="H365" s="23"/>
    </row>
    <row r="366" spans="2:8" x14ac:dyDescent="0.2">
      <c r="B366" s="22"/>
      <c r="C366" s="22"/>
      <c r="D366" s="23"/>
      <c r="E366" s="23"/>
      <c r="F366" s="24"/>
      <c r="G366" s="24"/>
      <c r="H366" s="23"/>
    </row>
    <row r="367" spans="2:8" x14ac:dyDescent="0.2">
      <c r="B367" s="22"/>
      <c r="C367" s="22"/>
      <c r="D367" s="23"/>
      <c r="E367" s="23"/>
      <c r="F367" s="24"/>
      <c r="G367" s="24"/>
      <c r="H367" s="23"/>
    </row>
    <row r="368" spans="2:8" x14ac:dyDescent="0.2">
      <c r="B368" s="22"/>
      <c r="C368" s="22"/>
      <c r="D368" s="23"/>
      <c r="E368" s="23"/>
      <c r="F368" s="24"/>
      <c r="G368" s="24"/>
      <c r="H368" s="23"/>
    </row>
    <row r="369" spans="2:8" x14ac:dyDescent="0.2">
      <c r="B369" s="22"/>
      <c r="C369" s="22"/>
      <c r="D369" s="23"/>
      <c r="E369" s="23"/>
      <c r="F369" s="24"/>
      <c r="G369" s="24"/>
      <c r="H369" s="23"/>
    </row>
    <row r="370" spans="2:8" x14ac:dyDescent="0.2">
      <c r="B370" s="22"/>
      <c r="C370" s="22"/>
      <c r="D370" s="23"/>
      <c r="E370" s="23"/>
      <c r="F370" s="24"/>
      <c r="G370" s="24"/>
      <c r="H370" s="23"/>
    </row>
    <row r="371" spans="2:8" x14ac:dyDescent="0.2">
      <c r="B371" s="22"/>
      <c r="C371" s="22"/>
      <c r="D371" s="23"/>
      <c r="E371" s="23"/>
      <c r="F371" s="24"/>
      <c r="G371" s="24"/>
      <c r="H371" s="23"/>
    </row>
    <row r="372" spans="2:8" x14ac:dyDescent="0.2">
      <c r="B372" s="22"/>
      <c r="C372" s="22"/>
      <c r="D372" s="23"/>
      <c r="E372" s="23"/>
      <c r="F372" s="24"/>
      <c r="G372" s="24"/>
      <c r="H372" s="23"/>
    </row>
    <row r="373" spans="2:8" x14ac:dyDescent="0.2">
      <c r="B373" s="22"/>
      <c r="C373" s="22"/>
      <c r="D373" s="23"/>
      <c r="E373" s="23"/>
      <c r="F373" s="24"/>
      <c r="G373" s="24"/>
      <c r="H373" s="23"/>
    </row>
    <row r="374" spans="2:8" x14ac:dyDescent="0.2">
      <c r="B374" s="22"/>
      <c r="C374" s="22"/>
      <c r="D374" s="23"/>
      <c r="E374" s="23"/>
      <c r="F374" s="24"/>
      <c r="G374" s="24"/>
      <c r="H374" s="23"/>
    </row>
    <row r="375" spans="2:8" x14ac:dyDescent="0.2">
      <c r="B375" s="22"/>
      <c r="C375" s="22"/>
      <c r="D375" s="23"/>
      <c r="E375" s="23"/>
      <c r="F375" s="24"/>
      <c r="G375" s="24"/>
      <c r="H375" s="23"/>
    </row>
    <row r="376" spans="2:8" x14ac:dyDescent="0.2">
      <c r="B376" s="22"/>
      <c r="C376" s="22"/>
      <c r="D376" s="23"/>
      <c r="E376" s="23"/>
      <c r="F376" s="24"/>
      <c r="G376" s="24"/>
      <c r="H376" s="23"/>
    </row>
    <row r="377" spans="2:8" x14ac:dyDescent="0.2">
      <c r="B377" s="22"/>
      <c r="C377" s="22"/>
      <c r="D377" s="23"/>
      <c r="E377" s="23"/>
      <c r="F377" s="24"/>
      <c r="G377" s="24"/>
      <c r="H377" s="23"/>
    </row>
    <row r="378" spans="2:8" x14ac:dyDescent="0.2">
      <c r="B378" s="22"/>
      <c r="C378" s="22"/>
      <c r="D378" s="23"/>
      <c r="E378" s="23"/>
      <c r="F378" s="24"/>
      <c r="G378" s="24"/>
      <c r="H378" s="23"/>
    </row>
    <row r="379" spans="2:8" x14ac:dyDescent="0.2">
      <c r="B379" s="22"/>
      <c r="C379" s="22"/>
      <c r="D379" s="23"/>
      <c r="E379" s="23"/>
      <c r="F379" s="24"/>
      <c r="G379" s="24"/>
      <c r="H379" s="23"/>
    </row>
    <row r="380" spans="2:8" x14ac:dyDescent="0.2">
      <c r="B380" s="22"/>
      <c r="C380" s="22"/>
      <c r="D380" s="23"/>
      <c r="E380" s="23"/>
      <c r="F380" s="24"/>
      <c r="G380" s="24"/>
      <c r="H380" s="23"/>
    </row>
    <row r="381" spans="2:8" x14ac:dyDescent="0.2">
      <c r="B381" s="22"/>
      <c r="C381" s="22"/>
      <c r="D381" s="23"/>
      <c r="E381" s="23"/>
      <c r="F381" s="24"/>
      <c r="G381" s="24"/>
      <c r="H381" s="23"/>
    </row>
    <row r="382" spans="2:8" x14ac:dyDescent="0.2">
      <c r="B382" s="22"/>
      <c r="C382" s="22"/>
      <c r="D382" s="23"/>
      <c r="E382" s="23"/>
      <c r="F382" s="24"/>
      <c r="G382" s="24"/>
      <c r="H382" s="23"/>
    </row>
    <row r="383" spans="2:8" x14ac:dyDescent="0.2">
      <c r="B383" s="22"/>
      <c r="C383" s="22"/>
      <c r="D383" s="23"/>
      <c r="E383" s="23"/>
      <c r="F383" s="24"/>
      <c r="G383" s="24"/>
      <c r="H383" s="23"/>
    </row>
    <row r="384" spans="2:8" x14ac:dyDescent="0.2">
      <c r="B384" s="22"/>
      <c r="C384" s="22"/>
      <c r="D384" s="23"/>
      <c r="E384" s="23"/>
      <c r="F384" s="24"/>
      <c r="G384" s="24"/>
      <c r="H384" s="23"/>
    </row>
    <row r="385" spans="2:8" x14ac:dyDescent="0.2">
      <c r="B385" s="22"/>
      <c r="C385" s="22"/>
      <c r="D385" s="23"/>
      <c r="E385" s="23"/>
      <c r="F385" s="24"/>
      <c r="G385" s="24"/>
      <c r="H385" s="23"/>
    </row>
    <row r="386" spans="2:8" x14ac:dyDescent="0.2">
      <c r="B386" s="22"/>
      <c r="C386" s="22"/>
      <c r="D386" s="23"/>
      <c r="E386" s="23"/>
      <c r="F386" s="24"/>
      <c r="G386" s="24"/>
      <c r="H386" s="23"/>
    </row>
    <row r="387" spans="2:8" x14ac:dyDescent="0.2">
      <c r="B387" s="22"/>
      <c r="C387" s="22"/>
      <c r="D387" s="23"/>
      <c r="E387" s="23"/>
      <c r="F387" s="24"/>
      <c r="G387" s="24"/>
      <c r="H387" s="23"/>
    </row>
    <row r="388" spans="2:8" x14ac:dyDescent="0.2">
      <c r="B388" s="22"/>
      <c r="C388" s="22"/>
      <c r="D388" s="23"/>
      <c r="E388" s="23"/>
      <c r="F388" s="24"/>
      <c r="G388" s="24"/>
      <c r="H388" s="23"/>
    </row>
    <row r="389" spans="2:8" x14ac:dyDescent="0.2">
      <c r="B389" s="22"/>
      <c r="C389" s="22"/>
      <c r="D389" s="23"/>
      <c r="E389" s="23"/>
      <c r="F389" s="24"/>
      <c r="G389" s="24"/>
      <c r="H389" s="23"/>
    </row>
    <row r="390" spans="2:8" x14ac:dyDescent="0.2">
      <c r="B390" s="22"/>
      <c r="C390" s="22"/>
      <c r="D390" s="23"/>
      <c r="E390" s="23"/>
      <c r="F390" s="24"/>
      <c r="G390" s="24"/>
      <c r="H390" s="23"/>
    </row>
    <row r="391" spans="2:8" x14ac:dyDescent="0.2">
      <c r="B391" s="22"/>
      <c r="C391" s="22"/>
      <c r="D391" s="23"/>
      <c r="E391" s="23"/>
      <c r="F391" s="24"/>
      <c r="G391" s="24"/>
      <c r="H391" s="23"/>
    </row>
    <row r="392" spans="2:8" x14ac:dyDescent="0.2">
      <c r="B392" s="22"/>
      <c r="C392" s="22"/>
      <c r="D392" s="23"/>
      <c r="E392" s="23"/>
      <c r="F392" s="24"/>
      <c r="G392" s="24"/>
      <c r="H392" s="23"/>
    </row>
    <row r="393" spans="2:8" x14ac:dyDescent="0.2">
      <c r="B393" s="22"/>
      <c r="C393" s="22"/>
      <c r="D393" s="23"/>
      <c r="E393" s="23"/>
      <c r="F393" s="24"/>
      <c r="G393" s="24"/>
      <c r="H393" s="23"/>
    </row>
    <row r="394" spans="2:8" x14ac:dyDescent="0.2">
      <c r="B394" s="22"/>
      <c r="C394" s="22"/>
      <c r="D394" s="23"/>
      <c r="E394" s="23"/>
      <c r="F394" s="24"/>
      <c r="G394" s="24"/>
      <c r="H394" s="23"/>
    </row>
    <row r="395" spans="2:8" x14ac:dyDescent="0.2">
      <c r="B395" s="22"/>
      <c r="C395" s="22"/>
      <c r="D395" s="23"/>
      <c r="E395" s="23"/>
      <c r="F395" s="24"/>
      <c r="G395" s="24"/>
      <c r="H395" s="23"/>
    </row>
    <row r="396" spans="2:8" x14ac:dyDescent="0.2">
      <c r="B396" s="22"/>
      <c r="C396" s="22"/>
      <c r="D396" s="23"/>
      <c r="E396" s="23"/>
      <c r="F396" s="24"/>
      <c r="G396" s="24"/>
      <c r="H396" s="23"/>
    </row>
    <row r="397" spans="2:8" x14ac:dyDescent="0.2">
      <c r="B397" s="22"/>
      <c r="C397" s="22"/>
      <c r="D397" s="23"/>
      <c r="E397" s="23"/>
      <c r="F397" s="24"/>
      <c r="G397" s="24"/>
      <c r="H397" s="23"/>
    </row>
    <row r="398" spans="2:8" x14ac:dyDescent="0.2">
      <c r="B398" s="22"/>
      <c r="C398" s="22"/>
      <c r="D398" s="23"/>
      <c r="E398" s="23"/>
      <c r="F398" s="24"/>
      <c r="G398" s="24"/>
      <c r="H398" s="23"/>
    </row>
    <row r="399" spans="2:8" x14ac:dyDescent="0.2">
      <c r="B399" s="22"/>
      <c r="C399" s="22"/>
      <c r="D399" s="23"/>
      <c r="E399" s="23"/>
      <c r="F399" s="24"/>
      <c r="G399" s="24"/>
      <c r="H399" s="23"/>
    </row>
    <row r="400" spans="2:8" x14ac:dyDescent="0.2">
      <c r="B400" s="22"/>
      <c r="C400" s="22"/>
      <c r="D400" s="23"/>
      <c r="E400" s="23"/>
      <c r="F400" s="24"/>
      <c r="G400" s="24"/>
      <c r="H400" s="23"/>
    </row>
    <row r="401" spans="2:8" x14ac:dyDescent="0.2">
      <c r="B401" s="22"/>
      <c r="C401" s="22"/>
      <c r="D401" s="23"/>
      <c r="E401" s="23"/>
      <c r="F401" s="24"/>
      <c r="G401" s="24"/>
      <c r="H401" s="23"/>
    </row>
    <row r="402" spans="2:8" x14ac:dyDescent="0.2">
      <c r="B402" s="22"/>
      <c r="C402" s="22"/>
      <c r="D402" s="23"/>
      <c r="E402" s="23"/>
      <c r="F402" s="24"/>
      <c r="G402" s="24"/>
      <c r="H402" s="23"/>
    </row>
    <row r="403" spans="2:8" x14ac:dyDescent="0.2">
      <c r="B403" s="22"/>
      <c r="C403" s="22"/>
      <c r="D403" s="23"/>
      <c r="E403" s="23"/>
      <c r="F403" s="24"/>
      <c r="G403" s="24"/>
      <c r="H403" s="23"/>
    </row>
    <row r="404" spans="2:8" x14ac:dyDescent="0.2">
      <c r="B404" s="22"/>
      <c r="C404" s="22"/>
      <c r="D404" s="23"/>
      <c r="E404" s="23"/>
      <c r="F404" s="24"/>
      <c r="G404" s="24"/>
      <c r="H404" s="23"/>
    </row>
    <row r="405" spans="2:8" x14ac:dyDescent="0.2">
      <c r="B405" s="22"/>
      <c r="C405" s="22"/>
      <c r="D405" s="23"/>
      <c r="E405" s="23"/>
      <c r="F405" s="24"/>
      <c r="G405" s="24"/>
      <c r="H405" s="23"/>
    </row>
    <row r="406" spans="2:8" x14ac:dyDescent="0.2">
      <c r="B406" s="22"/>
      <c r="C406" s="22"/>
      <c r="D406" s="23"/>
      <c r="E406" s="23"/>
      <c r="F406" s="24"/>
      <c r="G406" s="24"/>
      <c r="H406" s="23"/>
    </row>
    <row r="407" spans="2:8" x14ac:dyDescent="0.2">
      <c r="B407" s="22"/>
      <c r="C407" s="22"/>
      <c r="D407" s="23"/>
      <c r="E407" s="23"/>
      <c r="F407" s="24"/>
      <c r="G407" s="24"/>
      <c r="H407" s="23"/>
    </row>
    <row r="408" spans="2:8" x14ac:dyDescent="0.2">
      <c r="B408" s="22"/>
      <c r="C408" s="22"/>
      <c r="D408" s="23"/>
      <c r="E408" s="23"/>
      <c r="F408" s="24"/>
      <c r="G408" s="24"/>
      <c r="H408" s="23"/>
    </row>
    <row r="409" spans="2:8" x14ac:dyDescent="0.2">
      <c r="B409" s="22"/>
      <c r="C409" s="22"/>
      <c r="D409" s="23"/>
      <c r="E409" s="23"/>
      <c r="F409" s="24"/>
      <c r="G409" s="24"/>
      <c r="H409" s="23"/>
    </row>
    <row r="410" spans="2:8" x14ac:dyDescent="0.2">
      <c r="B410" s="22"/>
      <c r="C410" s="22"/>
      <c r="D410" s="23"/>
      <c r="E410" s="23"/>
      <c r="F410" s="24"/>
      <c r="G410" s="24"/>
      <c r="H410" s="23"/>
    </row>
    <row r="411" spans="2:8" x14ac:dyDescent="0.2">
      <c r="B411" s="22"/>
      <c r="C411" s="22"/>
      <c r="D411" s="23"/>
      <c r="E411" s="23"/>
      <c r="F411" s="24"/>
      <c r="G411" s="24"/>
      <c r="H411" s="23"/>
    </row>
    <row r="412" spans="2:8" x14ac:dyDescent="0.2">
      <c r="B412" s="22"/>
      <c r="C412" s="22"/>
      <c r="D412" s="23"/>
      <c r="E412" s="23"/>
      <c r="F412" s="24"/>
      <c r="G412" s="24"/>
      <c r="H412" s="23"/>
    </row>
    <row r="413" spans="2:8" x14ac:dyDescent="0.2">
      <c r="B413" s="22"/>
      <c r="C413" s="22"/>
      <c r="D413" s="23"/>
      <c r="E413" s="23"/>
      <c r="F413" s="24"/>
      <c r="G413" s="24"/>
      <c r="H413" s="23"/>
    </row>
    <row r="414" spans="2:8" x14ac:dyDescent="0.2">
      <c r="B414" s="22"/>
      <c r="C414" s="22"/>
      <c r="D414" s="23"/>
      <c r="E414" s="23"/>
      <c r="F414" s="24"/>
      <c r="G414" s="24"/>
      <c r="H414" s="23"/>
    </row>
    <row r="415" spans="2:8" x14ac:dyDescent="0.2">
      <c r="B415" s="22"/>
      <c r="C415" s="22"/>
      <c r="D415" s="23"/>
      <c r="E415" s="23"/>
      <c r="F415" s="24"/>
      <c r="G415" s="24"/>
      <c r="H415" s="23"/>
    </row>
    <row r="416" spans="2:8" x14ac:dyDescent="0.2">
      <c r="B416" s="22"/>
      <c r="C416" s="22"/>
      <c r="D416" s="23"/>
      <c r="E416" s="23"/>
      <c r="F416" s="24"/>
      <c r="G416" s="24"/>
      <c r="H416" s="23"/>
    </row>
  </sheetData>
  <mergeCells count="85">
    <mergeCell ref="B110:H110"/>
    <mergeCell ref="G95:H95"/>
    <mergeCell ref="G99:H99"/>
    <mergeCell ref="G103:H103"/>
    <mergeCell ref="B55:H56"/>
    <mergeCell ref="B107:H107"/>
    <mergeCell ref="B104:H104"/>
    <mergeCell ref="B73:H74"/>
    <mergeCell ref="B109:F109"/>
    <mergeCell ref="G109:H109"/>
    <mergeCell ref="B100:H101"/>
    <mergeCell ref="B88:H89"/>
    <mergeCell ref="G87:H87"/>
    <mergeCell ref="G91:H91"/>
    <mergeCell ref="B92:H93"/>
    <mergeCell ref="B113:H117"/>
    <mergeCell ref="G148:H148"/>
    <mergeCell ref="B142:H143"/>
    <mergeCell ref="B146:H146"/>
    <mergeCell ref="G1:H1"/>
    <mergeCell ref="B52:H52"/>
    <mergeCell ref="B81:H82"/>
    <mergeCell ref="B85:H85"/>
    <mergeCell ref="G50:H50"/>
    <mergeCell ref="B77:H78"/>
    <mergeCell ref="G76:H76"/>
    <mergeCell ref="G54:H54"/>
    <mergeCell ref="G80:H80"/>
    <mergeCell ref="G72:H72"/>
    <mergeCell ref="G68:H68"/>
    <mergeCell ref="G58:H58"/>
    <mergeCell ref="B152:F152"/>
    <mergeCell ref="G141:H141"/>
    <mergeCell ref="G167:H167"/>
    <mergeCell ref="G156:H156"/>
    <mergeCell ref="B159:F159"/>
    <mergeCell ref="G160:H160"/>
    <mergeCell ref="G163:H163"/>
    <mergeCell ref="B166:F166"/>
    <mergeCell ref="B157:H157"/>
    <mergeCell ref="G159:H159"/>
    <mergeCell ref="G166:H166"/>
    <mergeCell ref="B138:H139"/>
    <mergeCell ref="B133:H135"/>
    <mergeCell ref="B128:H130"/>
    <mergeCell ref="B13:D13"/>
    <mergeCell ref="G42:H42"/>
    <mergeCell ref="G17:H17"/>
    <mergeCell ref="G21:H21"/>
    <mergeCell ref="G25:H25"/>
    <mergeCell ref="G32:H32"/>
    <mergeCell ref="G37:H37"/>
    <mergeCell ref="B22:H23"/>
    <mergeCell ref="B26:H27"/>
    <mergeCell ref="G16:H16"/>
    <mergeCell ref="B18:H19"/>
    <mergeCell ref="G29:H29"/>
    <mergeCell ref="G112:H112"/>
    <mergeCell ref="B30:H30"/>
    <mergeCell ref="B33:H35"/>
    <mergeCell ref="B38:H40"/>
    <mergeCell ref="B46:H48"/>
    <mergeCell ref="B69:H70"/>
    <mergeCell ref="B59:H61"/>
    <mergeCell ref="B64:H66"/>
    <mergeCell ref="G63:H63"/>
    <mergeCell ref="G45:H45"/>
    <mergeCell ref="G51:H51"/>
    <mergeCell ref="B43:G43"/>
    <mergeCell ref="G137:H137"/>
    <mergeCell ref="G127:H127"/>
    <mergeCell ref="G84:H84"/>
    <mergeCell ref="B96:H97"/>
    <mergeCell ref="B168:H169"/>
    <mergeCell ref="B120:H121"/>
    <mergeCell ref="B124:H125"/>
    <mergeCell ref="B154:H154"/>
    <mergeCell ref="B149:H150"/>
    <mergeCell ref="G153:H153"/>
    <mergeCell ref="G145:H145"/>
    <mergeCell ref="G119:H119"/>
    <mergeCell ref="G106:H106"/>
    <mergeCell ref="G152:H152"/>
    <mergeCell ref="G132:H132"/>
    <mergeCell ref="G123:H123"/>
  </mergeCells>
  <pageMargins left="0.70866141732283472" right="0.70866141732283472" top="0.78740157480314965" bottom="0.78740157480314965" header="0.31496062992125984" footer="0.31496062992125984"/>
  <pageSetup paperSize="9" scale="65" firstPageNumber="33"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1" manualBreakCount="1">
    <brk id="144"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19"/>
  <sheetViews>
    <sheetView showGridLines="0" tabSelected="1" view="pageBreakPreview" zoomScaleNormal="100" zoomScaleSheetLayoutView="100" workbookViewId="0">
      <selection activeCell="B27" sqref="B27"/>
    </sheetView>
  </sheetViews>
  <sheetFormatPr defaultColWidth="9.140625" defaultRowHeight="14.25" x14ac:dyDescent="0.2"/>
  <cols>
    <col min="1" max="1" width="5.7109375" style="40" customWidth="1"/>
    <col min="2" max="2" width="8.5703125" style="46" customWidth="1"/>
    <col min="3" max="3" width="9.140625" style="46"/>
    <col min="4" max="4" width="58.7109375" style="40" customWidth="1"/>
    <col min="5" max="5" width="15.7109375" style="40" customWidth="1"/>
    <col min="6" max="6" width="15.7109375" style="38" customWidth="1"/>
    <col min="7" max="7" width="14.140625" style="38" customWidth="1"/>
    <col min="8" max="8" width="8.28515625" style="40" customWidth="1"/>
    <col min="9" max="10" width="10.42578125" style="39" customWidth="1"/>
    <col min="11" max="12" width="9.140625" style="40"/>
    <col min="13" max="13" width="13.28515625" style="40" customWidth="1"/>
    <col min="14" max="16384" width="9.140625" style="40"/>
  </cols>
  <sheetData>
    <row r="1" spans="2:39" ht="23.25" x14ac:dyDescent="0.35">
      <c r="B1" s="119" t="s">
        <v>140</v>
      </c>
      <c r="G1" s="464" t="s">
        <v>45</v>
      </c>
      <c r="H1" s="464"/>
    </row>
    <row r="3" spans="2:39" x14ac:dyDescent="0.2">
      <c r="B3" s="56" t="s">
        <v>1</v>
      </c>
      <c r="C3" s="56" t="s">
        <v>188</v>
      </c>
    </row>
    <row r="4" spans="2:39" x14ac:dyDescent="0.2">
      <c r="C4" s="56" t="s">
        <v>56</v>
      </c>
    </row>
    <row r="5" spans="2:39" s="43" customFormat="1" ht="15.75" thickBot="1" x14ac:dyDescent="0.3">
      <c r="B5" s="120"/>
      <c r="C5" s="121"/>
      <c r="F5" s="39"/>
      <c r="G5" s="39"/>
      <c r="H5" s="203" t="s">
        <v>6</v>
      </c>
      <c r="I5" s="39"/>
      <c r="J5" s="39"/>
    </row>
    <row r="6" spans="2:39" s="43" customFormat="1" ht="39.75" thickTop="1" thickBot="1" x14ac:dyDescent="0.25">
      <c r="B6" s="72" t="s">
        <v>2</v>
      </c>
      <c r="C6" s="73" t="s">
        <v>3</v>
      </c>
      <c r="D6" s="74" t="s">
        <v>4</v>
      </c>
      <c r="E6" s="75" t="s">
        <v>469</v>
      </c>
      <c r="F6" s="75" t="s">
        <v>647</v>
      </c>
      <c r="G6" s="75" t="s">
        <v>470</v>
      </c>
      <c r="H6" s="29" t="s">
        <v>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row>
    <row r="7" spans="2:39" s="81" customFormat="1" ht="12.75" thickTop="1" thickBot="1" x14ac:dyDescent="0.25">
      <c r="B7" s="76">
        <v>1</v>
      </c>
      <c r="C7" s="77">
        <v>2</v>
      </c>
      <c r="D7" s="77">
        <v>3</v>
      </c>
      <c r="E7" s="78">
        <v>4</v>
      </c>
      <c r="F7" s="78">
        <v>5</v>
      </c>
      <c r="G7" s="78">
        <v>6</v>
      </c>
      <c r="H7" s="79" t="s">
        <v>361</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2:39" ht="15" thickTop="1" x14ac:dyDescent="0.2">
      <c r="B8" s="97">
        <v>6172</v>
      </c>
      <c r="C8" s="98">
        <v>50</v>
      </c>
      <c r="D8" s="89" t="s">
        <v>282</v>
      </c>
      <c r="E8" s="124">
        <v>338272</v>
      </c>
      <c r="F8" s="35">
        <v>369580</v>
      </c>
      <c r="G8" s="35">
        <f>SUM(G17)</f>
        <v>356013</v>
      </c>
      <c r="H8" s="37">
        <f>G8/E8*100</f>
        <v>105.24459606470533</v>
      </c>
    </row>
    <row r="9" spans="2:39" x14ac:dyDescent="0.2">
      <c r="B9" s="97">
        <v>6172</v>
      </c>
      <c r="C9" s="98">
        <v>51</v>
      </c>
      <c r="D9" s="102" t="s">
        <v>7</v>
      </c>
      <c r="E9" s="25">
        <v>74818</v>
      </c>
      <c r="F9" s="35">
        <v>74131</v>
      </c>
      <c r="G9" s="35">
        <f>SUM(G44)</f>
        <v>63806</v>
      </c>
      <c r="H9" s="37">
        <f>G9/E9*100</f>
        <v>85.281616723248419</v>
      </c>
    </row>
    <row r="10" spans="2:39" ht="28.5" x14ac:dyDescent="0.2">
      <c r="B10" s="199">
        <v>6172</v>
      </c>
      <c r="C10" s="200">
        <v>53</v>
      </c>
      <c r="D10" s="208" t="s">
        <v>283</v>
      </c>
      <c r="E10" s="100">
        <v>180</v>
      </c>
      <c r="F10" s="52">
        <v>180</v>
      </c>
      <c r="G10" s="52">
        <f>SUM(G205)</f>
        <v>180</v>
      </c>
      <c r="H10" s="101">
        <f>G10/E10*100</f>
        <v>100</v>
      </c>
    </row>
    <row r="11" spans="2:39" x14ac:dyDescent="0.2">
      <c r="B11" s="97">
        <v>6172</v>
      </c>
      <c r="C11" s="98">
        <v>54</v>
      </c>
      <c r="D11" s="102" t="s">
        <v>9</v>
      </c>
      <c r="E11" s="25">
        <v>2000</v>
      </c>
      <c r="F11" s="35">
        <v>2000</v>
      </c>
      <c r="G11" s="35">
        <f>SUM(G212)</f>
        <v>2000</v>
      </c>
      <c r="H11" s="37">
        <f>G11/E11*100</f>
        <v>100</v>
      </c>
    </row>
    <row r="12" spans="2:39" ht="29.25" thickBot="1" x14ac:dyDescent="0.25">
      <c r="B12" s="199">
        <v>6330</v>
      </c>
      <c r="C12" s="200">
        <v>53</v>
      </c>
      <c r="D12" s="208" t="s">
        <v>283</v>
      </c>
      <c r="E12" s="100">
        <v>9970</v>
      </c>
      <c r="F12" s="52">
        <v>10841</v>
      </c>
      <c r="G12" s="52">
        <f>SUM(G216)</f>
        <v>10488</v>
      </c>
      <c r="H12" s="101">
        <f>G12/E12*100</f>
        <v>105.19558676028085</v>
      </c>
    </row>
    <row r="13" spans="2:39" s="107" customFormat="1" ht="16.5" thickTop="1" thickBot="1" x14ac:dyDescent="0.3">
      <c r="B13" s="423" t="s">
        <v>8</v>
      </c>
      <c r="C13" s="424"/>
      <c r="D13" s="425"/>
      <c r="E13" s="105">
        <f>SUM(E8:E12)</f>
        <v>425240</v>
      </c>
      <c r="F13" s="105">
        <f>SUM(F8:F12)</f>
        <v>456732</v>
      </c>
      <c r="G13" s="105">
        <f>SUM(G8:G12)</f>
        <v>432487</v>
      </c>
      <c r="H13" s="44">
        <f t="shared" ref="H13" si="0">G13/E13*100</f>
        <v>101.70421409086634</v>
      </c>
      <c r="I13" s="241"/>
      <c r="J13" s="241"/>
    </row>
    <row r="14" spans="2:39" ht="15" thickTop="1" x14ac:dyDescent="0.2">
      <c r="B14" s="53"/>
      <c r="C14" s="53"/>
      <c r="D14" s="53"/>
      <c r="E14" s="53"/>
      <c r="F14" s="53"/>
      <c r="G14" s="53"/>
      <c r="H14" s="53"/>
    </row>
    <row r="15" spans="2:39" x14ac:dyDescent="0.2">
      <c r="B15" s="41"/>
      <c r="C15" s="41"/>
      <c r="D15" s="41"/>
      <c r="E15" s="41"/>
      <c r="F15" s="41"/>
      <c r="G15" s="41"/>
      <c r="H15" s="41"/>
      <c r="J15" s="242"/>
      <c r="K15" s="41"/>
      <c r="L15" s="41"/>
      <c r="M15" s="41"/>
      <c r="N15" s="41"/>
      <c r="O15" s="41"/>
      <c r="P15" s="41"/>
    </row>
    <row r="16" spans="2:39" ht="15" x14ac:dyDescent="0.25">
      <c r="B16" s="47" t="s">
        <v>10</v>
      </c>
      <c r="M16" s="40" t="s">
        <v>213</v>
      </c>
    </row>
    <row r="17" spans="1:10" ht="17.25" customHeight="1" thickBot="1" x14ac:dyDescent="0.3">
      <c r="B17" s="48" t="s">
        <v>291</v>
      </c>
      <c r="C17" s="49"/>
      <c r="D17" s="50"/>
      <c r="E17" s="50"/>
      <c r="F17" s="51"/>
      <c r="G17" s="456">
        <f>SUM(G18,G22,G28,G31,G34,G37,Q43,G41)</f>
        <v>356013</v>
      </c>
      <c r="H17" s="456"/>
      <c r="I17" s="254"/>
      <c r="J17" s="254"/>
    </row>
    <row r="18" spans="1:10" ht="15.75" thickTop="1" x14ac:dyDescent="0.25">
      <c r="A18" s="40">
        <v>5011</v>
      </c>
      <c r="B18" s="45" t="s">
        <v>308</v>
      </c>
      <c r="G18" s="447">
        <v>263063</v>
      </c>
      <c r="H18" s="448"/>
      <c r="I18" s="254"/>
      <c r="J18" s="254"/>
    </row>
    <row r="19" spans="1:10" ht="16.5" customHeight="1" x14ac:dyDescent="0.2">
      <c r="B19" s="412" t="s">
        <v>711</v>
      </c>
      <c r="C19" s="412"/>
      <c r="D19" s="412"/>
      <c r="E19" s="412"/>
      <c r="F19" s="412"/>
      <c r="G19" s="412"/>
      <c r="H19" s="412"/>
    </row>
    <row r="20" spans="1:10" ht="27.75" customHeight="1" x14ac:dyDescent="0.2">
      <c r="B20" s="412"/>
      <c r="C20" s="412"/>
      <c r="D20" s="412"/>
      <c r="E20" s="412"/>
      <c r="F20" s="412"/>
      <c r="G20" s="412"/>
      <c r="H20" s="412"/>
    </row>
    <row r="21" spans="1:10" ht="15" customHeight="1" x14ac:dyDescent="0.25">
      <c r="B21" s="45"/>
    </row>
    <row r="22" spans="1:10" ht="15" x14ac:dyDescent="0.25">
      <c r="A22" s="40">
        <v>5021</v>
      </c>
      <c r="B22" s="45" t="s">
        <v>23</v>
      </c>
      <c r="G22" s="447">
        <v>2500</v>
      </c>
      <c r="H22" s="448"/>
    </row>
    <row r="23" spans="1:10" ht="15" customHeight="1" x14ac:dyDescent="0.2">
      <c r="B23" s="454" t="s">
        <v>713</v>
      </c>
      <c r="C23" s="457"/>
      <c r="D23" s="457"/>
      <c r="E23" s="457"/>
      <c r="F23" s="457"/>
      <c r="G23" s="457"/>
      <c r="H23" s="457"/>
    </row>
    <row r="24" spans="1:10" x14ac:dyDescent="0.2">
      <c r="B24" s="457"/>
      <c r="C24" s="457"/>
      <c r="D24" s="457"/>
      <c r="E24" s="457"/>
      <c r="F24" s="457"/>
      <c r="G24" s="457"/>
      <c r="H24" s="457"/>
    </row>
    <row r="25" spans="1:10" x14ac:dyDescent="0.2">
      <c r="B25" s="457"/>
      <c r="C25" s="457"/>
      <c r="D25" s="457"/>
      <c r="E25" s="457"/>
      <c r="F25" s="457"/>
      <c r="G25" s="457"/>
      <c r="H25" s="457"/>
    </row>
    <row r="26" spans="1:10" ht="11.25" customHeight="1" x14ac:dyDescent="0.2">
      <c r="B26" s="460"/>
      <c r="C26" s="460"/>
      <c r="D26" s="460"/>
      <c r="E26" s="460"/>
      <c r="F26" s="460"/>
      <c r="G26" s="460"/>
      <c r="H26" s="460"/>
    </row>
    <row r="27" spans="1:10" ht="22.5" customHeight="1" x14ac:dyDescent="0.25">
      <c r="B27" s="45"/>
    </row>
    <row r="28" spans="1:10" ht="15" x14ac:dyDescent="0.25">
      <c r="A28" s="40">
        <v>5029</v>
      </c>
      <c r="B28" s="45" t="s">
        <v>46</v>
      </c>
      <c r="G28" s="447">
        <v>330</v>
      </c>
      <c r="H28" s="448"/>
    </row>
    <row r="29" spans="1:10" ht="30.75" customHeight="1" x14ac:dyDescent="0.2">
      <c r="B29" s="454" t="s">
        <v>714</v>
      </c>
      <c r="C29" s="455"/>
      <c r="D29" s="455"/>
      <c r="E29" s="455"/>
      <c r="F29" s="455"/>
      <c r="G29" s="455"/>
      <c r="H29" s="455"/>
    </row>
    <row r="30" spans="1:10" ht="14.25" customHeight="1" x14ac:dyDescent="0.25">
      <c r="B30" s="45"/>
    </row>
    <row r="31" spans="1:10" ht="13.9" customHeight="1" x14ac:dyDescent="0.25">
      <c r="A31" s="40">
        <v>5031</v>
      </c>
      <c r="B31" s="45" t="s">
        <v>25</v>
      </c>
      <c r="G31" s="447">
        <v>65276</v>
      </c>
      <c r="H31" s="448"/>
    </row>
    <row r="32" spans="1:10" ht="25.15" customHeight="1" x14ac:dyDescent="0.2">
      <c r="B32" s="454" t="s">
        <v>309</v>
      </c>
      <c r="C32" s="455"/>
      <c r="D32" s="455"/>
      <c r="E32" s="455"/>
      <c r="F32" s="455"/>
      <c r="G32" s="455"/>
      <c r="H32" s="455"/>
    </row>
    <row r="33" spans="1:8" ht="14.25" customHeight="1" x14ac:dyDescent="0.25">
      <c r="B33" s="45"/>
    </row>
    <row r="34" spans="1:8" ht="15" x14ac:dyDescent="0.25">
      <c r="A34" s="40">
        <v>5032</v>
      </c>
      <c r="B34" s="45" t="s">
        <v>47</v>
      </c>
      <c r="G34" s="447">
        <v>23689</v>
      </c>
      <c r="H34" s="448"/>
    </row>
    <row r="35" spans="1:8" ht="27" customHeight="1" x14ac:dyDescent="0.2">
      <c r="B35" s="454" t="s">
        <v>344</v>
      </c>
      <c r="C35" s="454"/>
      <c r="D35" s="454"/>
      <c r="E35" s="454"/>
      <c r="F35" s="454"/>
      <c r="G35" s="454"/>
      <c r="H35" s="454"/>
    </row>
    <row r="36" spans="1:8" ht="18" customHeight="1" x14ac:dyDescent="0.25">
      <c r="B36" s="45"/>
    </row>
    <row r="37" spans="1:8" ht="15" x14ac:dyDescent="0.25">
      <c r="A37" s="40">
        <v>5038</v>
      </c>
      <c r="B37" s="45" t="s">
        <v>48</v>
      </c>
      <c r="G37" s="447">
        <v>1105</v>
      </c>
      <c r="H37" s="448"/>
    </row>
    <row r="38" spans="1:8" x14ac:dyDescent="0.2">
      <c r="B38" s="454" t="s">
        <v>284</v>
      </c>
      <c r="C38" s="457"/>
      <c r="D38" s="457"/>
      <c r="E38" s="457"/>
      <c r="F38" s="457"/>
      <c r="G38" s="457"/>
      <c r="H38" s="457"/>
    </row>
    <row r="39" spans="1:8" x14ac:dyDescent="0.2">
      <c r="B39" s="457"/>
      <c r="C39" s="457"/>
      <c r="D39" s="457"/>
      <c r="E39" s="457"/>
      <c r="F39" s="457"/>
      <c r="G39" s="457"/>
      <c r="H39" s="457"/>
    </row>
    <row r="40" spans="1:8" ht="12.75" customHeight="1" x14ac:dyDescent="0.25">
      <c r="B40" s="45"/>
    </row>
    <row r="41" spans="1:8" ht="15" x14ac:dyDescent="0.25">
      <c r="A41" s="40">
        <v>5039</v>
      </c>
      <c r="B41" s="45" t="s">
        <v>26</v>
      </c>
      <c r="G41" s="447">
        <v>50</v>
      </c>
      <c r="H41" s="448"/>
    </row>
    <row r="42" spans="1:8" x14ac:dyDescent="0.2">
      <c r="B42" s="449" t="s">
        <v>230</v>
      </c>
      <c r="C42" s="449"/>
      <c r="D42" s="449"/>
      <c r="E42" s="449"/>
      <c r="F42" s="449"/>
      <c r="G42" s="449"/>
      <c r="H42" s="449"/>
    </row>
    <row r="43" spans="1:8" ht="15" x14ac:dyDescent="0.25">
      <c r="B43" s="45"/>
    </row>
    <row r="44" spans="1:8" ht="15.75" thickBot="1" x14ac:dyDescent="0.3">
      <c r="B44" s="48" t="s">
        <v>44</v>
      </c>
      <c r="C44" s="49"/>
      <c r="D44" s="50"/>
      <c r="E44" s="50"/>
      <c r="F44" s="51"/>
      <c r="G44" s="456">
        <f>SUM(G45,G49,G52,G56,G59,G66,G69,G77,G83,G86,G95,G98,G102,G105,G108,G117,G122,G135,G140,G150,G154,G182,G193,G196,G199,G202)</f>
        <v>63806</v>
      </c>
      <c r="H44" s="456"/>
    </row>
    <row r="45" spans="1:8" ht="15.75" thickTop="1" x14ac:dyDescent="0.25">
      <c r="A45" s="40">
        <v>5132</v>
      </c>
      <c r="B45" s="45" t="s">
        <v>74</v>
      </c>
      <c r="G45" s="447">
        <v>60</v>
      </c>
      <c r="H45" s="448"/>
    </row>
    <row r="46" spans="1:8" x14ac:dyDescent="0.2">
      <c r="B46" s="454" t="s">
        <v>310</v>
      </c>
      <c r="C46" s="457"/>
      <c r="D46" s="457"/>
      <c r="E46" s="457"/>
      <c r="F46" s="457"/>
      <c r="G46" s="457"/>
      <c r="H46" s="457"/>
    </row>
    <row r="47" spans="1:8" x14ac:dyDescent="0.2">
      <c r="B47" s="457"/>
      <c r="C47" s="457"/>
      <c r="D47" s="457"/>
      <c r="E47" s="457"/>
      <c r="F47" s="457"/>
      <c r="G47" s="457"/>
      <c r="H47" s="457"/>
    </row>
    <row r="48" spans="1:8" ht="17.25" customHeight="1" x14ac:dyDescent="0.25">
      <c r="B48" s="65"/>
      <c r="C48" s="65"/>
      <c r="D48" s="65"/>
      <c r="E48" s="65"/>
      <c r="F48" s="65"/>
      <c r="G48" s="65"/>
      <c r="H48" s="65"/>
    </row>
    <row r="49" spans="1:8" ht="15" x14ac:dyDescent="0.25">
      <c r="A49" s="40">
        <v>5133</v>
      </c>
      <c r="B49" s="45" t="s">
        <v>82</v>
      </c>
      <c r="C49" s="65"/>
      <c r="D49" s="65"/>
      <c r="E49" s="65"/>
      <c r="F49" s="65"/>
      <c r="G49" s="447">
        <v>20</v>
      </c>
      <c r="H49" s="448"/>
    </row>
    <row r="50" spans="1:8" ht="14.25" customHeight="1" x14ac:dyDescent="0.2">
      <c r="B50" s="463" t="s">
        <v>285</v>
      </c>
      <c r="C50" s="463"/>
      <c r="D50" s="463"/>
      <c r="E50" s="463"/>
      <c r="F50" s="463"/>
      <c r="G50" s="463"/>
      <c r="H50" s="463"/>
    </row>
    <row r="51" spans="1:8" ht="19.5" customHeight="1" x14ac:dyDescent="0.25">
      <c r="B51" s="45"/>
    </row>
    <row r="52" spans="1:8" ht="15" x14ac:dyDescent="0.25">
      <c r="A52" s="40">
        <v>5136</v>
      </c>
      <c r="B52" s="45" t="s">
        <v>12</v>
      </c>
      <c r="G52" s="447">
        <f>SUM(G53:H54)</f>
        <v>200</v>
      </c>
      <c r="H52" s="448"/>
    </row>
    <row r="53" spans="1:8" ht="15" x14ac:dyDescent="0.25">
      <c r="B53" s="56" t="s">
        <v>141</v>
      </c>
      <c r="G53" s="443">
        <v>100</v>
      </c>
      <c r="H53" s="444"/>
    </row>
    <row r="54" spans="1:8" ht="15" x14ac:dyDescent="0.25">
      <c r="B54" s="56" t="s">
        <v>311</v>
      </c>
      <c r="G54" s="443">
        <v>100</v>
      </c>
      <c r="H54" s="444"/>
    </row>
    <row r="55" spans="1:8" ht="15.75" customHeight="1" x14ac:dyDescent="0.25">
      <c r="B55" s="45"/>
    </row>
    <row r="56" spans="1:8" ht="15" x14ac:dyDescent="0.25">
      <c r="A56" s="40">
        <v>5137</v>
      </c>
      <c r="B56" s="45" t="s">
        <v>13</v>
      </c>
      <c r="G56" s="447">
        <v>1500</v>
      </c>
      <c r="H56" s="448"/>
    </row>
    <row r="57" spans="1:8" ht="44.25" customHeight="1" x14ac:dyDescent="0.2">
      <c r="B57" s="451" t="s">
        <v>715</v>
      </c>
      <c r="C57" s="451"/>
      <c r="D57" s="451"/>
      <c r="E57" s="451"/>
      <c r="F57" s="451"/>
      <c r="G57" s="461"/>
      <c r="H57" s="461"/>
    </row>
    <row r="58" spans="1:8" ht="18" customHeight="1" x14ac:dyDescent="0.25">
      <c r="B58" s="62"/>
      <c r="C58" s="62"/>
      <c r="D58" s="62"/>
      <c r="E58" s="62"/>
      <c r="F58" s="62"/>
      <c r="G58" s="127"/>
      <c r="H58" s="128"/>
    </row>
    <row r="59" spans="1:8" ht="15" x14ac:dyDescent="0.25">
      <c r="A59" s="40">
        <v>5139</v>
      </c>
      <c r="B59" s="45" t="s">
        <v>350</v>
      </c>
      <c r="G59" s="447">
        <f>SUM(G60:H64)</f>
        <v>2748</v>
      </c>
      <c r="H59" s="448"/>
    </row>
    <row r="60" spans="1:8" ht="15" customHeight="1" x14ac:dyDescent="0.25">
      <c r="B60" s="442" t="s">
        <v>312</v>
      </c>
      <c r="C60" s="442"/>
      <c r="D60" s="442"/>
      <c r="E60" s="442"/>
      <c r="F60" s="442"/>
      <c r="G60" s="443">
        <v>998</v>
      </c>
      <c r="H60" s="444"/>
    </row>
    <row r="61" spans="1:8" ht="15" x14ac:dyDescent="0.25">
      <c r="B61" s="129" t="s">
        <v>356</v>
      </c>
      <c r="C61" s="129"/>
      <c r="D61" s="129"/>
      <c r="E61" s="129"/>
      <c r="F61" s="129"/>
      <c r="G61" s="443">
        <v>50</v>
      </c>
      <c r="H61" s="444"/>
    </row>
    <row r="62" spans="1:8" ht="15" x14ac:dyDescent="0.25">
      <c r="B62" s="129" t="s">
        <v>313</v>
      </c>
      <c r="C62" s="129"/>
      <c r="D62" s="129"/>
      <c r="E62" s="129"/>
      <c r="F62" s="129"/>
      <c r="G62" s="443">
        <v>700</v>
      </c>
      <c r="H62" s="444"/>
    </row>
    <row r="63" spans="1:8" ht="15" x14ac:dyDescent="0.25">
      <c r="B63" s="129" t="s">
        <v>314</v>
      </c>
      <c r="C63" s="129"/>
      <c r="D63" s="129"/>
      <c r="E63" s="129"/>
      <c r="F63" s="129"/>
      <c r="G63" s="443">
        <v>400</v>
      </c>
      <c r="H63" s="444"/>
    </row>
    <row r="64" spans="1:8" ht="15" x14ac:dyDescent="0.25">
      <c r="B64" s="129" t="s">
        <v>315</v>
      </c>
      <c r="C64" s="129"/>
      <c r="D64" s="129"/>
      <c r="E64" s="129"/>
      <c r="F64" s="129"/>
      <c r="G64" s="443">
        <v>600</v>
      </c>
      <c r="H64" s="444"/>
    </row>
    <row r="65" spans="1:8" ht="12.75" customHeight="1" x14ac:dyDescent="0.2">
      <c r="B65" s="455"/>
      <c r="C65" s="455"/>
      <c r="D65" s="455"/>
      <c r="E65" s="455"/>
      <c r="F65" s="455"/>
      <c r="G65" s="455"/>
      <c r="H65" s="455"/>
    </row>
    <row r="66" spans="1:8" ht="12.75" customHeight="1" x14ac:dyDescent="0.25">
      <c r="A66" s="40">
        <v>5142</v>
      </c>
      <c r="B66" s="458" t="s">
        <v>166</v>
      </c>
      <c r="C66" s="459"/>
      <c r="D66" s="459"/>
      <c r="E66" s="275"/>
      <c r="F66" s="268"/>
      <c r="G66" s="447">
        <v>10</v>
      </c>
      <c r="H66" s="448"/>
    </row>
    <row r="67" spans="1:8" ht="12.75" customHeight="1" x14ac:dyDescent="0.25">
      <c r="B67" s="454" t="s">
        <v>460</v>
      </c>
      <c r="C67" s="460"/>
      <c r="D67" s="460"/>
      <c r="E67" s="460"/>
      <c r="F67" s="460"/>
      <c r="G67" s="460"/>
      <c r="H67" s="460"/>
    </row>
    <row r="68" spans="1:8" ht="12.75" customHeight="1" x14ac:dyDescent="0.2">
      <c r="B68" s="270"/>
      <c r="C68" s="270"/>
      <c r="D68" s="270"/>
      <c r="E68" s="270"/>
      <c r="F68" s="270"/>
      <c r="G68" s="270"/>
      <c r="H68" s="270"/>
    </row>
    <row r="69" spans="1:8" ht="15" x14ac:dyDescent="0.25">
      <c r="A69" s="40">
        <v>5151</v>
      </c>
      <c r="B69" s="45" t="s">
        <v>27</v>
      </c>
      <c r="G69" s="447">
        <f>SUM(G71:H75)</f>
        <v>509</v>
      </c>
      <c r="H69" s="448"/>
    </row>
    <row r="70" spans="1:8" ht="14.25" customHeight="1" x14ac:dyDescent="0.25">
      <c r="B70" s="451" t="s">
        <v>368</v>
      </c>
      <c r="C70" s="451"/>
      <c r="D70" s="451"/>
      <c r="E70" s="451"/>
      <c r="F70" s="451"/>
      <c r="G70" s="63"/>
      <c r="H70" s="63"/>
    </row>
    <row r="71" spans="1:8" ht="14.25" customHeight="1" x14ac:dyDescent="0.25">
      <c r="B71" s="451"/>
      <c r="C71" s="451"/>
      <c r="D71" s="451"/>
      <c r="E71" s="451"/>
      <c r="F71" s="451"/>
      <c r="G71" s="443">
        <v>200</v>
      </c>
      <c r="H71" s="444"/>
    </row>
    <row r="72" spans="1:8" ht="15.6" customHeight="1" x14ac:dyDescent="0.25">
      <c r="B72" s="445" t="s">
        <v>231</v>
      </c>
      <c r="C72" s="445"/>
      <c r="D72" s="445"/>
      <c r="E72" s="445"/>
      <c r="F72" s="445"/>
      <c r="G72" s="443">
        <v>243</v>
      </c>
      <c r="H72" s="444"/>
    </row>
    <row r="73" spans="1:8" ht="16.149999999999999" customHeight="1" x14ac:dyDescent="0.25">
      <c r="B73" s="445" t="s">
        <v>369</v>
      </c>
      <c r="C73" s="445"/>
      <c r="D73" s="445"/>
      <c r="E73" s="445"/>
      <c r="F73" s="445"/>
      <c r="G73" s="443">
        <v>50</v>
      </c>
      <c r="H73" s="444"/>
    </row>
    <row r="74" spans="1:8" ht="27.6" customHeight="1" x14ac:dyDescent="0.25">
      <c r="B74" s="445" t="s">
        <v>370</v>
      </c>
      <c r="C74" s="445"/>
      <c r="D74" s="445"/>
      <c r="E74" s="445"/>
      <c r="F74" s="445"/>
      <c r="G74" s="443">
        <v>13</v>
      </c>
      <c r="H74" s="444"/>
    </row>
    <row r="75" spans="1:8" ht="26.45" customHeight="1" x14ac:dyDescent="0.25">
      <c r="B75" s="445" t="s">
        <v>371</v>
      </c>
      <c r="C75" s="445"/>
      <c r="D75" s="445"/>
      <c r="E75" s="445"/>
      <c r="F75" s="445"/>
      <c r="G75" s="443">
        <v>3</v>
      </c>
      <c r="H75" s="444"/>
    </row>
    <row r="76" spans="1:8" ht="15.75" customHeight="1" x14ac:dyDescent="0.25">
      <c r="B76" s="56"/>
      <c r="C76" s="56"/>
      <c r="D76" s="56"/>
      <c r="E76" s="56"/>
      <c r="F76" s="56"/>
      <c r="G76" s="127"/>
      <c r="H76" s="128"/>
    </row>
    <row r="77" spans="1:8" ht="15" x14ac:dyDescent="0.25">
      <c r="A77" s="40">
        <v>5152</v>
      </c>
      <c r="B77" s="45" t="s">
        <v>28</v>
      </c>
      <c r="G77" s="447">
        <f>SUM(G78:H81)</f>
        <v>3070</v>
      </c>
      <c r="H77" s="448"/>
    </row>
    <row r="78" spans="1:8" ht="28.5" customHeight="1" x14ac:dyDescent="0.25">
      <c r="B78" s="462" t="s">
        <v>449</v>
      </c>
      <c r="C78" s="462"/>
      <c r="D78" s="462"/>
      <c r="E78" s="462"/>
      <c r="F78" s="462"/>
      <c r="G78" s="443">
        <v>1400</v>
      </c>
      <c r="H78" s="444"/>
    </row>
    <row r="79" spans="1:8" ht="14.25" customHeight="1" x14ac:dyDescent="0.25">
      <c r="B79" s="451" t="s">
        <v>232</v>
      </c>
      <c r="C79" s="451"/>
      <c r="D79" s="451"/>
      <c r="E79" s="451"/>
      <c r="F79" s="451"/>
      <c r="G79" s="443">
        <v>1403</v>
      </c>
      <c r="H79" s="444"/>
    </row>
    <row r="80" spans="1:8" ht="27.75" customHeight="1" x14ac:dyDescent="0.25">
      <c r="B80" s="451" t="s">
        <v>372</v>
      </c>
      <c r="C80" s="451"/>
      <c r="D80" s="451"/>
      <c r="E80" s="451"/>
      <c r="F80" s="451"/>
      <c r="G80" s="443">
        <v>97</v>
      </c>
      <c r="H80" s="444"/>
    </row>
    <row r="81" spans="1:10" ht="27.75" customHeight="1" x14ac:dyDescent="0.25">
      <c r="B81" s="451" t="s">
        <v>450</v>
      </c>
      <c r="C81" s="451"/>
      <c r="D81" s="451"/>
      <c r="E81" s="451"/>
      <c r="F81" s="451"/>
      <c r="G81" s="443">
        <v>170</v>
      </c>
      <c r="H81" s="444"/>
    </row>
    <row r="82" spans="1:10" ht="15" x14ac:dyDescent="0.25">
      <c r="B82" s="45"/>
    </row>
    <row r="83" spans="1:10" ht="15" x14ac:dyDescent="0.25">
      <c r="A83" s="40">
        <v>5153</v>
      </c>
      <c r="B83" s="45" t="s">
        <v>233</v>
      </c>
      <c r="G83" s="447">
        <v>30</v>
      </c>
      <c r="H83" s="448"/>
    </row>
    <row r="84" spans="1:10" ht="30.75" customHeight="1" x14ac:dyDescent="0.2">
      <c r="B84" s="451" t="s">
        <v>345</v>
      </c>
      <c r="C84" s="451"/>
      <c r="D84" s="451"/>
      <c r="E84" s="451"/>
      <c r="F84" s="451"/>
      <c r="G84" s="451"/>
      <c r="H84" s="451"/>
    </row>
    <row r="85" spans="1:10" ht="11.25" customHeight="1" x14ac:dyDescent="0.25">
      <c r="B85" s="45"/>
    </row>
    <row r="86" spans="1:10" ht="15" x14ac:dyDescent="0.25">
      <c r="A86" s="40">
        <v>5154</v>
      </c>
      <c r="B86" s="45" t="s">
        <v>29</v>
      </c>
      <c r="G86" s="447">
        <f>SUM(G87:H93)</f>
        <v>3652</v>
      </c>
      <c r="H86" s="448"/>
    </row>
    <row r="87" spans="1:10" ht="16.5" customHeight="1" x14ac:dyDescent="0.25">
      <c r="B87" s="442" t="s">
        <v>472</v>
      </c>
      <c r="C87" s="442"/>
      <c r="D87" s="442"/>
      <c r="E87" s="442"/>
      <c r="F87" s="442"/>
      <c r="G87" s="443">
        <v>1710</v>
      </c>
      <c r="H87" s="444"/>
    </row>
    <row r="88" spans="1:10" ht="15" customHeight="1" x14ac:dyDescent="0.25">
      <c r="B88" s="442" t="s">
        <v>473</v>
      </c>
      <c r="C88" s="442"/>
      <c r="D88" s="442"/>
      <c r="E88" s="442"/>
      <c r="F88" s="442"/>
      <c r="G88" s="443">
        <v>1710</v>
      </c>
      <c r="H88" s="444"/>
    </row>
    <row r="89" spans="1:10" ht="27.75" customHeight="1" x14ac:dyDescent="0.25">
      <c r="B89" s="442" t="s">
        <v>274</v>
      </c>
      <c r="C89" s="442"/>
      <c r="D89" s="442"/>
      <c r="E89" s="442"/>
      <c r="F89" s="442"/>
      <c r="G89" s="443">
        <v>156</v>
      </c>
      <c r="H89" s="444"/>
    </row>
    <row r="90" spans="1:10" ht="29.25" customHeight="1" x14ac:dyDescent="0.25">
      <c r="B90" s="442" t="s">
        <v>234</v>
      </c>
      <c r="C90" s="442"/>
      <c r="D90" s="442"/>
      <c r="E90" s="442"/>
      <c r="F90" s="442"/>
      <c r="G90" s="443">
        <v>14</v>
      </c>
      <c r="H90" s="444"/>
    </row>
    <row r="91" spans="1:10" s="360" customFormat="1" ht="15.6" customHeight="1" x14ac:dyDescent="0.25">
      <c r="B91" s="445" t="s">
        <v>373</v>
      </c>
      <c r="C91" s="445"/>
      <c r="D91" s="445"/>
      <c r="E91" s="445"/>
      <c r="F91" s="445"/>
      <c r="G91" s="452">
        <v>25</v>
      </c>
      <c r="H91" s="453"/>
      <c r="I91" s="361"/>
      <c r="J91" s="361"/>
    </row>
    <row r="92" spans="1:10" ht="30" customHeight="1" x14ac:dyDescent="0.25">
      <c r="B92" s="442" t="s">
        <v>374</v>
      </c>
      <c r="C92" s="442"/>
      <c r="D92" s="442"/>
      <c r="E92" s="442"/>
      <c r="F92" s="442"/>
      <c r="G92" s="443">
        <v>15</v>
      </c>
      <c r="H92" s="444"/>
    </row>
    <row r="93" spans="1:10" ht="29.25" customHeight="1" x14ac:dyDescent="0.25">
      <c r="B93" s="442" t="s">
        <v>281</v>
      </c>
      <c r="C93" s="442"/>
      <c r="D93" s="442"/>
      <c r="E93" s="442"/>
      <c r="F93" s="442"/>
      <c r="G93" s="443">
        <v>22</v>
      </c>
      <c r="H93" s="444"/>
    </row>
    <row r="94" spans="1:10" ht="15" x14ac:dyDescent="0.25">
      <c r="B94" s="45"/>
      <c r="G94" s="57"/>
      <c r="H94" s="58"/>
    </row>
    <row r="95" spans="1:10" ht="15" x14ac:dyDescent="0.25">
      <c r="A95" s="40">
        <v>5156</v>
      </c>
      <c r="B95" s="45" t="s">
        <v>30</v>
      </c>
      <c r="G95" s="447">
        <v>950</v>
      </c>
      <c r="H95" s="448"/>
    </row>
    <row r="96" spans="1:10" x14ac:dyDescent="0.2">
      <c r="B96" s="449" t="s">
        <v>716</v>
      </c>
      <c r="C96" s="449"/>
      <c r="D96" s="449"/>
      <c r="E96" s="449"/>
      <c r="F96" s="449"/>
      <c r="G96" s="449"/>
      <c r="H96" s="449"/>
    </row>
    <row r="97" spans="1:8" ht="15" x14ac:dyDescent="0.25">
      <c r="B97" s="45"/>
    </row>
    <row r="98" spans="1:8" ht="15" x14ac:dyDescent="0.25">
      <c r="A98" s="40">
        <v>5157</v>
      </c>
      <c r="B98" s="45" t="s">
        <v>49</v>
      </c>
      <c r="G98" s="447">
        <f>SUM(G100:H100)</f>
        <v>173</v>
      </c>
      <c r="H98" s="448"/>
    </row>
    <row r="99" spans="1:8" ht="14.25" customHeight="1" x14ac:dyDescent="0.2">
      <c r="B99" s="442" t="s">
        <v>652</v>
      </c>
      <c r="C99" s="442"/>
      <c r="D99" s="442"/>
      <c r="E99" s="442"/>
      <c r="F99" s="442"/>
      <c r="G99" s="40"/>
    </row>
    <row r="100" spans="1:8" ht="14.25" customHeight="1" x14ac:dyDescent="0.25">
      <c r="B100" s="442"/>
      <c r="C100" s="442"/>
      <c r="D100" s="442"/>
      <c r="E100" s="442"/>
      <c r="F100" s="442"/>
      <c r="G100" s="443">
        <v>173</v>
      </c>
      <c r="H100" s="444"/>
    </row>
    <row r="101" spans="1:8" ht="15.75" customHeight="1" x14ac:dyDescent="0.25">
      <c r="B101" s="65"/>
      <c r="C101" s="65"/>
      <c r="D101" s="65"/>
      <c r="E101" s="65"/>
      <c r="F101" s="65"/>
      <c r="G101" s="65"/>
      <c r="H101" s="65"/>
    </row>
    <row r="102" spans="1:8" ht="15" x14ac:dyDescent="0.25">
      <c r="A102" s="40">
        <v>5159</v>
      </c>
      <c r="B102" s="45" t="s">
        <v>50</v>
      </c>
      <c r="G102" s="447">
        <v>25</v>
      </c>
      <c r="H102" s="448"/>
    </row>
    <row r="103" spans="1:8" x14ac:dyDescent="0.2">
      <c r="B103" s="56" t="s">
        <v>51</v>
      </c>
    </row>
    <row r="104" spans="1:8" ht="15" customHeight="1" x14ac:dyDescent="0.25">
      <c r="B104" s="45"/>
    </row>
    <row r="105" spans="1:8" ht="15" x14ac:dyDescent="0.25">
      <c r="A105" s="40">
        <v>5161</v>
      </c>
      <c r="B105" s="45" t="s">
        <v>89</v>
      </c>
      <c r="G105" s="447">
        <v>1750</v>
      </c>
      <c r="H105" s="448"/>
    </row>
    <row r="106" spans="1:8" x14ac:dyDescent="0.2">
      <c r="B106" s="56" t="s">
        <v>235</v>
      </c>
    </row>
    <row r="107" spans="1:8" ht="12.75" customHeight="1" x14ac:dyDescent="0.25">
      <c r="B107" s="45"/>
    </row>
    <row r="108" spans="1:8" ht="15" x14ac:dyDescent="0.25">
      <c r="A108" s="40">
        <v>5162</v>
      </c>
      <c r="B108" s="21" t="s">
        <v>351</v>
      </c>
      <c r="G108" s="447">
        <f>SUM(G110:H114)</f>
        <v>2761</v>
      </c>
      <c r="H108" s="448"/>
    </row>
    <row r="109" spans="1:8" ht="15" x14ac:dyDescent="0.25">
      <c r="B109" s="445" t="s">
        <v>709</v>
      </c>
      <c r="C109" s="445"/>
      <c r="D109" s="445"/>
      <c r="E109" s="445"/>
      <c r="F109" s="445"/>
      <c r="G109" s="57"/>
      <c r="H109" s="58"/>
    </row>
    <row r="110" spans="1:8" ht="15" x14ac:dyDescent="0.25">
      <c r="B110" s="445"/>
      <c r="C110" s="445"/>
      <c r="D110" s="445"/>
      <c r="E110" s="445"/>
      <c r="F110" s="445"/>
      <c r="G110" s="443">
        <v>550</v>
      </c>
      <c r="H110" s="444"/>
    </row>
    <row r="111" spans="1:8" ht="14.25" customHeight="1" x14ac:dyDescent="0.25">
      <c r="B111" s="445" t="s">
        <v>236</v>
      </c>
      <c r="C111" s="445"/>
      <c r="D111" s="445"/>
      <c r="E111" s="445"/>
      <c r="F111" s="445"/>
      <c r="G111" s="443">
        <v>380</v>
      </c>
      <c r="H111" s="444"/>
    </row>
    <row r="112" spans="1:8" ht="14.25" customHeight="1" x14ac:dyDescent="0.25">
      <c r="B112" s="445" t="s">
        <v>375</v>
      </c>
      <c r="C112" s="445"/>
      <c r="D112" s="445"/>
      <c r="E112" s="445"/>
      <c r="F112" s="445"/>
      <c r="G112" s="443">
        <v>305</v>
      </c>
      <c r="H112" s="444"/>
    </row>
    <row r="113" spans="1:8" ht="29.25" customHeight="1" x14ac:dyDescent="0.25">
      <c r="B113" s="445" t="s">
        <v>376</v>
      </c>
      <c r="C113" s="446"/>
      <c r="D113" s="446"/>
      <c r="E113" s="446"/>
      <c r="F113" s="446"/>
      <c r="G113" s="443">
        <v>1500</v>
      </c>
      <c r="H113" s="444"/>
    </row>
    <row r="114" spans="1:8" ht="29.25" customHeight="1" x14ac:dyDescent="0.25">
      <c r="B114" s="445" t="s">
        <v>357</v>
      </c>
      <c r="C114" s="445"/>
      <c r="D114" s="445"/>
      <c r="E114" s="445"/>
      <c r="F114" s="445"/>
      <c r="G114" s="443">
        <v>26</v>
      </c>
      <c r="H114" s="444"/>
    </row>
    <row r="115" spans="1:8" ht="13.5" customHeight="1" x14ac:dyDescent="0.25">
      <c r="B115" s="45"/>
      <c r="G115" s="57"/>
      <c r="H115" s="58"/>
    </row>
    <row r="116" spans="1:8" ht="13.5" customHeight="1" x14ac:dyDescent="0.25">
      <c r="B116" s="45"/>
      <c r="G116" s="257"/>
      <c r="H116" s="258"/>
    </row>
    <row r="117" spans="1:8" ht="15" x14ac:dyDescent="0.25">
      <c r="A117" s="40">
        <v>5163</v>
      </c>
      <c r="B117" s="45" t="s">
        <v>31</v>
      </c>
      <c r="C117" s="65"/>
      <c r="D117" s="65"/>
      <c r="E117" s="65"/>
      <c r="F117" s="65"/>
      <c r="G117" s="447">
        <f>SUM(G118:H120)</f>
        <v>290</v>
      </c>
      <c r="H117" s="448"/>
    </row>
    <row r="118" spans="1:8" ht="15" x14ac:dyDescent="0.25">
      <c r="B118" s="449" t="s">
        <v>451</v>
      </c>
      <c r="C118" s="449"/>
      <c r="D118" s="449"/>
      <c r="E118" s="449"/>
      <c r="F118" s="449"/>
      <c r="G118" s="443">
        <v>10</v>
      </c>
      <c r="H118" s="444"/>
    </row>
    <row r="119" spans="1:8" ht="27.6" customHeight="1" x14ac:dyDescent="0.25">
      <c r="B119" s="445" t="s">
        <v>653</v>
      </c>
      <c r="C119" s="445"/>
      <c r="D119" s="445"/>
      <c r="E119" s="445"/>
      <c r="F119" s="445"/>
      <c r="G119" s="443">
        <v>20</v>
      </c>
      <c r="H119" s="444"/>
    </row>
    <row r="120" spans="1:8" ht="27" customHeight="1" x14ac:dyDescent="0.25">
      <c r="B120" s="445" t="s">
        <v>654</v>
      </c>
      <c r="C120" s="445"/>
      <c r="D120" s="445"/>
      <c r="E120" s="445"/>
      <c r="F120" s="445"/>
      <c r="G120" s="443">
        <v>260</v>
      </c>
      <c r="H120" s="444"/>
    </row>
    <row r="121" spans="1:8" ht="17.25" customHeight="1" x14ac:dyDescent="0.25">
      <c r="B121" s="45"/>
      <c r="C121" s="65"/>
      <c r="D121" s="65"/>
      <c r="E121" s="65"/>
      <c r="F121" s="65"/>
      <c r="G121" s="65"/>
      <c r="H121" s="65"/>
    </row>
    <row r="122" spans="1:8" ht="15" x14ac:dyDescent="0.25">
      <c r="A122" s="40">
        <v>5164</v>
      </c>
      <c r="B122" s="45" t="s">
        <v>42</v>
      </c>
      <c r="C122" s="65"/>
      <c r="D122" s="65"/>
      <c r="E122" s="65"/>
      <c r="F122" s="65"/>
      <c r="G122" s="447">
        <f>SUM(G123:H133)</f>
        <v>19257</v>
      </c>
      <c r="H122" s="448"/>
    </row>
    <row r="123" spans="1:8" ht="15" customHeight="1" x14ac:dyDescent="0.2">
      <c r="B123" s="467" t="s">
        <v>358</v>
      </c>
      <c r="C123" s="460"/>
      <c r="D123" s="460"/>
      <c r="E123" s="460"/>
      <c r="F123" s="460"/>
      <c r="G123" s="129"/>
      <c r="H123" s="129"/>
    </row>
    <row r="124" spans="1:8" ht="13.5" customHeight="1" x14ac:dyDescent="0.25">
      <c r="B124" s="460"/>
      <c r="C124" s="460"/>
      <c r="D124" s="460"/>
      <c r="E124" s="460"/>
      <c r="F124" s="460"/>
      <c r="G124" s="443">
        <v>17300</v>
      </c>
      <c r="H124" s="444"/>
    </row>
    <row r="125" spans="1:8" ht="27.75" customHeight="1" x14ac:dyDescent="0.25">
      <c r="B125" s="454" t="s">
        <v>237</v>
      </c>
      <c r="C125" s="457"/>
      <c r="D125" s="457"/>
      <c r="E125" s="457"/>
      <c r="F125" s="457"/>
      <c r="G125" s="443">
        <v>130</v>
      </c>
      <c r="H125" s="444"/>
    </row>
    <row r="126" spans="1:8" ht="16.899999999999999" customHeight="1" x14ac:dyDescent="0.25">
      <c r="B126" s="451" t="s">
        <v>377</v>
      </c>
      <c r="C126" s="468"/>
      <c r="D126" s="468"/>
      <c r="E126" s="468"/>
      <c r="F126" s="468"/>
      <c r="G126" s="443">
        <v>818</v>
      </c>
      <c r="H126" s="444"/>
    </row>
    <row r="127" spans="1:8" ht="15" x14ac:dyDescent="0.25">
      <c r="B127" s="129" t="s">
        <v>378</v>
      </c>
      <c r="C127" s="129"/>
      <c r="D127" s="129"/>
      <c r="E127" s="129"/>
      <c r="F127" s="129"/>
      <c r="G127" s="443">
        <v>12</v>
      </c>
      <c r="H127" s="444"/>
    </row>
    <row r="128" spans="1:8" ht="15" x14ac:dyDescent="0.25">
      <c r="B128" s="129" t="s">
        <v>379</v>
      </c>
      <c r="C128" s="129"/>
      <c r="D128" s="129"/>
      <c r="E128" s="129"/>
      <c r="F128" s="129"/>
      <c r="G128" s="443">
        <v>21</v>
      </c>
      <c r="H128" s="444"/>
    </row>
    <row r="129" spans="1:10" ht="15" x14ac:dyDescent="0.25">
      <c r="B129" s="449" t="s">
        <v>380</v>
      </c>
      <c r="C129" s="449"/>
      <c r="D129" s="449"/>
      <c r="E129" s="449"/>
      <c r="F129" s="449"/>
      <c r="G129" s="443">
        <v>101</v>
      </c>
      <c r="H129" s="444"/>
    </row>
    <row r="130" spans="1:10" ht="29.25" customHeight="1" x14ac:dyDescent="0.25">
      <c r="B130" s="442" t="s">
        <v>281</v>
      </c>
      <c r="C130" s="442"/>
      <c r="D130" s="442"/>
      <c r="E130" s="442"/>
      <c r="F130" s="442"/>
      <c r="G130" s="443">
        <v>594</v>
      </c>
      <c r="H130" s="444"/>
    </row>
    <row r="131" spans="1:10" ht="30" customHeight="1" x14ac:dyDescent="0.25">
      <c r="B131" s="442" t="s">
        <v>359</v>
      </c>
      <c r="C131" s="442"/>
      <c r="D131" s="442"/>
      <c r="E131" s="442"/>
      <c r="F131" s="442"/>
      <c r="G131" s="443">
        <v>101</v>
      </c>
      <c r="H131" s="444"/>
    </row>
    <row r="132" spans="1:10" ht="14.25" customHeight="1" x14ac:dyDescent="0.2">
      <c r="B132" s="467" t="s">
        <v>475</v>
      </c>
      <c r="C132" s="460"/>
      <c r="D132" s="460"/>
      <c r="E132" s="460"/>
      <c r="F132" s="460"/>
      <c r="G132" s="130"/>
      <c r="H132" s="130"/>
    </row>
    <row r="133" spans="1:10" ht="16.5" customHeight="1" x14ac:dyDescent="0.25">
      <c r="B133" s="460"/>
      <c r="C133" s="460"/>
      <c r="D133" s="460"/>
      <c r="E133" s="460"/>
      <c r="F133" s="460"/>
      <c r="G133" s="443">
        <v>180</v>
      </c>
      <c r="H133" s="444"/>
    </row>
    <row r="135" spans="1:10" ht="15" x14ac:dyDescent="0.25">
      <c r="A135" s="40">
        <v>5166</v>
      </c>
      <c r="B135" s="45" t="s">
        <v>14</v>
      </c>
      <c r="C135" s="65"/>
      <c r="D135" s="65"/>
      <c r="E135" s="65"/>
      <c r="F135" s="65"/>
      <c r="G135" s="447">
        <f>SUM(G137:H138)</f>
        <v>570</v>
      </c>
      <c r="H135" s="448"/>
    </row>
    <row r="136" spans="1:10" ht="14.25" customHeight="1" x14ac:dyDescent="0.2">
      <c r="B136" s="445" t="s">
        <v>316</v>
      </c>
      <c r="C136" s="445"/>
      <c r="D136" s="445"/>
      <c r="E136" s="445"/>
      <c r="F136" s="445"/>
      <c r="G136" s="224"/>
      <c r="H136" s="224"/>
    </row>
    <row r="137" spans="1:10" ht="14.25" customHeight="1" x14ac:dyDescent="0.25">
      <c r="B137" s="445"/>
      <c r="C137" s="445"/>
      <c r="D137" s="445"/>
      <c r="E137" s="445"/>
      <c r="F137" s="445"/>
      <c r="G137" s="443">
        <v>300</v>
      </c>
      <c r="H137" s="444"/>
    </row>
    <row r="138" spans="1:10" ht="18.75" customHeight="1" x14ac:dyDescent="0.25">
      <c r="B138" s="442" t="s">
        <v>474</v>
      </c>
      <c r="C138" s="442"/>
      <c r="D138" s="442"/>
      <c r="E138" s="442"/>
      <c r="F138" s="442"/>
      <c r="G138" s="443">
        <v>270</v>
      </c>
      <c r="H138" s="444"/>
    </row>
    <row r="139" spans="1:10" ht="18.75" customHeight="1" x14ac:dyDescent="0.25">
      <c r="B139" s="219"/>
      <c r="C139" s="219"/>
      <c r="D139" s="219"/>
      <c r="E139" s="219"/>
      <c r="F139" s="219"/>
      <c r="G139" s="222"/>
      <c r="H139" s="222"/>
    </row>
    <row r="140" spans="1:10" ht="15" x14ac:dyDescent="0.25">
      <c r="A140" s="40">
        <v>5167</v>
      </c>
      <c r="B140" s="21" t="s">
        <v>15</v>
      </c>
      <c r="C140" s="174"/>
      <c r="D140" s="174"/>
      <c r="E140" s="174"/>
      <c r="F140" s="174"/>
      <c r="G140" s="410">
        <f>SUM(G141,G144,G147)</f>
        <v>2000</v>
      </c>
      <c r="H140" s="450"/>
    </row>
    <row r="141" spans="1:10" ht="15" x14ac:dyDescent="0.25">
      <c r="B141" s="435" t="s">
        <v>452</v>
      </c>
      <c r="C141" s="435"/>
      <c r="D141" s="435"/>
      <c r="E141" s="435"/>
      <c r="F141" s="435"/>
      <c r="G141" s="440">
        <v>1000</v>
      </c>
      <c r="H141" s="441"/>
    </row>
    <row r="142" spans="1:10" ht="14.25" customHeight="1" x14ac:dyDescent="0.2">
      <c r="B142" s="436" t="s">
        <v>717</v>
      </c>
      <c r="C142" s="436"/>
      <c r="D142" s="436"/>
      <c r="E142" s="436"/>
      <c r="F142" s="436"/>
      <c r="G142" s="436"/>
      <c r="H142" s="436"/>
    </row>
    <row r="143" spans="1:10" ht="15" customHeight="1" x14ac:dyDescent="0.25">
      <c r="B143" s="370"/>
      <c r="C143" s="370"/>
      <c r="D143" s="370"/>
      <c r="E143" s="370"/>
      <c r="F143" s="370"/>
      <c r="G143" s="371"/>
      <c r="H143" s="371"/>
    </row>
    <row r="144" spans="1:10" s="107" customFormat="1" ht="15" x14ac:dyDescent="0.25">
      <c r="B144" s="435" t="s">
        <v>238</v>
      </c>
      <c r="C144" s="435"/>
      <c r="D144" s="435"/>
      <c r="E144" s="435"/>
      <c r="F144" s="435"/>
      <c r="G144" s="440">
        <v>200</v>
      </c>
      <c r="H144" s="441"/>
      <c r="I144" s="241"/>
      <c r="J144" s="241"/>
    </row>
    <row r="145" spans="1:10" ht="29.25" customHeight="1" x14ac:dyDescent="0.2">
      <c r="B145" s="414" t="s">
        <v>699</v>
      </c>
      <c r="C145" s="414"/>
      <c r="D145" s="414"/>
      <c r="E145" s="414"/>
      <c r="F145" s="414"/>
      <c r="G145" s="414"/>
      <c r="H145" s="414"/>
    </row>
    <row r="146" spans="1:10" ht="15" customHeight="1" x14ac:dyDescent="0.2">
      <c r="B146" s="365"/>
      <c r="C146" s="365"/>
      <c r="D146" s="365"/>
      <c r="E146" s="365"/>
      <c r="F146" s="365"/>
      <c r="G146" s="365"/>
      <c r="H146" s="365"/>
    </row>
    <row r="147" spans="1:10" s="107" customFormat="1" ht="15" x14ac:dyDescent="0.25">
      <c r="B147" s="435" t="s">
        <v>381</v>
      </c>
      <c r="C147" s="435"/>
      <c r="D147" s="435"/>
      <c r="E147" s="435"/>
      <c r="F147" s="435"/>
      <c r="G147" s="440">
        <v>800</v>
      </c>
      <c r="H147" s="441"/>
      <c r="I147" s="241"/>
      <c r="J147" s="241"/>
    </row>
    <row r="148" spans="1:10" ht="16.5" customHeight="1" x14ac:dyDescent="0.2">
      <c r="B148" s="436" t="s">
        <v>717</v>
      </c>
      <c r="C148" s="436"/>
      <c r="D148" s="436"/>
      <c r="E148" s="436"/>
      <c r="F148" s="436"/>
      <c r="G148" s="436"/>
      <c r="H148" s="436"/>
    </row>
    <row r="149" spans="1:10" ht="12" customHeight="1" x14ac:dyDescent="0.25">
      <c r="B149" s="303"/>
      <c r="C149" s="302"/>
      <c r="D149" s="302"/>
      <c r="E149" s="302"/>
      <c r="F149" s="302"/>
      <c r="G149" s="302"/>
      <c r="H149" s="302"/>
    </row>
    <row r="150" spans="1:10" ht="15" x14ac:dyDescent="0.25">
      <c r="A150" s="40">
        <v>5168</v>
      </c>
      <c r="B150" s="45" t="s">
        <v>83</v>
      </c>
      <c r="C150" s="65"/>
      <c r="D150" s="65"/>
      <c r="E150" s="65"/>
      <c r="F150" s="65"/>
      <c r="G150" s="447">
        <f>SUM(G151:H152)</f>
        <v>33</v>
      </c>
      <c r="H150" s="448"/>
    </row>
    <row r="151" spans="1:10" ht="15" x14ac:dyDescent="0.25">
      <c r="B151" s="449" t="s">
        <v>317</v>
      </c>
      <c r="C151" s="449"/>
      <c r="D151" s="449"/>
      <c r="E151" s="449"/>
      <c r="F151" s="449"/>
      <c r="G151" s="443">
        <v>23</v>
      </c>
      <c r="H151" s="444"/>
    </row>
    <row r="152" spans="1:10" ht="14.25" customHeight="1" x14ac:dyDescent="0.25">
      <c r="B152" s="445" t="s">
        <v>461</v>
      </c>
      <c r="C152" s="445"/>
      <c r="D152" s="445"/>
      <c r="E152" s="445"/>
      <c r="F152" s="445"/>
      <c r="G152" s="443">
        <v>10</v>
      </c>
      <c r="H152" s="444"/>
    </row>
    <row r="153" spans="1:10" ht="12.75" customHeight="1" x14ac:dyDescent="0.25">
      <c r="B153" s="442"/>
      <c r="C153" s="442"/>
      <c r="D153" s="442"/>
      <c r="E153" s="442"/>
      <c r="F153" s="442"/>
      <c r="G153" s="443"/>
      <c r="H153" s="444"/>
    </row>
    <row r="154" spans="1:10" ht="15" x14ac:dyDescent="0.25">
      <c r="A154" s="40">
        <v>5169</v>
      </c>
      <c r="B154" s="45" t="s">
        <v>16</v>
      </c>
      <c r="C154" s="65"/>
      <c r="D154" s="65"/>
      <c r="E154" s="65"/>
      <c r="F154" s="65"/>
      <c r="G154" s="447">
        <f>SUM(G155:H179)</f>
        <v>18148</v>
      </c>
      <c r="H154" s="448"/>
    </row>
    <row r="155" spans="1:10" ht="13.9" customHeight="1" x14ac:dyDescent="0.25">
      <c r="B155" s="445" t="s">
        <v>318</v>
      </c>
      <c r="C155" s="445"/>
      <c r="D155" s="445"/>
      <c r="E155" s="445"/>
      <c r="F155" s="445"/>
      <c r="G155" s="443">
        <v>450</v>
      </c>
      <c r="H155" s="444"/>
    </row>
    <row r="156" spans="1:10" ht="15" customHeight="1" x14ac:dyDescent="0.25">
      <c r="B156" s="449" t="s">
        <v>382</v>
      </c>
      <c r="C156" s="449"/>
      <c r="D156" s="449"/>
      <c r="E156" s="449"/>
      <c r="F156" s="449"/>
      <c r="G156" s="443">
        <v>2840</v>
      </c>
      <c r="H156" s="444"/>
    </row>
    <row r="157" spans="1:10" ht="15" customHeight="1" x14ac:dyDescent="0.25">
      <c r="B157" s="449" t="s">
        <v>462</v>
      </c>
      <c r="C157" s="449"/>
      <c r="D157" s="449"/>
      <c r="E157" s="449"/>
      <c r="F157" s="449"/>
      <c r="G157" s="443">
        <v>515</v>
      </c>
      <c r="H157" s="444"/>
    </row>
    <row r="158" spans="1:10" ht="15" customHeight="1" x14ac:dyDescent="0.25">
      <c r="B158" s="301" t="s">
        <v>476</v>
      </c>
      <c r="C158" s="301"/>
      <c r="D158" s="301"/>
      <c r="E158" s="301"/>
      <c r="F158" s="301"/>
      <c r="G158" s="443">
        <v>1800</v>
      </c>
      <c r="H158" s="444"/>
    </row>
    <row r="159" spans="1:10" ht="17.25" customHeight="1" x14ac:dyDescent="0.25">
      <c r="B159" s="442" t="s">
        <v>477</v>
      </c>
      <c r="C159" s="442"/>
      <c r="D159" s="442"/>
      <c r="E159" s="442"/>
      <c r="F159" s="442"/>
      <c r="G159" s="443">
        <v>1600</v>
      </c>
      <c r="H159" s="444"/>
    </row>
    <row r="160" spans="1:10" ht="14.25" customHeight="1" x14ac:dyDescent="0.25">
      <c r="B160" s="442" t="s">
        <v>480</v>
      </c>
      <c r="C160" s="442"/>
      <c r="D160" s="442"/>
      <c r="E160" s="442"/>
      <c r="F160" s="442"/>
      <c r="G160" s="443">
        <v>4200</v>
      </c>
      <c r="H160" s="444"/>
    </row>
    <row r="161" spans="2:10" ht="30" customHeight="1" x14ac:dyDescent="0.25">
      <c r="B161" s="442" t="s">
        <v>481</v>
      </c>
      <c r="C161" s="442"/>
      <c r="D161" s="442"/>
      <c r="E161" s="442"/>
      <c r="F161" s="442"/>
      <c r="G161" s="443">
        <v>1250</v>
      </c>
      <c r="H161" s="444"/>
    </row>
    <row r="162" spans="2:10" ht="14.45" customHeight="1" x14ac:dyDescent="0.25">
      <c r="B162" s="445" t="s">
        <v>482</v>
      </c>
      <c r="C162" s="445"/>
      <c r="D162" s="445"/>
      <c r="E162" s="445"/>
      <c r="F162" s="445"/>
      <c r="G162" s="443">
        <v>720</v>
      </c>
      <c r="H162" s="444"/>
    </row>
    <row r="163" spans="2:10" ht="29.25" customHeight="1" x14ac:dyDescent="0.25">
      <c r="B163" s="442" t="s">
        <v>483</v>
      </c>
      <c r="C163" s="442"/>
      <c r="D163" s="442"/>
      <c r="E163" s="442"/>
      <c r="F163" s="442"/>
      <c r="G163" s="443">
        <v>1</v>
      </c>
      <c r="H163" s="444"/>
    </row>
    <row r="164" spans="2:10" ht="15" x14ac:dyDescent="0.25">
      <c r="B164" s="449" t="s">
        <v>484</v>
      </c>
      <c r="C164" s="449"/>
      <c r="D164" s="449"/>
      <c r="E164" s="449"/>
      <c r="F164" s="449"/>
      <c r="G164" s="443">
        <v>290</v>
      </c>
      <c r="H164" s="444"/>
    </row>
    <row r="165" spans="2:10" ht="15" x14ac:dyDescent="0.25">
      <c r="B165" s="449" t="s">
        <v>383</v>
      </c>
      <c r="C165" s="449"/>
      <c r="D165" s="449"/>
      <c r="E165" s="449"/>
      <c r="F165" s="449"/>
      <c r="G165" s="443">
        <v>1300</v>
      </c>
      <c r="H165" s="444"/>
    </row>
    <row r="166" spans="2:10" ht="29.25" customHeight="1" x14ac:dyDescent="0.25">
      <c r="B166" s="420" t="s">
        <v>485</v>
      </c>
      <c r="C166" s="420"/>
      <c r="D166" s="420"/>
      <c r="E166" s="420"/>
      <c r="F166" s="420"/>
      <c r="G166" s="443">
        <v>312</v>
      </c>
      <c r="H166" s="444"/>
    </row>
    <row r="167" spans="2:10" ht="15" x14ac:dyDescent="0.25">
      <c r="B167" s="449" t="s">
        <v>384</v>
      </c>
      <c r="C167" s="449"/>
      <c r="D167" s="449"/>
      <c r="E167" s="449"/>
      <c r="F167" s="449"/>
      <c r="G167" s="443">
        <v>120</v>
      </c>
      <c r="H167" s="444"/>
    </row>
    <row r="168" spans="2:10" ht="14.25" customHeight="1" x14ac:dyDescent="0.25">
      <c r="B168" s="442" t="s">
        <v>385</v>
      </c>
      <c r="C168" s="442"/>
      <c r="D168" s="442"/>
      <c r="E168" s="442"/>
      <c r="F168" s="442"/>
      <c r="G168" s="443">
        <v>175</v>
      </c>
      <c r="H168" s="444"/>
    </row>
    <row r="169" spans="2:10" ht="16.5" customHeight="1" x14ac:dyDescent="0.25">
      <c r="B169" s="449" t="s">
        <v>386</v>
      </c>
      <c r="C169" s="449"/>
      <c r="D169" s="449"/>
      <c r="E169" s="449"/>
      <c r="F169" s="449"/>
      <c r="G169" s="443">
        <v>110</v>
      </c>
      <c r="H169" s="444"/>
    </row>
    <row r="170" spans="2:10" ht="29.25" customHeight="1" x14ac:dyDescent="0.25">
      <c r="B170" s="442" t="s">
        <v>387</v>
      </c>
      <c r="C170" s="442"/>
      <c r="D170" s="442"/>
      <c r="E170" s="442"/>
      <c r="F170" s="442"/>
      <c r="G170" s="443">
        <v>160</v>
      </c>
      <c r="H170" s="444"/>
    </row>
    <row r="171" spans="2:10" x14ac:dyDescent="0.2">
      <c r="B171" s="454" t="s">
        <v>388</v>
      </c>
      <c r="C171" s="457"/>
      <c r="D171" s="457"/>
      <c r="E171" s="457"/>
      <c r="F171" s="457"/>
      <c r="G171" s="131"/>
      <c r="H171" s="131"/>
    </row>
    <row r="172" spans="2:10" ht="15" x14ac:dyDescent="0.25">
      <c r="B172" s="457"/>
      <c r="C172" s="457"/>
      <c r="D172" s="457"/>
      <c r="E172" s="457"/>
      <c r="F172" s="457"/>
      <c r="G172" s="443">
        <v>180</v>
      </c>
      <c r="H172" s="444"/>
    </row>
    <row r="173" spans="2:10" ht="30.75" customHeight="1" x14ac:dyDescent="0.25">
      <c r="B173" s="442" t="s">
        <v>389</v>
      </c>
      <c r="C173" s="442"/>
      <c r="D173" s="442"/>
      <c r="E173" s="442"/>
      <c r="F173" s="442"/>
      <c r="G173" s="443">
        <v>72</v>
      </c>
      <c r="H173" s="444"/>
    </row>
    <row r="174" spans="2:10" ht="15" x14ac:dyDescent="0.25">
      <c r="B174" s="449" t="s">
        <v>390</v>
      </c>
      <c r="C174" s="449"/>
      <c r="D174" s="449"/>
      <c r="E174" s="449"/>
      <c r="F174" s="449"/>
      <c r="G174" s="443">
        <v>120</v>
      </c>
      <c r="H174" s="444"/>
    </row>
    <row r="175" spans="2:10" s="23" customFormat="1" ht="29.25" customHeight="1" x14ac:dyDescent="0.25">
      <c r="B175" s="420" t="s">
        <v>391</v>
      </c>
      <c r="C175" s="420"/>
      <c r="D175" s="420"/>
      <c r="E175" s="420"/>
      <c r="F175" s="420"/>
      <c r="G175" s="440">
        <v>11</v>
      </c>
      <c r="H175" s="441"/>
      <c r="I175" s="71"/>
      <c r="J175" s="71"/>
    </row>
    <row r="176" spans="2:10" s="23" customFormat="1" ht="15" customHeight="1" x14ac:dyDescent="0.25">
      <c r="B176" s="436" t="s">
        <v>392</v>
      </c>
      <c r="C176" s="436"/>
      <c r="D176" s="436"/>
      <c r="E176" s="436"/>
      <c r="F176" s="436"/>
      <c r="G176" s="440">
        <v>22</v>
      </c>
      <c r="H176" s="441"/>
      <c r="I176" s="71"/>
      <c r="J176" s="71"/>
    </row>
    <row r="177" spans="1:10" s="23" customFormat="1" ht="30.75" customHeight="1" x14ac:dyDescent="0.25">
      <c r="B177" s="420" t="s">
        <v>393</v>
      </c>
      <c r="C177" s="420"/>
      <c r="D177" s="420"/>
      <c r="E177" s="420"/>
      <c r="F177" s="420"/>
      <c r="G177" s="440">
        <v>700</v>
      </c>
      <c r="H177" s="441"/>
      <c r="I177" s="71"/>
      <c r="J177" s="71"/>
    </row>
    <row r="178" spans="1:10" s="23" customFormat="1" ht="44.25" customHeight="1" x14ac:dyDescent="0.25">
      <c r="B178" s="420" t="s">
        <v>394</v>
      </c>
      <c r="C178" s="420"/>
      <c r="D178" s="420"/>
      <c r="E178" s="420"/>
      <c r="F178" s="420"/>
      <c r="G178" s="440">
        <v>1200</v>
      </c>
      <c r="H178" s="441"/>
      <c r="I178" s="71"/>
      <c r="J178" s="71"/>
    </row>
    <row r="179" spans="1:10" s="23" customFormat="1" ht="28.5" customHeight="1" x14ac:dyDescent="0.25">
      <c r="B179" s="436"/>
      <c r="C179" s="436"/>
      <c r="D179" s="436"/>
      <c r="E179" s="436"/>
      <c r="F179" s="436"/>
      <c r="G179" s="440"/>
      <c r="H179" s="441"/>
      <c r="I179" s="71"/>
      <c r="J179" s="71"/>
    </row>
    <row r="180" spans="1:10" s="23" customFormat="1" ht="28.5" customHeight="1" x14ac:dyDescent="0.25">
      <c r="B180" s="367"/>
      <c r="C180" s="367"/>
      <c r="D180" s="367"/>
      <c r="E180" s="367"/>
      <c r="F180" s="367"/>
      <c r="G180" s="368"/>
      <c r="H180" s="369"/>
      <c r="I180" s="71"/>
      <c r="J180" s="71"/>
    </row>
    <row r="181" spans="1:10" s="23" customFormat="1" ht="19.5" customHeight="1" x14ac:dyDescent="0.25">
      <c r="B181" s="21"/>
      <c r="C181" s="174"/>
      <c r="D181" s="174"/>
      <c r="E181" s="174"/>
      <c r="F181" s="174"/>
      <c r="G181" s="174"/>
      <c r="H181" s="174"/>
      <c r="I181" s="71"/>
      <c r="J181" s="71"/>
    </row>
    <row r="182" spans="1:10" s="23" customFormat="1" ht="15" x14ac:dyDescent="0.25">
      <c r="A182" s="23">
        <v>5171</v>
      </c>
      <c r="B182" s="21" t="s">
        <v>17</v>
      </c>
      <c r="C182" s="174"/>
      <c r="D182" s="174"/>
      <c r="E182" s="174"/>
      <c r="F182" s="174"/>
      <c r="G182" s="410">
        <f>SUM(G183:H191)</f>
        <v>3200</v>
      </c>
      <c r="H182" s="450"/>
      <c r="I182" s="71"/>
      <c r="J182" s="71"/>
    </row>
    <row r="183" spans="1:10" s="23" customFormat="1" ht="30" customHeight="1" x14ac:dyDescent="0.2">
      <c r="B183" s="436" t="s">
        <v>478</v>
      </c>
      <c r="C183" s="436"/>
      <c r="D183" s="436"/>
      <c r="E183" s="436"/>
      <c r="F183" s="436"/>
      <c r="G183" s="440">
        <v>550</v>
      </c>
      <c r="H183" s="440"/>
      <c r="I183" s="71"/>
      <c r="J183" s="71"/>
    </row>
    <row r="184" spans="1:10" s="23" customFormat="1" ht="15" x14ac:dyDescent="0.25">
      <c r="B184" s="436" t="s">
        <v>319</v>
      </c>
      <c r="C184" s="436"/>
      <c r="D184" s="436"/>
      <c r="E184" s="436"/>
      <c r="F184" s="436"/>
      <c r="G184" s="440"/>
      <c r="H184" s="441"/>
      <c r="I184" s="71"/>
      <c r="J184" s="71"/>
    </row>
    <row r="185" spans="1:10" s="23" customFormat="1" ht="15" x14ac:dyDescent="0.25">
      <c r="B185" s="466"/>
      <c r="C185" s="466"/>
      <c r="D185" s="466"/>
      <c r="E185" s="466"/>
      <c r="F185" s="466"/>
      <c r="G185" s="440">
        <v>115</v>
      </c>
      <c r="H185" s="441"/>
      <c r="I185" s="71"/>
      <c r="J185" s="71"/>
    </row>
    <row r="186" spans="1:10" s="23" customFormat="1" ht="28.5" customHeight="1" x14ac:dyDescent="0.25">
      <c r="B186" s="436" t="s">
        <v>320</v>
      </c>
      <c r="C186" s="436"/>
      <c r="D186" s="436"/>
      <c r="E186" s="436"/>
      <c r="F186" s="436"/>
      <c r="G186" s="440">
        <v>180</v>
      </c>
      <c r="H186" s="441"/>
      <c r="I186" s="71"/>
      <c r="J186" s="71"/>
    </row>
    <row r="187" spans="1:10" s="23" customFormat="1" ht="14.25" customHeight="1" x14ac:dyDescent="0.25">
      <c r="B187" s="439" t="s">
        <v>360</v>
      </c>
      <c r="C187" s="439"/>
      <c r="D187" s="439"/>
      <c r="E187" s="439"/>
      <c r="F187" s="439"/>
      <c r="G187" s="440">
        <v>200</v>
      </c>
      <c r="H187" s="441"/>
      <c r="I187" s="71"/>
      <c r="J187" s="71"/>
    </row>
    <row r="188" spans="1:10" s="362" customFormat="1" ht="15" customHeight="1" x14ac:dyDescent="0.25">
      <c r="B188" s="436" t="s">
        <v>321</v>
      </c>
      <c r="C188" s="436"/>
      <c r="D188" s="436"/>
      <c r="E188" s="436"/>
      <c r="F188" s="436"/>
      <c r="G188" s="437">
        <v>10</v>
      </c>
      <c r="H188" s="438"/>
      <c r="I188" s="363"/>
      <c r="J188" s="363"/>
    </row>
    <row r="189" spans="1:10" s="23" customFormat="1" ht="15" x14ac:dyDescent="0.25">
      <c r="B189" s="439" t="s">
        <v>395</v>
      </c>
      <c r="C189" s="439"/>
      <c r="D189" s="439"/>
      <c r="E189" s="439"/>
      <c r="F189" s="439"/>
      <c r="G189" s="440">
        <v>100</v>
      </c>
      <c r="H189" s="441"/>
      <c r="I189" s="71"/>
      <c r="J189" s="71"/>
    </row>
    <row r="190" spans="1:10" s="23" customFormat="1" x14ac:dyDescent="0.2">
      <c r="B190" s="439" t="s">
        <v>396</v>
      </c>
      <c r="C190" s="439"/>
      <c r="D190" s="439"/>
      <c r="E190" s="439"/>
      <c r="F190" s="439"/>
      <c r="G190" s="440">
        <v>30</v>
      </c>
      <c r="H190" s="440"/>
      <c r="I190" s="71"/>
      <c r="J190" s="71"/>
    </row>
    <row r="191" spans="1:10" s="23" customFormat="1" ht="29.25" customHeight="1" x14ac:dyDescent="0.25">
      <c r="B191" s="436" t="s">
        <v>479</v>
      </c>
      <c r="C191" s="436"/>
      <c r="D191" s="436"/>
      <c r="E191" s="436"/>
      <c r="F191" s="436"/>
      <c r="G191" s="440">
        <v>2015</v>
      </c>
      <c r="H191" s="441"/>
      <c r="I191" s="71"/>
      <c r="J191" s="71"/>
    </row>
    <row r="192" spans="1:10" s="23" customFormat="1" x14ac:dyDescent="0.2">
      <c r="B192" s="22"/>
      <c r="C192" s="22"/>
      <c r="F192" s="24"/>
      <c r="G192" s="24"/>
      <c r="I192" s="71"/>
      <c r="J192" s="71"/>
    </row>
    <row r="193" spans="1:10" s="23" customFormat="1" ht="15" x14ac:dyDescent="0.25">
      <c r="A193" s="23">
        <v>5173</v>
      </c>
      <c r="B193" s="21" t="s">
        <v>367</v>
      </c>
      <c r="C193" s="174"/>
      <c r="D193" s="174"/>
      <c r="E193" s="174"/>
      <c r="F193" s="174"/>
      <c r="G193" s="410">
        <v>2000</v>
      </c>
      <c r="H193" s="450"/>
      <c r="I193" s="71"/>
      <c r="J193" s="71"/>
    </row>
    <row r="194" spans="1:10" s="23" customFormat="1" ht="31.5" customHeight="1" x14ac:dyDescent="0.2">
      <c r="B194" s="436" t="s">
        <v>700</v>
      </c>
      <c r="C194" s="436"/>
      <c r="D194" s="436"/>
      <c r="E194" s="436"/>
      <c r="F194" s="436"/>
      <c r="G194" s="436"/>
      <c r="H194" s="436"/>
      <c r="I194" s="71"/>
      <c r="J194" s="71"/>
    </row>
    <row r="195" spans="1:10" s="23" customFormat="1" ht="18.600000000000001" customHeight="1" x14ac:dyDescent="0.2">
      <c r="B195" s="359"/>
      <c r="C195" s="359"/>
      <c r="D195" s="359"/>
      <c r="E195" s="359"/>
      <c r="F195" s="359"/>
      <c r="G195" s="359"/>
      <c r="H195" s="359"/>
      <c r="I195" s="71"/>
      <c r="J195" s="71"/>
    </row>
    <row r="196" spans="1:10" ht="15" x14ac:dyDescent="0.25">
      <c r="A196" s="40">
        <v>5175</v>
      </c>
      <c r="B196" s="45" t="s">
        <v>33</v>
      </c>
      <c r="C196" s="65"/>
      <c r="D196" s="65"/>
      <c r="E196" s="65"/>
      <c r="F196" s="65"/>
      <c r="G196" s="447">
        <v>450</v>
      </c>
      <c r="H196" s="448"/>
    </row>
    <row r="197" spans="1:10" ht="15" x14ac:dyDescent="0.25">
      <c r="B197" s="198" t="s">
        <v>52</v>
      </c>
      <c r="C197" s="65"/>
      <c r="D197" s="65"/>
      <c r="E197" s="65"/>
      <c r="F197" s="65"/>
      <c r="G197" s="65"/>
      <c r="H197" s="65"/>
    </row>
    <row r="198" spans="1:10" ht="15" customHeight="1" x14ac:dyDescent="0.25">
      <c r="B198" s="45"/>
      <c r="C198" s="65"/>
      <c r="D198" s="65"/>
      <c r="E198" s="65"/>
      <c r="F198" s="65"/>
      <c r="G198" s="65"/>
      <c r="H198" s="65"/>
    </row>
    <row r="199" spans="1:10" ht="15" x14ac:dyDescent="0.25">
      <c r="A199" s="40">
        <v>5176</v>
      </c>
      <c r="B199" s="45" t="s">
        <v>34</v>
      </c>
      <c r="C199" s="65"/>
      <c r="D199" s="65"/>
      <c r="E199" s="65"/>
      <c r="F199" s="65"/>
      <c r="G199" s="447">
        <v>200</v>
      </c>
      <c r="H199" s="448"/>
    </row>
    <row r="200" spans="1:10" ht="15" x14ac:dyDescent="0.25">
      <c r="B200" s="56" t="s">
        <v>708</v>
      </c>
      <c r="C200" s="65"/>
      <c r="D200" s="65"/>
      <c r="E200" s="65"/>
      <c r="F200" s="65"/>
      <c r="G200" s="65"/>
      <c r="H200" s="65"/>
    </row>
    <row r="201" spans="1:10" ht="13.5" customHeight="1" x14ac:dyDescent="0.25">
      <c r="B201" s="45"/>
      <c r="C201" s="65"/>
      <c r="D201" s="65"/>
      <c r="E201" s="65"/>
      <c r="F201" s="65"/>
      <c r="G201" s="65"/>
      <c r="H201" s="65"/>
    </row>
    <row r="202" spans="1:10" ht="15" x14ac:dyDescent="0.25">
      <c r="A202" s="40">
        <v>5192</v>
      </c>
      <c r="B202" s="45" t="s">
        <v>191</v>
      </c>
      <c r="C202" s="65"/>
      <c r="D202" s="65"/>
      <c r="E202" s="65"/>
      <c r="F202" s="65"/>
      <c r="G202" s="447">
        <v>200</v>
      </c>
      <c r="H202" s="448"/>
    </row>
    <row r="203" spans="1:10" ht="14.25" customHeight="1" x14ac:dyDescent="0.2">
      <c r="B203" s="445" t="s">
        <v>463</v>
      </c>
      <c r="C203" s="445"/>
      <c r="D203" s="445"/>
      <c r="E203" s="445"/>
      <c r="F203" s="445"/>
      <c r="G203" s="445"/>
      <c r="H203" s="445"/>
    </row>
    <row r="204" spans="1:10" ht="18.75" customHeight="1" x14ac:dyDescent="0.25">
      <c r="B204" s="45"/>
      <c r="C204" s="65"/>
      <c r="D204" s="65"/>
      <c r="E204" s="65"/>
      <c r="F204" s="65"/>
      <c r="G204" s="65"/>
      <c r="H204" s="65"/>
    </row>
    <row r="205" spans="1:10" ht="32.25" customHeight="1" thickBot="1" x14ac:dyDescent="0.3">
      <c r="B205" s="427" t="s">
        <v>292</v>
      </c>
      <c r="C205" s="428"/>
      <c r="D205" s="428"/>
      <c r="E205" s="428"/>
      <c r="F205" s="428"/>
      <c r="G205" s="456">
        <f>SUM(G206,G209)</f>
        <v>180</v>
      </c>
      <c r="H205" s="456"/>
    </row>
    <row r="206" spans="1:10" ht="15.75" thickTop="1" x14ac:dyDescent="0.25">
      <c r="A206" s="40">
        <v>5361</v>
      </c>
      <c r="B206" s="45" t="s">
        <v>37</v>
      </c>
      <c r="G206" s="447">
        <v>100</v>
      </c>
      <c r="H206" s="448"/>
    </row>
    <row r="207" spans="1:10" ht="15" x14ac:dyDescent="0.25">
      <c r="B207" s="56" t="s">
        <v>464</v>
      </c>
      <c r="G207" s="57"/>
      <c r="H207" s="58"/>
    </row>
    <row r="208" spans="1:10" ht="15" x14ac:dyDescent="0.25">
      <c r="B208" s="45"/>
      <c r="G208" s="57"/>
      <c r="H208" s="58"/>
    </row>
    <row r="209" spans="1:10" ht="15" x14ac:dyDescent="0.25">
      <c r="A209" s="40">
        <v>5362</v>
      </c>
      <c r="B209" s="45" t="s">
        <v>38</v>
      </c>
      <c r="G209" s="447">
        <v>80</v>
      </c>
      <c r="H209" s="448"/>
    </row>
    <row r="210" spans="1:10" s="360" customFormat="1" ht="28.5" customHeight="1" x14ac:dyDescent="0.25">
      <c r="B210" s="451" t="s">
        <v>304</v>
      </c>
      <c r="C210" s="465"/>
      <c r="D210" s="465"/>
      <c r="E210" s="465"/>
      <c r="F210" s="465"/>
      <c r="G210" s="465"/>
      <c r="H210" s="465"/>
      <c r="I210" s="361"/>
      <c r="J210" s="361"/>
    </row>
    <row r="211" spans="1:10" ht="16.5" customHeight="1" x14ac:dyDescent="0.25">
      <c r="B211" s="45"/>
      <c r="G211" s="57"/>
      <c r="H211" s="58"/>
    </row>
    <row r="212" spans="1:10" ht="15.75" thickBot="1" x14ac:dyDescent="0.3">
      <c r="B212" s="48" t="s">
        <v>53</v>
      </c>
      <c r="C212" s="49"/>
      <c r="D212" s="50"/>
      <c r="E212" s="50"/>
      <c r="F212" s="51"/>
      <c r="G212" s="456">
        <f>SUM(G213)</f>
        <v>2000</v>
      </c>
      <c r="H212" s="456"/>
    </row>
    <row r="213" spans="1:10" ht="15.75" thickTop="1" x14ac:dyDescent="0.25">
      <c r="A213" s="40">
        <v>5424</v>
      </c>
      <c r="B213" s="45" t="s">
        <v>39</v>
      </c>
      <c r="G213" s="447">
        <v>2000</v>
      </c>
      <c r="H213" s="448"/>
    </row>
    <row r="214" spans="1:10" ht="15" x14ac:dyDescent="0.25">
      <c r="B214" s="56" t="s">
        <v>465</v>
      </c>
      <c r="G214" s="57"/>
      <c r="H214" s="58"/>
    </row>
    <row r="215" spans="1:10" ht="20.25" customHeight="1" x14ac:dyDescent="0.25">
      <c r="B215" s="56"/>
      <c r="G215" s="57"/>
      <c r="H215" s="58"/>
    </row>
    <row r="216" spans="1:10" ht="30" customHeight="1" thickBot="1" x14ac:dyDescent="0.3">
      <c r="B216" s="427" t="s">
        <v>290</v>
      </c>
      <c r="C216" s="428"/>
      <c r="D216" s="428"/>
      <c r="E216" s="428"/>
      <c r="F216" s="428"/>
      <c r="G216" s="456">
        <f>SUM(G217)</f>
        <v>10488</v>
      </c>
      <c r="H216" s="456"/>
    </row>
    <row r="217" spans="1:10" ht="15.75" thickTop="1" x14ac:dyDescent="0.25">
      <c r="A217" s="40">
        <v>5342</v>
      </c>
      <c r="B217" s="118" t="s">
        <v>364</v>
      </c>
      <c r="C217" s="174"/>
      <c r="D217" s="174"/>
      <c r="E217" s="174"/>
      <c r="F217" s="174"/>
      <c r="G217" s="410">
        <v>10488</v>
      </c>
      <c r="H217" s="450"/>
      <c r="I217" s="71"/>
      <c r="J217" s="71"/>
    </row>
    <row r="218" spans="1:10" ht="15" x14ac:dyDescent="0.25">
      <c r="B218" s="376" t="s">
        <v>731</v>
      </c>
      <c r="C218" s="174"/>
      <c r="D218" s="174"/>
      <c r="E218" s="174"/>
      <c r="F218" s="174"/>
      <c r="G218" s="174"/>
      <c r="H218" s="174"/>
      <c r="I218" s="71"/>
      <c r="J218" s="71"/>
    </row>
    <row r="219" spans="1:10" x14ac:dyDescent="0.2">
      <c r="B219" s="22"/>
      <c r="C219" s="22"/>
      <c r="D219" s="23"/>
      <c r="E219" s="23"/>
      <c r="F219" s="24"/>
      <c r="G219" s="24"/>
      <c r="H219" s="23"/>
      <c r="I219" s="71"/>
      <c r="J219" s="71"/>
    </row>
  </sheetData>
  <mergeCells count="221">
    <mergeCell ref="B87:F87"/>
    <mergeCell ref="B120:F120"/>
    <mergeCell ref="G120:H120"/>
    <mergeCell ref="G127:H127"/>
    <mergeCell ref="G179:H179"/>
    <mergeCell ref="B138:F138"/>
    <mergeCell ref="B123:F124"/>
    <mergeCell ref="G124:H124"/>
    <mergeCell ref="B125:F125"/>
    <mergeCell ref="B136:F137"/>
    <mergeCell ref="G137:H137"/>
    <mergeCell ref="G135:H135"/>
    <mergeCell ref="B131:F131"/>
    <mergeCell ref="B151:F151"/>
    <mergeCell ref="G151:H151"/>
    <mergeCell ref="B166:F166"/>
    <mergeCell ref="G153:H153"/>
    <mergeCell ref="B162:F162"/>
    <mergeCell ref="G162:H162"/>
    <mergeCell ref="G160:H160"/>
    <mergeCell ref="B153:F153"/>
    <mergeCell ref="G154:H154"/>
    <mergeCell ref="G164:H164"/>
    <mergeCell ref="B171:F172"/>
    <mergeCell ref="G156:H156"/>
    <mergeCell ref="B160:F160"/>
    <mergeCell ref="B161:F161"/>
    <mergeCell ref="G161:H161"/>
    <mergeCell ref="B174:F174"/>
    <mergeCell ref="B163:F163"/>
    <mergeCell ref="G163:H163"/>
    <mergeCell ref="B165:F165"/>
    <mergeCell ref="G165:H165"/>
    <mergeCell ref="B170:F170"/>
    <mergeCell ref="G169:H169"/>
    <mergeCell ref="G170:H170"/>
    <mergeCell ref="G167:H167"/>
    <mergeCell ref="B168:F168"/>
    <mergeCell ref="G168:H168"/>
    <mergeCell ref="B169:F169"/>
    <mergeCell ref="B167:F167"/>
    <mergeCell ref="B164:F164"/>
    <mergeCell ref="B173:F173"/>
    <mergeCell ref="G172:H172"/>
    <mergeCell ref="G173:H173"/>
    <mergeCell ref="B156:F156"/>
    <mergeCell ref="B132:F133"/>
    <mergeCell ref="G88:H88"/>
    <mergeCell ref="G89:H89"/>
    <mergeCell ref="B88:F88"/>
    <mergeCell ref="B96:H96"/>
    <mergeCell ref="G102:H102"/>
    <mergeCell ref="B114:F114"/>
    <mergeCell ref="B119:F119"/>
    <mergeCell ref="G119:H119"/>
    <mergeCell ref="G114:H114"/>
    <mergeCell ref="G117:H117"/>
    <mergeCell ref="G98:H98"/>
    <mergeCell ref="G108:H108"/>
    <mergeCell ref="B130:F130"/>
    <mergeCell ref="G130:H130"/>
    <mergeCell ref="G131:H131"/>
    <mergeCell ref="B126:F126"/>
    <mergeCell ref="G126:H126"/>
    <mergeCell ref="B129:F129"/>
    <mergeCell ref="G128:H128"/>
    <mergeCell ref="G129:H129"/>
    <mergeCell ref="G133:H133"/>
    <mergeCell ref="G217:H217"/>
    <mergeCell ref="G182:H182"/>
    <mergeCell ref="G216:H216"/>
    <mergeCell ref="B205:F205"/>
    <mergeCell ref="G205:H205"/>
    <mergeCell ref="G199:H199"/>
    <mergeCell ref="G193:H193"/>
    <mergeCell ref="G196:H196"/>
    <mergeCell ref="G212:H212"/>
    <mergeCell ref="G202:H202"/>
    <mergeCell ref="G206:H206"/>
    <mergeCell ref="B216:F216"/>
    <mergeCell ref="G213:H213"/>
    <mergeCell ref="G209:H209"/>
    <mergeCell ref="G184:H184"/>
    <mergeCell ref="G185:H185"/>
    <mergeCell ref="B210:H210"/>
    <mergeCell ref="B203:H203"/>
    <mergeCell ref="B187:F187"/>
    <mergeCell ref="G187:H187"/>
    <mergeCell ref="G189:H189"/>
    <mergeCell ref="B184:F185"/>
    <mergeCell ref="B194:H194"/>
    <mergeCell ref="B183:F183"/>
    <mergeCell ref="G1:H1"/>
    <mergeCell ref="B13:D13"/>
    <mergeCell ref="G31:H31"/>
    <mergeCell ref="G17:H17"/>
    <mergeCell ref="G18:H18"/>
    <mergeCell ref="G22:H22"/>
    <mergeCell ref="B23:H26"/>
    <mergeCell ref="G28:H28"/>
    <mergeCell ref="B19:H20"/>
    <mergeCell ref="B29:H29"/>
    <mergeCell ref="B75:F75"/>
    <mergeCell ref="B46:H47"/>
    <mergeCell ref="G56:H56"/>
    <mergeCell ref="B57:H57"/>
    <mergeCell ref="G74:H74"/>
    <mergeCell ref="G75:H75"/>
    <mergeCell ref="G80:H80"/>
    <mergeCell ref="B80:F80"/>
    <mergeCell ref="B84:H84"/>
    <mergeCell ref="G60:H60"/>
    <mergeCell ref="G77:H77"/>
    <mergeCell ref="G78:H78"/>
    <mergeCell ref="B78:F78"/>
    <mergeCell ref="B79:F79"/>
    <mergeCell ref="B73:F73"/>
    <mergeCell ref="G73:H73"/>
    <mergeCell ref="B74:F74"/>
    <mergeCell ref="G79:H79"/>
    <mergeCell ref="G49:H49"/>
    <mergeCell ref="B50:H50"/>
    <mergeCell ref="G62:H62"/>
    <mergeCell ref="G63:H63"/>
    <mergeCell ref="G64:H64"/>
    <mergeCell ref="B70:F71"/>
    <mergeCell ref="G34:H34"/>
    <mergeCell ref="B32:H32"/>
    <mergeCell ref="B35:H35"/>
    <mergeCell ref="G53:H53"/>
    <mergeCell ref="G54:H54"/>
    <mergeCell ref="B60:F60"/>
    <mergeCell ref="G72:H72"/>
    <mergeCell ref="B65:H65"/>
    <mergeCell ref="G69:H69"/>
    <mergeCell ref="B72:F72"/>
    <mergeCell ref="G61:H61"/>
    <mergeCell ref="G37:H37"/>
    <mergeCell ref="G44:H44"/>
    <mergeCell ref="G45:H45"/>
    <mergeCell ref="G71:H71"/>
    <mergeCell ref="B42:H42"/>
    <mergeCell ref="B38:H39"/>
    <mergeCell ref="G41:H41"/>
    <mergeCell ref="B66:D66"/>
    <mergeCell ref="G66:H66"/>
    <mergeCell ref="B67:H67"/>
    <mergeCell ref="G52:H52"/>
    <mergeCell ref="G59:H59"/>
    <mergeCell ref="B81:F81"/>
    <mergeCell ref="G81:H81"/>
    <mergeCell ref="G83:H83"/>
    <mergeCell ref="G111:H111"/>
    <mergeCell ref="B112:F112"/>
    <mergeCell ref="G112:H112"/>
    <mergeCell ref="B89:F89"/>
    <mergeCell ref="G90:H90"/>
    <mergeCell ref="B92:F92"/>
    <mergeCell ref="G92:H92"/>
    <mergeCell ref="B90:F90"/>
    <mergeCell ref="G93:H93"/>
    <mergeCell ref="B93:F93"/>
    <mergeCell ref="G95:H95"/>
    <mergeCell ref="B109:F110"/>
    <mergeCell ref="G110:H110"/>
    <mergeCell ref="G100:H100"/>
    <mergeCell ref="G91:H91"/>
    <mergeCell ref="B91:F91"/>
    <mergeCell ref="G86:H86"/>
    <mergeCell ref="B111:F111"/>
    <mergeCell ref="G105:H105"/>
    <mergeCell ref="B99:F100"/>
    <mergeCell ref="G87:H87"/>
    <mergeCell ref="B141:F141"/>
    <mergeCell ref="G155:H155"/>
    <mergeCell ref="G152:H152"/>
    <mergeCell ref="B155:F155"/>
    <mergeCell ref="B142:H142"/>
    <mergeCell ref="B148:H148"/>
    <mergeCell ref="G158:H158"/>
    <mergeCell ref="B113:F113"/>
    <mergeCell ref="G125:H125"/>
    <mergeCell ref="G122:H122"/>
    <mergeCell ref="B118:F118"/>
    <mergeCell ref="G118:H118"/>
    <mergeCell ref="G113:H113"/>
    <mergeCell ref="B157:F157"/>
    <mergeCell ref="G157:H157"/>
    <mergeCell ref="G147:H147"/>
    <mergeCell ref="G150:H150"/>
    <mergeCell ref="G140:H140"/>
    <mergeCell ref="G141:H141"/>
    <mergeCell ref="B145:H145"/>
    <mergeCell ref="B152:F152"/>
    <mergeCell ref="G138:H138"/>
    <mergeCell ref="B144:F144"/>
    <mergeCell ref="G144:H144"/>
    <mergeCell ref="B147:F147"/>
    <mergeCell ref="B186:F186"/>
    <mergeCell ref="B191:F191"/>
    <mergeCell ref="G188:H188"/>
    <mergeCell ref="B190:F190"/>
    <mergeCell ref="G186:H186"/>
    <mergeCell ref="B178:F178"/>
    <mergeCell ref="G178:H178"/>
    <mergeCell ref="B176:F176"/>
    <mergeCell ref="B175:F175"/>
    <mergeCell ref="G175:H175"/>
    <mergeCell ref="B177:F177"/>
    <mergeCell ref="G177:H177"/>
    <mergeCell ref="G176:H176"/>
    <mergeCell ref="G190:H190"/>
    <mergeCell ref="G191:H191"/>
    <mergeCell ref="B189:F189"/>
    <mergeCell ref="B159:F159"/>
    <mergeCell ref="G159:H159"/>
    <mergeCell ref="G183:H183"/>
    <mergeCell ref="G166:H166"/>
    <mergeCell ref="B188:F188"/>
    <mergeCell ref="G174:H174"/>
    <mergeCell ref="B179:F179"/>
  </mergeCells>
  <pageMargins left="0.70866141732283472" right="0.70866141732283472" top="0.78740157480314965" bottom="0.78740157480314965" header="0.31496062992125984" footer="0.31496062992125984"/>
  <pageSetup paperSize="9" scale="65" firstPageNumber="36"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2" manualBreakCount="2">
    <brk id="121" min="1" max="7" man="1"/>
    <brk id="181" min="1" max="7" man="1"/>
  </rowBreaks>
  <colBreaks count="1" manualBreakCount="1">
    <brk id="12"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76"/>
  <sheetViews>
    <sheetView showGridLines="0" view="pageBreakPreview" topLeftCell="A4" zoomScaleNormal="100" zoomScaleSheetLayoutView="100" workbookViewId="0">
      <selection activeCell="B27" sqref="B27"/>
    </sheetView>
  </sheetViews>
  <sheetFormatPr defaultColWidth="9.140625" defaultRowHeight="14.25" x14ac:dyDescent="0.2"/>
  <cols>
    <col min="1" max="1" width="6.42578125" style="46" customWidth="1"/>
    <col min="2" max="2" width="8.5703125" style="46" customWidth="1"/>
    <col min="3" max="3" width="9.140625" style="46"/>
    <col min="4" max="4" width="60.85546875" style="40" customWidth="1"/>
    <col min="5" max="7" width="14.140625" style="38" customWidth="1"/>
    <col min="8" max="8" width="9.140625" style="40" customWidth="1"/>
    <col min="9" max="11" width="9.140625" style="40"/>
    <col min="12" max="12" width="13.28515625" style="40" customWidth="1"/>
    <col min="13" max="16384" width="9.140625" style="40"/>
  </cols>
  <sheetData>
    <row r="1" spans="1:15" ht="23.25" x14ac:dyDescent="0.35">
      <c r="B1" s="119" t="s">
        <v>200</v>
      </c>
      <c r="G1" s="464" t="s">
        <v>54</v>
      </c>
      <c r="H1" s="464"/>
    </row>
    <row r="3" spans="1:15" x14ac:dyDescent="0.2">
      <c r="B3" s="56" t="s">
        <v>1</v>
      </c>
      <c r="C3" s="56" t="s">
        <v>55</v>
      </c>
    </row>
    <row r="4" spans="1:15" x14ac:dyDescent="0.2">
      <c r="C4" s="56" t="s">
        <v>56</v>
      </c>
    </row>
    <row r="5" spans="1:15" s="43" customFormat="1" ht="13.5" thickBot="1" x14ac:dyDescent="0.25">
      <c r="A5" s="121"/>
      <c r="B5" s="121"/>
      <c r="C5" s="121"/>
      <c r="E5" s="39"/>
      <c r="F5" s="39"/>
      <c r="G5" s="39"/>
      <c r="H5" s="203" t="s">
        <v>6</v>
      </c>
    </row>
    <row r="6" spans="1:15" s="43" customFormat="1" ht="39.75" thickTop="1" thickBot="1" x14ac:dyDescent="0.25">
      <c r="A6" s="121"/>
      <c r="B6" s="72" t="s">
        <v>2</v>
      </c>
      <c r="C6" s="73" t="s">
        <v>3</v>
      </c>
      <c r="D6" s="74" t="s">
        <v>4</v>
      </c>
      <c r="E6" s="75" t="s">
        <v>469</v>
      </c>
      <c r="F6" s="75" t="s">
        <v>647</v>
      </c>
      <c r="G6" s="75" t="s">
        <v>470</v>
      </c>
      <c r="H6" s="29" t="s">
        <v>5</v>
      </c>
    </row>
    <row r="7" spans="1:15" s="81" customFormat="1" ht="12.75" thickTop="1" thickBot="1" x14ac:dyDescent="0.25">
      <c r="B7" s="76">
        <v>1</v>
      </c>
      <c r="C7" s="77">
        <v>2</v>
      </c>
      <c r="D7" s="77">
        <v>3</v>
      </c>
      <c r="E7" s="78">
        <v>4</v>
      </c>
      <c r="F7" s="78">
        <v>5</v>
      </c>
      <c r="G7" s="78">
        <v>6</v>
      </c>
      <c r="H7" s="79" t="s">
        <v>361</v>
      </c>
    </row>
    <row r="8" spans="1:15" ht="15" thickTop="1" x14ac:dyDescent="0.2">
      <c r="B8" s="97">
        <v>6172</v>
      </c>
      <c r="C8" s="98">
        <v>51</v>
      </c>
      <c r="D8" s="102" t="s">
        <v>7</v>
      </c>
      <c r="E8" s="25">
        <v>2160</v>
      </c>
      <c r="F8" s="25">
        <v>1772</v>
      </c>
      <c r="G8" s="25">
        <f>SUM(G16)</f>
        <v>2080</v>
      </c>
      <c r="H8" s="37">
        <f>G8/E8*100</f>
        <v>96.296296296296291</v>
      </c>
    </row>
    <row r="9" spans="1:15" ht="28.5" x14ac:dyDescent="0.2">
      <c r="B9" s="199">
        <v>6172</v>
      </c>
      <c r="C9" s="200">
        <v>53</v>
      </c>
      <c r="D9" s="208" t="s">
        <v>283</v>
      </c>
      <c r="E9" s="132">
        <v>200</v>
      </c>
      <c r="F9" s="132">
        <v>200</v>
      </c>
      <c r="G9" s="132">
        <f>SUM(G51)</f>
        <v>180</v>
      </c>
      <c r="H9" s="133">
        <f>G9/E9*100</f>
        <v>90</v>
      </c>
    </row>
    <row r="10" spans="1:15" x14ac:dyDescent="0.2">
      <c r="B10" s="97">
        <v>6172</v>
      </c>
      <c r="C10" s="98">
        <v>54</v>
      </c>
      <c r="D10" s="102" t="s">
        <v>9</v>
      </c>
      <c r="E10" s="25">
        <v>2</v>
      </c>
      <c r="F10" s="25">
        <v>2</v>
      </c>
      <c r="G10" s="25">
        <f>SUM(G55)</f>
        <v>2</v>
      </c>
      <c r="H10" s="133">
        <f>G10/E10*100</f>
        <v>100</v>
      </c>
    </row>
    <row r="11" spans="1:15" ht="15" thickBot="1" x14ac:dyDescent="0.25">
      <c r="B11" s="97">
        <v>6172</v>
      </c>
      <c r="C11" s="98">
        <v>61</v>
      </c>
      <c r="D11" s="123" t="s">
        <v>57</v>
      </c>
      <c r="E11" s="25">
        <v>2480</v>
      </c>
      <c r="F11" s="25">
        <v>7908</v>
      </c>
      <c r="G11" s="25">
        <f>SUM(G60)</f>
        <v>2232</v>
      </c>
      <c r="H11" s="133">
        <f>G11/E11*100</f>
        <v>90</v>
      </c>
    </row>
    <row r="12" spans="1:15" s="107" customFormat="1" ht="16.5" thickTop="1" thickBot="1" x14ac:dyDescent="0.3">
      <c r="A12" s="120"/>
      <c r="B12" s="423" t="s">
        <v>8</v>
      </c>
      <c r="C12" s="424"/>
      <c r="D12" s="425"/>
      <c r="E12" s="105">
        <f>SUM(E8:E11)</f>
        <v>4842</v>
      </c>
      <c r="F12" s="105">
        <f>SUM(F8:F11)</f>
        <v>9882</v>
      </c>
      <c r="G12" s="105">
        <f>SUM(G8:G11)</f>
        <v>4494</v>
      </c>
      <c r="H12" s="44">
        <f>G12/E12*100</f>
        <v>92.81288723667906</v>
      </c>
    </row>
    <row r="13" spans="1:15" ht="15" thickTop="1" x14ac:dyDescent="0.2"/>
    <row r="14" spans="1:15" ht="18" customHeight="1" x14ac:dyDescent="0.2">
      <c r="B14" s="41"/>
      <c r="C14" s="41"/>
      <c r="D14" s="41"/>
      <c r="E14" s="41"/>
      <c r="F14" s="41"/>
      <c r="G14" s="41"/>
      <c r="H14" s="41"/>
      <c r="I14" s="41"/>
      <c r="J14" s="41"/>
      <c r="K14" s="41"/>
      <c r="L14" s="41"/>
      <c r="M14" s="41"/>
      <c r="N14" s="41"/>
      <c r="O14" s="41"/>
    </row>
    <row r="15" spans="1:15" ht="15" x14ac:dyDescent="0.25">
      <c r="B15" s="47" t="s">
        <v>10</v>
      </c>
    </row>
    <row r="16" spans="1:15" ht="17.25" customHeight="1" thickBot="1" x14ac:dyDescent="0.3">
      <c r="B16" s="48" t="s">
        <v>44</v>
      </c>
      <c r="C16" s="49"/>
      <c r="D16" s="50"/>
      <c r="E16" s="51"/>
      <c r="F16" s="51"/>
      <c r="G16" s="456">
        <f>SUM(G17,G24,G28,G36,G47)</f>
        <v>2080</v>
      </c>
      <c r="H16" s="456"/>
    </row>
    <row r="17" spans="1:8" ht="15.75" thickTop="1" x14ac:dyDescent="0.25">
      <c r="A17" s="46">
        <v>5122</v>
      </c>
      <c r="B17" s="21" t="s">
        <v>219</v>
      </c>
      <c r="C17" s="22"/>
      <c r="D17" s="23"/>
      <c r="E17" s="24"/>
      <c r="F17" s="24"/>
      <c r="G17" s="410">
        <f>SUM(G18,G21)</f>
        <v>114</v>
      </c>
      <c r="H17" s="450"/>
    </row>
    <row r="18" spans="1:8" ht="15" customHeight="1" x14ac:dyDescent="0.25">
      <c r="B18" s="435" t="s">
        <v>220</v>
      </c>
      <c r="C18" s="435"/>
      <c r="D18" s="435"/>
      <c r="E18" s="435"/>
      <c r="F18" s="435"/>
      <c r="G18" s="469">
        <v>60</v>
      </c>
      <c r="H18" s="470"/>
    </row>
    <row r="19" spans="1:8" s="23" customFormat="1" ht="42.75" customHeight="1" x14ac:dyDescent="0.2">
      <c r="A19" s="22"/>
      <c r="B19" s="472" t="s">
        <v>486</v>
      </c>
      <c r="C19" s="472"/>
      <c r="D19" s="472"/>
      <c r="E19" s="472"/>
      <c r="F19" s="472"/>
      <c r="G19" s="472"/>
      <c r="H19" s="472"/>
    </row>
    <row r="20" spans="1:8" s="23" customFormat="1" ht="17.25" customHeight="1" x14ac:dyDescent="0.25">
      <c r="A20" s="22"/>
      <c r="B20" s="115"/>
      <c r="C20" s="116"/>
      <c r="D20" s="114"/>
      <c r="E20" s="113"/>
      <c r="F20" s="113"/>
      <c r="G20" s="117"/>
      <c r="H20" s="117"/>
    </row>
    <row r="21" spans="1:8" ht="15" customHeight="1" x14ac:dyDescent="0.25">
      <c r="B21" s="435" t="s">
        <v>275</v>
      </c>
      <c r="C21" s="435"/>
      <c r="D21" s="435"/>
      <c r="E21" s="435"/>
      <c r="F21" s="435"/>
      <c r="G21" s="469">
        <v>54</v>
      </c>
      <c r="H21" s="470"/>
    </row>
    <row r="22" spans="1:8" s="23" customFormat="1" ht="43.5" customHeight="1" x14ac:dyDescent="0.2">
      <c r="A22" s="22"/>
      <c r="B22" s="471" t="s">
        <v>487</v>
      </c>
      <c r="C22" s="472"/>
      <c r="D22" s="472"/>
      <c r="E22" s="472"/>
      <c r="F22" s="472"/>
      <c r="G22" s="472"/>
      <c r="H22" s="472"/>
    </row>
    <row r="23" spans="1:8" s="23" customFormat="1" ht="17.25" customHeight="1" x14ac:dyDescent="0.25">
      <c r="A23" s="22"/>
      <c r="B23" s="115"/>
      <c r="C23" s="116"/>
      <c r="D23" s="114"/>
      <c r="E23" s="113"/>
      <c r="F23" s="113"/>
      <c r="G23" s="117"/>
      <c r="H23" s="117"/>
    </row>
    <row r="24" spans="1:8" ht="15" x14ac:dyDescent="0.25">
      <c r="A24" s="46">
        <v>5164</v>
      </c>
      <c r="B24" s="45" t="s">
        <v>42</v>
      </c>
      <c r="G24" s="447">
        <f>G25+G26</f>
        <v>395</v>
      </c>
      <c r="H24" s="448"/>
    </row>
    <row r="25" spans="1:8" ht="29.25" customHeight="1" x14ac:dyDescent="0.2">
      <c r="B25" s="436" t="s">
        <v>488</v>
      </c>
      <c r="C25" s="436"/>
      <c r="D25" s="436"/>
      <c r="E25" s="436"/>
      <c r="F25" s="436"/>
      <c r="G25" s="475">
        <v>45</v>
      </c>
      <c r="H25" s="477"/>
    </row>
    <row r="26" spans="1:8" ht="57" customHeight="1" x14ac:dyDescent="0.2">
      <c r="B26" s="436" t="s">
        <v>489</v>
      </c>
      <c r="C26" s="436"/>
      <c r="D26" s="436"/>
      <c r="E26" s="436"/>
      <c r="F26" s="436"/>
      <c r="G26" s="475">
        <v>350</v>
      </c>
      <c r="H26" s="476"/>
    </row>
    <row r="27" spans="1:8" s="23" customFormat="1" ht="17.25" customHeight="1" x14ac:dyDescent="0.25">
      <c r="A27" s="22"/>
      <c r="B27" s="115"/>
      <c r="C27" s="116"/>
      <c r="D27" s="114"/>
      <c r="E27" s="113"/>
      <c r="F27" s="113"/>
      <c r="G27" s="117"/>
      <c r="H27" s="117"/>
    </row>
    <row r="28" spans="1:8" ht="15" x14ac:dyDescent="0.25">
      <c r="A28" s="46">
        <v>5166</v>
      </c>
      <c r="B28" s="45" t="s">
        <v>14</v>
      </c>
      <c r="G28" s="447">
        <f>SUM(G29,G33)</f>
        <v>1300</v>
      </c>
      <c r="H28" s="448"/>
    </row>
    <row r="29" spans="1:8" ht="15" customHeight="1" x14ac:dyDescent="0.25">
      <c r="B29" s="435" t="s">
        <v>397</v>
      </c>
      <c r="C29" s="435"/>
      <c r="D29" s="435"/>
      <c r="E29" s="435"/>
      <c r="F29" s="435"/>
      <c r="G29" s="469">
        <v>1200</v>
      </c>
      <c r="H29" s="470"/>
    </row>
    <row r="30" spans="1:8" ht="14.25" customHeight="1" x14ac:dyDescent="0.2">
      <c r="B30" s="451" t="s">
        <v>490</v>
      </c>
      <c r="C30" s="451"/>
      <c r="D30" s="451"/>
      <c r="E30" s="451"/>
      <c r="F30" s="451"/>
      <c r="G30" s="451"/>
      <c r="H30" s="451"/>
    </row>
    <row r="31" spans="1:8" ht="28.5" customHeight="1" x14ac:dyDescent="0.2">
      <c r="B31" s="451"/>
      <c r="C31" s="451"/>
      <c r="D31" s="451"/>
      <c r="E31" s="451"/>
      <c r="F31" s="451"/>
      <c r="G31" s="451"/>
      <c r="H31" s="451"/>
    </row>
    <row r="32" spans="1:8" ht="15.75" customHeight="1" x14ac:dyDescent="0.2">
      <c r="B32" s="227"/>
      <c r="C32" s="227"/>
      <c r="D32" s="227"/>
      <c r="E32" s="227"/>
      <c r="F32" s="227"/>
      <c r="G32" s="227"/>
      <c r="H32" s="227"/>
    </row>
    <row r="33" spans="1:8" ht="15" customHeight="1" x14ac:dyDescent="0.25">
      <c r="B33" s="435" t="s">
        <v>398</v>
      </c>
      <c r="C33" s="435"/>
      <c r="D33" s="435"/>
      <c r="E33" s="435"/>
      <c r="F33" s="435"/>
      <c r="G33" s="469">
        <v>100</v>
      </c>
      <c r="H33" s="470"/>
    </row>
    <row r="34" spans="1:8" s="23" customFormat="1" ht="30.75" customHeight="1" x14ac:dyDescent="0.2">
      <c r="A34" s="22"/>
      <c r="B34" s="471" t="s">
        <v>491</v>
      </c>
      <c r="C34" s="471"/>
      <c r="D34" s="471"/>
      <c r="E34" s="471"/>
      <c r="F34" s="471"/>
      <c r="G34" s="471"/>
      <c r="H34" s="471"/>
    </row>
    <row r="35" spans="1:8" s="23" customFormat="1" ht="17.25" customHeight="1" x14ac:dyDescent="0.25">
      <c r="A35" s="22"/>
      <c r="B35" s="115"/>
      <c r="C35" s="116"/>
      <c r="D35" s="114"/>
      <c r="E35" s="113"/>
      <c r="F35" s="113"/>
      <c r="G35" s="117"/>
      <c r="H35" s="117"/>
    </row>
    <row r="36" spans="1:8" ht="15" x14ac:dyDescent="0.25">
      <c r="A36" s="46">
        <v>5169</v>
      </c>
      <c r="B36" s="45" t="s">
        <v>16</v>
      </c>
      <c r="G36" s="447">
        <f>SUM(G37,G43)</f>
        <v>190</v>
      </c>
      <c r="H36" s="448"/>
    </row>
    <row r="37" spans="1:8" ht="14.25" customHeight="1" x14ac:dyDescent="0.25">
      <c r="B37" s="435" t="s">
        <v>221</v>
      </c>
      <c r="C37" s="435"/>
      <c r="D37" s="435"/>
      <c r="E37" s="435"/>
      <c r="F37" s="435"/>
      <c r="G37" s="469">
        <v>90</v>
      </c>
      <c r="H37" s="470"/>
    </row>
    <row r="38" spans="1:8" ht="14.25" customHeight="1" x14ac:dyDescent="0.2">
      <c r="B38" s="451" t="s">
        <v>492</v>
      </c>
      <c r="C38" s="451"/>
      <c r="D38" s="451"/>
      <c r="E38" s="451"/>
      <c r="F38" s="451"/>
      <c r="G38" s="451"/>
      <c r="H38" s="451"/>
    </row>
    <row r="39" spans="1:8" ht="14.25" customHeight="1" x14ac:dyDescent="0.2">
      <c r="B39" s="451"/>
      <c r="C39" s="451"/>
      <c r="D39" s="451"/>
      <c r="E39" s="451"/>
      <c r="F39" s="451"/>
      <c r="G39" s="451"/>
      <c r="H39" s="451"/>
    </row>
    <row r="40" spans="1:8" ht="14.25" customHeight="1" x14ac:dyDescent="0.2">
      <c r="B40" s="451"/>
      <c r="C40" s="451"/>
      <c r="D40" s="451"/>
      <c r="E40" s="451"/>
      <c r="F40" s="451"/>
      <c r="G40" s="451"/>
      <c r="H40" s="451"/>
    </row>
    <row r="41" spans="1:8" ht="15" customHeight="1" x14ac:dyDescent="0.2">
      <c r="B41" s="451"/>
      <c r="C41" s="451"/>
      <c r="D41" s="451"/>
      <c r="E41" s="451"/>
      <c r="F41" s="451"/>
      <c r="G41" s="451"/>
      <c r="H41" s="451"/>
    </row>
    <row r="42" spans="1:8" ht="15" x14ac:dyDescent="0.25">
      <c r="B42" s="45"/>
      <c r="G42" s="176"/>
      <c r="H42" s="177"/>
    </row>
    <row r="43" spans="1:8" ht="14.25" customHeight="1" x14ac:dyDescent="0.25">
      <c r="B43" s="435" t="s">
        <v>222</v>
      </c>
      <c r="C43" s="435"/>
      <c r="D43" s="435"/>
      <c r="E43" s="435"/>
      <c r="F43" s="435"/>
      <c r="G43" s="469">
        <v>100</v>
      </c>
      <c r="H43" s="470"/>
    </row>
    <row r="44" spans="1:8" x14ac:dyDescent="0.2">
      <c r="B44" s="451" t="s">
        <v>493</v>
      </c>
      <c r="C44" s="451"/>
      <c r="D44" s="451"/>
      <c r="E44" s="451"/>
      <c r="F44" s="451"/>
      <c r="G44" s="451"/>
      <c r="H44" s="451"/>
    </row>
    <row r="45" spans="1:8" ht="15.75" customHeight="1" x14ac:dyDescent="0.2">
      <c r="B45" s="451"/>
      <c r="C45" s="451"/>
      <c r="D45" s="451"/>
      <c r="E45" s="451"/>
      <c r="F45" s="451"/>
      <c r="G45" s="451"/>
      <c r="H45" s="451"/>
    </row>
    <row r="46" spans="1:8" ht="15" x14ac:dyDescent="0.25">
      <c r="B46" s="45"/>
      <c r="G46" s="57"/>
      <c r="H46" s="58"/>
    </row>
    <row r="47" spans="1:8" ht="15" x14ac:dyDescent="0.25">
      <c r="A47" s="46">
        <v>5192</v>
      </c>
      <c r="B47" s="45" t="s">
        <v>181</v>
      </c>
      <c r="G47" s="447">
        <v>81</v>
      </c>
      <c r="H47" s="448"/>
    </row>
    <row r="48" spans="1:8" ht="15" customHeight="1" x14ac:dyDescent="0.2">
      <c r="B48" s="451" t="s">
        <v>494</v>
      </c>
      <c r="C48" s="451"/>
      <c r="D48" s="451"/>
      <c r="E48" s="451"/>
      <c r="F48" s="451"/>
      <c r="G48" s="451"/>
      <c r="H48" s="451"/>
    </row>
    <row r="49" spans="1:8" ht="15" customHeight="1" x14ac:dyDescent="0.2">
      <c r="B49" s="451"/>
      <c r="C49" s="451"/>
      <c r="D49" s="451"/>
      <c r="E49" s="451"/>
      <c r="F49" s="451"/>
      <c r="G49" s="451"/>
      <c r="H49" s="451"/>
    </row>
    <row r="50" spans="1:8" ht="19.5" customHeight="1" x14ac:dyDescent="0.25">
      <c r="B50" s="45"/>
      <c r="G50" s="57"/>
      <c r="H50" s="58"/>
    </row>
    <row r="51" spans="1:8" ht="32.25" customHeight="1" thickBot="1" x14ac:dyDescent="0.3">
      <c r="B51" s="427" t="s">
        <v>292</v>
      </c>
      <c r="C51" s="428"/>
      <c r="D51" s="428"/>
      <c r="E51" s="428"/>
      <c r="F51" s="428"/>
      <c r="G51" s="456">
        <f>SUM(G52)</f>
        <v>180</v>
      </c>
      <c r="H51" s="456"/>
    </row>
    <row r="52" spans="1:8" ht="15.75" thickTop="1" x14ac:dyDescent="0.25">
      <c r="A52" s="46">
        <v>5362</v>
      </c>
      <c r="B52" s="45" t="s">
        <v>38</v>
      </c>
      <c r="G52" s="447">
        <v>180</v>
      </c>
      <c r="H52" s="448"/>
    </row>
    <row r="53" spans="1:8" ht="27.75" customHeight="1" x14ac:dyDescent="0.2">
      <c r="B53" s="451" t="s">
        <v>495</v>
      </c>
      <c r="C53" s="468"/>
      <c r="D53" s="468"/>
      <c r="E53" s="468"/>
      <c r="F53" s="468"/>
      <c r="G53" s="468"/>
      <c r="H53" s="468"/>
    </row>
    <row r="54" spans="1:8" ht="15.75" customHeight="1" x14ac:dyDescent="0.25">
      <c r="B54" s="45"/>
      <c r="G54" s="57"/>
      <c r="H54" s="58"/>
    </row>
    <row r="55" spans="1:8" ht="15.75" thickBot="1" x14ac:dyDescent="0.3">
      <c r="B55" s="48" t="s">
        <v>53</v>
      </c>
      <c r="C55" s="49"/>
      <c r="D55" s="50"/>
      <c r="E55" s="51"/>
      <c r="F55" s="51"/>
      <c r="G55" s="456">
        <v>2</v>
      </c>
      <c r="H55" s="456"/>
    </row>
    <row r="56" spans="1:8" ht="15.75" thickTop="1" x14ac:dyDescent="0.25">
      <c r="A56" s="46">
        <v>5499</v>
      </c>
      <c r="B56" s="45" t="s">
        <v>41</v>
      </c>
      <c r="G56" s="447">
        <v>2</v>
      </c>
      <c r="H56" s="448"/>
    </row>
    <row r="57" spans="1:8" x14ac:dyDescent="0.2">
      <c r="B57" s="451" t="s">
        <v>496</v>
      </c>
      <c r="C57" s="468"/>
      <c r="D57" s="468"/>
      <c r="E57" s="468"/>
      <c r="F57" s="468"/>
      <c r="G57" s="468"/>
      <c r="H57" s="468"/>
    </row>
    <row r="58" spans="1:8" x14ac:dyDescent="0.2">
      <c r="B58" s="468"/>
      <c r="C58" s="468"/>
      <c r="D58" s="468"/>
      <c r="E58" s="468"/>
      <c r="F58" s="468"/>
      <c r="G58" s="468"/>
      <c r="H58" s="468"/>
    </row>
    <row r="59" spans="1:8" ht="29.25" customHeight="1" x14ac:dyDescent="0.25">
      <c r="B59" s="45"/>
      <c r="G59" s="57"/>
      <c r="H59" s="58"/>
    </row>
    <row r="60" spans="1:8" ht="17.25" customHeight="1" thickBot="1" x14ac:dyDescent="0.3">
      <c r="B60" s="48" t="s">
        <v>58</v>
      </c>
      <c r="C60" s="49"/>
      <c r="D60" s="50"/>
      <c r="E60" s="51"/>
      <c r="F60" s="51"/>
      <c r="G60" s="456">
        <f>SUM(G61,G71)</f>
        <v>2232</v>
      </c>
      <c r="H60" s="456"/>
    </row>
    <row r="61" spans="1:8" s="114" customFormat="1" ht="17.25" customHeight="1" thickTop="1" x14ac:dyDescent="0.25">
      <c r="A61" s="116">
        <v>6130</v>
      </c>
      <c r="B61" s="115" t="s">
        <v>59</v>
      </c>
      <c r="C61" s="116"/>
      <c r="E61" s="113"/>
      <c r="F61" s="113"/>
      <c r="G61" s="447">
        <f>SUM(G62,G66)</f>
        <v>2070</v>
      </c>
      <c r="H61" s="448"/>
    </row>
    <row r="62" spans="1:8" ht="14.25" customHeight="1" x14ac:dyDescent="0.25">
      <c r="B62" s="435" t="s">
        <v>399</v>
      </c>
      <c r="C62" s="435"/>
      <c r="D62" s="435"/>
      <c r="E62" s="435"/>
      <c r="F62" s="435"/>
      <c r="G62" s="469">
        <v>990</v>
      </c>
      <c r="H62" s="470"/>
    </row>
    <row r="63" spans="1:8" x14ac:dyDescent="0.2">
      <c r="B63" s="473" t="s">
        <v>497</v>
      </c>
      <c r="C63" s="473"/>
      <c r="D63" s="473"/>
      <c r="E63" s="473"/>
      <c r="F63" s="473"/>
      <c r="G63" s="473"/>
      <c r="H63" s="473"/>
    </row>
    <row r="64" spans="1:8" x14ac:dyDescent="0.2">
      <c r="B64" s="473"/>
      <c r="C64" s="473"/>
      <c r="D64" s="473"/>
      <c r="E64" s="473"/>
      <c r="F64" s="473"/>
      <c r="G64" s="473"/>
      <c r="H64" s="473"/>
    </row>
    <row r="65" spans="1:8" s="114" customFormat="1" ht="17.25" customHeight="1" x14ac:dyDescent="0.25">
      <c r="A65" s="116"/>
      <c r="B65" s="115"/>
      <c r="C65" s="116"/>
      <c r="E65" s="113"/>
      <c r="F65" s="113"/>
      <c r="G65" s="225"/>
      <c r="H65" s="226"/>
    </row>
    <row r="66" spans="1:8" ht="14.25" customHeight="1" x14ac:dyDescent="0.25">
      <c r="B66" s="435" t="s">
        <v>498</v>
      </c>
      <c r="C66" s="435"/>
      <c r="D66" s="435"/>
      <c r="E66" s="435"/>
      <c r="F66" s="435"/>
      <c r="G66" s="469">
        <v>1080</v>
      </c>
      <c r="H66" s="470"/>
    </row>
    <row r="67" spans="1:8" ht="15.75" customHeight="1" x14ac:dyDescent="0.2">
      <c r="B67" s="474" t="s">
        <v>655</v>
      </c>
      <c r="C67" s="474"/>
      <c r="D67" s="474"/>
      <c r="E67" s="474"/>
      <c r="F67" s="474"/>
      <c r="G67" s="474"/>
      <c r="H67" s="474"/>
    </row>
    <row r="68" spans="1:8" ht="14.25" customHeight="1" x14ac:dyDescent="0.2">
      <c r="B68" s="474"/>
      <c r="C68" s="474"/>
      <c r="D68" s="474"/>
      <c r="E68" s="474"/>
      <c r="F68" s="474"/>
      <c r="G68" s="474"/>
      <c r="H68" s="474"/>
    </row>
    <row r="69" spans="1:8" x14ac:dyDescent="0.2">
      <c r="B69" s="474"/>
      <c r="C69" s="474"/>
      <c r="D69" s="474"/>
      <c r="E69" s="474"/>
      <c r="F69" s="474"/>
      <c r="G69" s="474"/>
      <c r="H69" s="474"/>
    </row>
    <row r="71" spans="1:8" s="114" customFormat="1" ht="17.25" customHeight="1" x14ac:dyDescent="0.25">
      <c r="A71" s="116">
        <v>6142</v>
      </c>
      <c r="B71" s="115" t="s">
        <v>223</v>
      </c>
      <c r="C71" s="116"/>
      <c r="E71" s="113"/>
      <c r="F71" s="113"/>
      <c r="G71" s="447">
        <f>SUM(G72,G75)</f>
        <v>162</v>
      </c>
      <c r="H71" s="448"/>
    </row>
    <row r="72" spans="1:8" ht="15" customHeight="1" x14ac:dyDescent="0.25">
      <c r="B72" s="435" t="s">
        <v>224</v>
      </c>
      <c r="C72" s="435"/>
      <c r="D72" s="435"/>
      <c r="E72" s="435"/>
      <c r="F72" s="435"/>
      <c r="G72" s="469">
        <v>90</v>
      </c>
      <c r="H72" s="470"/>
    </row>
    <row r="73" spans="1:8" s="23" customFormat="1" ht="29.25" customHeight="1" x14ac:dyDescent="0.2">
      <c r="A73" s="22"/>
      <c r="B73" s="472" t="s">
        <v>500</v>
      </c>
      <c r="C73" s="472"/>
      <c r="D73" s="472"/>
      <c r="E73" s="472"/>
      <c r="F73" s="472"/>
      <c r="G73" s="472"/>
      <c r="H73" s="472"/>
    </row>
    <row r="74" spans="1:8" s="23" customFormat="1" ht="17.25" customHeight="1" x14ac:dyDescent="0.25">
      <c r="A74" s="22"/>
      <c r="B74" s="115"/>
      <c r="C74" s="116"/>
      <c r="D74" s="114"/>
      <c r="E74" s="113"/>
      <c r="F74" s="113"/>
      <c r="G74" s="117"/>
      <c r="H74" s="117"/>
    </row>
    <row r="75" spans="1:8" ht="15" customHeight="1" x14ac:dyDescent="0.25">
      <c r="B75" s="435" t="s">
        <v>225</v>
      </c>
      <c r="C75" s="435"/>
      <c r="D75" s="435"/>
      <c r="E75" s="435"/>
      <c r="F75" s="435"/>
      <c r="G75" s="469">
        <v>72</v>
      </c>
      <c r="H75" s="470"/>
    </row>
    <row r="76" spans="1:8" s="23" customFormat="1" ht="29.25" customHeight="1" x14ac:dyDescent="0.2">
      <c r="A76" s="22"/>
      <c r="B76" s="471" t="s">
        <v>499</v>
      </c>
      <c r="C76" s="472"/>
      <c r="D76" s="472"/>
      <c r="E76" s="472"/>
      <c r="F76" s="472"/>
      <c r="G76" s="472"/>
      <c r="H76" s="472"/>
    </row>
  </sheetData>
  <mergeCells count="53">
    <mergeCell ref="B57:H58"/>
    <mergeCell ref="B53:H53"/>
    <mergeCell ref="G61:H61"/>
    <mergeCell ref="G55:H55"/>
    <mergeCell ref="G60:H60"/>
    <mergeCell ref="B48:H49"/>
    <mergeCell ref="G52:H52"/>
    <mergeCell ref="B51:F51"/>
    <mergeCell ref="G51:H51"/>
    <mergeCell ref="G56:H56"/>
    <mergeCell ref="G25:H25"/>
    <mergeCell ref="B29:F29"/>
    <mergeCell ref="B44:H45"/>
    <mergeCell ref="B26:F26"/>
    <mergeCell ref="B25:F25"/>
    <mergeCell ref="G36:H36"/>
    <mergeCell ref="G47:H47"/>
    <mergeCell ref="B30:H31"/>
    <mergeCell ref="B34:H34"/>
    <mergeCell ref="B37:F37"/>
    <mergeCell ref="G37:H37"/>
    <mergeCell ref="B38:H41"/>
    <mergeCell ref="B43:F43"/>
    <mergeCell ref="G43:H43"/>
    <mergeCell ref="G1:H1"/>
    <mergeCell ref="B12:D12"/>
    <mergeCell ref="G16:H16"/>
    <mergeCell ref="B33:F33"/>
    <mergeCell ref="G33:H33"/>
    <mergeCell ref="B18:F18"/>
    <mergeCell ref="B19:H19"/>
    <mergeCell ref="B21:F21"/>
    <mergeCell ref="G21:H21"/>
    <mergeCell ref="B22:H22"/>
    <mergeCell ref="G24:H24"/>
    <mergeCell ref="G29:H29"/>
    <mergeCell ref="G26:H26"/>
    <mergeCell ref="G17:H17"/>
    <mergeCell ref="G18:H18"/>
    <mergeCell ref="G28:H28"/>
    <mergeCell ref="B62:F62"/>
    <mergeCell ref="G62:H62"/>
    <mergeCell ref="B76:H76"/>
    <mergeCell ref="B63:H64"/>
    <mergeCell ref="G71:H71"/>
    <mergeCell ref="B72:F72"/>
    <mergeCell ref="G72:H72"/>
    <mergeCell ref="B73:H73"/>
    <mergeCell ref="B75:F75"/>
    <mergeCell ref="G75:H75"/>
    <mergeCell ref="B66:F66"/>
    <mergeCell ref="G66:H66"/>
    <mergeCell ref="B67:H69"/>
  </mergeCells>
  <pageMargins left="0.70866141732283472" right="0.70866141732283472" top="0.78740157480314965" bottom="0.78740157480314965" header="0.31496062992125984" footer="0.31496062992125984"/>
  <pageSetup paperSize="9" scale="67" firstPageNumber="40"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1" manualBreakCount="1">
    <brk id="54" min="1" max="7" man="1"/>
  </rowBreaks>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66"/>
  <sheetViews>
    <sheetView showGridLines="0" view="pageBreakPreview" topLeftCell="A43" zoomScaleNormal="100" zoomScaleSheetLayoutView="100" workbookViewId="0">
      <selection activeCell="B27" sqref="B27:H27"/>
    </sheetView>
  </sheetViews>
  <sheetFormatPr defaultColWidth="9.140625" defaultRowHeight="14.25" x14ac:dyDescent="0.2"/>
  <cols>
    <col min="1" max="1" width="6.140625" style="46" customWidth="1"/>
    <col min="2" max="2" width="7.5703125" style="46" customWidth="1"/>
    <col min="3" max="3" width="8.140625" style="40" customWidth="1"/>
    <col min="4" max="4" width="58.7109375" style="38" customWidth="1"/>
    <col min="5" max="6" width="14.140625" style="38" customWidth="1"/>
    <col min="7" max="7" width="14.140625" style="40" customWidth="1"/>
    <col min="8" max="8" width="9.140625" style="40" customWidth="1"/>
    <col min="9" max="11" width="9.140625" style="40"/>
    <col min="12" max="12" width="13.28515625" style="40" customWidth="1"/>
    <col min="13" max="16384" width="9.140625" style="40"/>
  </cols>
  <sheetData>
    <row r="1" spans="1:38 16384:16384" ht="23.25" x14ac:dyDescent="0.35">
      <c r="B1" s="119" t="s">
        <v>239</v>
      </c>
      <c r="C1" s="46"/>
      <c r="D1" s="40"/>
      <c r="G1" s="269" t="s">
        <v>240</v>
      </c>
      <c r="H1" s="269"/>
    </row>
    <row r="2" spans="1:38 16384:16384" x14ac:dyDescent="0.2">
      <c r="C2" s="46"/>
      <c r="D2" s="40"/>
      <c r="G2" s="38"/>
    </row>
    <row r="3" spans="1:38 16384:16384" x14ac:dyDescent="0.2">
      <c r="B3" s="271" t="s">
        <v>1</v>
      </c>
      <c r="C3" s="272" t="s">
        <v>269</v>
      </c>
      <c r="D3" s="40"/>
      <c r="G3" s="38"/>
    </row>
    <row r="4" spans="1:38 16384:16384" x14ac:dyDescent="0.2">
      <c r="C4" s="271" t="s">
        <v>56</v>
      </c>
      <c r="D4" s="40"/>
      <c r="G4" s="38"/>
    </row>
    <row r="5" spans="1:38 16384:16384" s="43" customFormat="1" ht="13.5" thickBot="1" x14ac:dyDescent="0.25">
      <c r="B5" s="121"/>
      <c r="C5" s="121"/>
      <c r="E5" s="39"/>
      <c r="F5" s="39"/>
      <c r="G5" s="39"/>
      <c r="H5" s="203" t="s">
        <v>6</v>
      </c>
    </row>
    <row r="6" spans="1:38 16384:16384" s="43" customFormat="1" ht="39.75" thickTop="1" thickBot="1" x14ac:dyDescent="0.25">
      <c r="B6" s="72" t="s">
        <v>2</v>
      </c>
      <c r="C6" s="73" t="s">
        <v>3</v>
      </c>
      <c r="D6" s="74" t="s">
        <v>4</v>
      </c>
      <c r="E6" s="75" t="s">
        <v>469</v>
      </c>
      <c r="F6" s="75" t="s">
        <v>647</v>
      </c>
      <c r="G6" s="75" t="s">
        <v>470</v>
      </c>
      <c r="H6" s="29" t="s">
        <v>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16384:16384" s="81" customFormat="1" ht="12.75" thickTop="1" thickBot="1" x14ac:dyDescent="0.25">
      <c r="B7" s="76">
        <v>1</v>
      </c>
      <c r="C7" s="77">
        <v>2</v>
      </c>
      <c r="D7" s="77">
        <v>3</v>
      </c>
      <c r="E7" s="78">
        <v>4</v>
      </c>
      <c r="F7" s="78">
        <v>5</v>
      </c>
      <c r="G7" s="78">
        <v>6</v>
      </c>
      <c r="H7" s="79" t="s">
        <v>361</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XFD7" s="81">
        <f>SUM(B7:XFC7)</f>
        <v>21</v>
      </c>
    </row>
    <row r="8" spans="1:38 16384:16384" ht="15" thickTop="1" x14ac:dyDescent="0.2">
      <c r="B8" s="97">
        <v>6172</v>
      </c>
      <c r="C8" s="98">
        <v>50</v>
      </c>
      <c r="D8" s="89" t="s">
        <v>282</v>
      </c>
      <c r="E8" s="25"/>
      <c r="F8" s="25">
        <v>2886</v>
      </c>
      <c r="G8" s="25"/>
      <c r="H8" s="37"/>
    </row>
    <row r="9" spans="1:38 16384:16384" ht="15" thickBot="1" x14ac:dyDescent="0.25">
      <c r="B9" s="97">
        <v>6172</v>
      </c>
      <c r="C9" s="98">
        <v>51</v>
      </c>
      <c r="D9" s="102" t="s">
        <v>7</v>
      </c>
      <c r="E9" s="25">
        <v>35531</v>
      </c>
      <c r="F9" s="25">
        <v>29987</v>
      </c>
      <c r="G9" s="25">
        <f>SUM(G13)</f>
        <v>28260</v>
      </c>
      <c r="H9" s="37">
        <f>G9/E9*100</f>
        <v>79.536179674087421</v>
      </c>
    </row>
    <row r="10" spans="1:38 16384:16384" s="107" customFormat="1" ht="16.5" thickTop="1" thickBot="1" x14ac:dyDescent="0.3">
      <c r="B10" s="263" t="s">
        <v>8</v>
      </c>
      <c r="C10" s="264"/>
      <c r="D10" s="265"/>
      <c r="E10" s="105">
        <f>SUM(E9:E9)</f>
        <v>35531</v>
      </c>
      <c r="F10" s="105">
        <f>SUM(F8:F9)</f>
        <v>32873</v>
      </c>
      <c r="G10" s="105">
        <f>SUM(G9:G9)</f>
        <v>28260</v>
      </c>
      <c r="H10" s="44">
        <f>G10/E10*100</f>
        <v>79.536179674087421</v>
      </c>
    </row>
    <row r="11" spans="1:38 16384:16384" ht="15" thickTop="1" x14ac:dyDescent="0.2">
      <c r="B11" s="274"/>
      <c r="C11" s="274"/>
      <c r="D11" s="274"/>
      <c r="E11" s="274"/>
      <c r="F11" s="274"/>
      <c r="G11" s="274"/>
      <c r="H11" s="274"/>
    </row>
    <row r="12" spans="1:38 16384:16384" ht="15" x14ac:dyDescent="0.25">
      <c r="B12" s="47" t="s">
        <v>10</v>
      </c>
      <c r="C12" s="46"/>
      <c r="D12" s="40"/>
      <c r="G12" s="38"/>
    </row>
    <row r="13" spans="1:38 16384:16384" ht="17.25" customHeight="1" thickBot="1" x14ac:dyDescent="0.3">
      <c r="B13" s="48" t="s">
        <v>44</v>
      </c>
      <c r="C13" s="49"/>
      <c r="D13" s="50"/>
      <c r="E13" s="51"/>
      <c r="F13" s="51"/>
      <c r="G13" s="456">
        <f>SUM(G14,G17,G20,G23,G26,G29,G48,G52,G55)</f>
        <v>28260</v>
      </c>
      <c r="H13" s="456"/>
    </row>
    <row r="14" spans="1:38 16384:16384" ht="15.75" thickTop="1" x14ac:dyDescent="0.25">
      <c r="A14" s="46">
        <v>5042</v>
      </c>
      <c r="B14" s="338" t="s">
        <v>634</v>
      </c>
      <c r="C14" s="22"/>
      <c r="D14" s="23"/>
      <c r="E14" s="24"/>
      <c r="F14" s="24"/>
      <c r="G14" s="480">
        <v>810</v>
      </c>
      <c r="H14" s="480"/>
    </row>
    <row r="15" spans="1:38 16384:16384" x14ac:dyDescent="0.2">
      <c r="B15" s="455" t="s">
        <v>635</v>
      </c>
      <c r="C15" s="455"/>
      <c r="D15" s="455"/>
      <c r="E15" s="455"/>
      <c r="F15" s="455"/>
      <c r="G15" s="455"/>
      <c r="H15" s="455"/>
    </row>
    <row r="16" spans="1:38 16384:16384" ht="17.25" customHeight="1" x14ac:dyDescent="0.25">
      <c r="B16" s="115"/>
      <c r="C16" s="116"/>
      <c r="D16" s="114"/>
      <c r="E16" s="113"/>
      <c r="F16" s="113"/>
      <c r="G16" s="337"/>
      <c r="H16" s="337"/>
      <c r="I16" s="23"/>
      <c r="J16" s="23"/>
      <c r="K16" s="23"/>
    </row>
    <row r="17" spans="1:10" ht="15" x14ac:dyDescent="0.25">
      <c r="A17" s="46">
        <v>5137</v>
      </c>
      <c r="B17" s="45" t="s">
        <v>13</v>
      </c>
      <c r="C17" s="22"/>
      <c r="D17" s="23"/>
      <c r="E17" s="24"/>
      <c r="F17" s="24"/>
      <c r="G17" s="482">
        <v>1500</v>
      </c>
      <c r="H17" s="482"/>
    </row>
    <row r="18" spans="1:10" s="23" customFormat="1" ht="29.25" customHeight="1" x14ac:dyDescent="0.2">
      <c r="B18" s="471" t="s">
        <v>636</v>
      </c>
      <c r="C18" s="471"/>
      <c r="D18" s="471"/>
      <c r="E18" s="471"/>
      <c r="F18" s="471"/>
      <c r="G18" s="471"/>
      <c r="H18" s="471"/>
    </row>
    <row r="19" spans="1:10" s="23" customFormat="1" ht="17.25" customHeight="1" x14ac:dyDescent="0.25">
      <c r="B19" s="115"/>
      <c r="C19" s="116"/>
      <c r="D19" s="114"/>
      <c r="E19" s="113"/>
      <c r="F19" s="113"/>
      <c r="G19" s="114"/>
      <c r="H19" s="117"/>
    </row>
    <row r="20" spans="1:10" ht="15" x14ac:dyDescent="0.25">
      <c r="A20" s="46">
        <v>5139</v>
      </c>
      <c r="B20" s="45" t="s">
        <v>189</v>
      </c>
      <c r="C20" s="46"/>
      <c r="D20" s="40"/>
      <c r="G20" s="482">
        <v>200</v>
      </c>
      <c r="H20" s="482"/>
    </row>
    <row r="21" spans="1:10" ht="14.25" customHeight="1" x14ac:dyDescent="0.2">
      <c r="B21" s="451" t="s">
        <v>637</v>
      </c>
      <c r="C21" s="451"/>
      <c r="D21" s="451"/>
      <c r="E21" s="451"/>
      <c r="F21" s="451"/>
      <c r="G21" s="451"/>
      <c r="H21" s="451"/>
    </row>
    <row r="22" spans="1:10" s="23" customFormat="1" ht="17.25" customHeight="1" x14ac:dyDescent="0.25">
      <c r="B22" s="115"/>
      <c r="C22" s="116"/>
      <c r="D22" s="114"/>
      <c r="E22" s="113"/>
      <c r="F22" s="113"/>
      <c r="G22" s="117"/>
      <c r="H22" s="117"/>
    </row>
    <row r="23" spans="1:10" ht="15" x14ac:dyDescent="0.25">
      <c r="A23" s="40">
        <v>5142</v>
      </c>
      <c r="B23" s="458" t="s">
        <v>166</v>
      </c>
      <c r="C23" s="459"/>
      <c r="D23" s="459"/>
      <c r="E23" s="334"/>
      <c r="F23" s="331"/>
      <c r="G23" s="447">
        <v>30</v>
      </c>
      <c r="H23" s="448"/>
      <c r="I23" s="39">
        <v>600</v>
      </c>
      <c r="J23" s="39">
        <v>3600</v>
      </c>
    </row>
    <row r="24" spans="1:10" ht="15" x14ac:dyDescent="0.25">
      <c r="A24" s="40"/>
      <c r="B24" s="454" t="s">
        <v>638</v>
      </c>
      <c r="C24" s="460"/>
      <c r="D24" s="460"/>
      <c r="E24" s="460"/>
      <c r="F24" s="460"/>
      <c r="G24" s="460"/>
      <c r="H24" s="460"/>
      <c r="I24" s="39"/>
      <c r="J24" s="39"/>
    </row>
    <row r="25" spans="1:10" s="23" customFormat="1" ht="17.25" customHeight="1" x14ac:dyDescent="0.25">
      <c r="B25" s="115"/>
      <c r="C25" s="116"/>
      <c r="D25" s="114"/>
      <c r="E25" s="113"/>
      <c r="F25" s="113"/>
      <c r="G25" s="337"/>
      <c r="H25" s="337"/>
    </row>
    <row r="26" spans="1:10" ht="15" x14ac:dyDescent="0.25">
      <c r="A26" s="46">
        <v>5164</v>
      </c>
      <c r="B26" s="45" t="s">
        <v>32</v>
      </c>
      <c r="C26" s="46"/>
      <c r="D26" s="40"/>
      <c r="G26" s="482">
        <v>2651</v>
      </c>
      <c r="H26" s="482"/>
    </row>
    <row r="27" spans="1:10" ht="15" customHeight="1" x14ac:dyDescent="0.2">
      <c r="B27" s="414" t="s">
        <v>639</v>
      </c>
      <c r="C27" s="414"/>
      <c r="D27" s="414"/>
      <c r="E27" s="414"/>
      <c r="F27" s="414"/>
      <c r="G27" s="414"/>
      <c r="H27" s="414"/>
    </row>
    <row r="28" spans="1:10" s="23" customFormat="1" ht="17.25" customHeight="1" x14ac:dyDescent="0.25">
      <c r="B28" s="115"/>
      <c r="C28" s="116"/>
      <c r="D28" s="114"/>
      <c r="E28" s="113"/>
      <c r="F28" s="113"/>
      <c r="G28" s="117"/>
      <c r="H28" s="117"/>
    </row>
    <row r="29" spans="1:10" ht="15" x14ac:dyDescent="0.25">
      <c r="A29" s="46">
        <v>5168</v>
      </c>
      <c r="B29" s="45" t="s">
        <v>83</v>
      </c>
      <c r="C29" s="46"/>
      <c r="D29" s="40"/>
      <c r="G29" s="478">
        <v>21829</v>
      </c>
      <c r="H29" s="478"/>
    </row>
    <row r="30" spans="1:10" x14ac:dyDescent="0.2">
      <c r="B30" s="451" t="s">
        <v>646</v>
      </c>
      <c r="C30" s="451"/>
      <c r="D30" s="451"/>
      <c r="E30" s="451"/>
      <c r="F30" s="451"/>
      <c r="G30" s="451"/>
      <c r="H30" s="451"/>
    </row>
    <row r="31" spans="1:10" ht="27.75" customHeight="1" x14ac:dyDescent="0.2">
      <c r="B31" s="451"/>
      <c r="C31" s="451"/>
      <c r="D31" s="451"/>
      <c r="E31" s="451"/>
      <c r="F31" s="451"/>
      <c r="G31" s="451"/>
      <c r="H31" s="451"/>
    </row>
    <row r="32" spans="1:10" ht="27.75" customHeight="1" x14ac:dyDescent="0.2">
      <c r="B32" s="451"/>
      <c r="C32" s="451"/>
      <c r="D32" s="451"/>
      <c r="E32" s="451"/>
      <c r="F32" s="451"/>
      <c r="G32" s="451"/>
      <c r="H32" s="451"/>
    </row>
    <row r="33" spans="1:8" ht="14.25" customHeight="1" x14ac:dyDescent="0.2">
      <c r="B33" s="451"/>
      <c r="C33" s="451"/>
      <c r="D33" s="451"/>
      <c r="E33" s="451"/>
      <c r="F33" s="451"/>
      <c r="G33" s="451"/>
      <c r="H33" s="451"/>
    </row>
    <row r="34" spans="1:8" ht="14.25" customHeight="1" x14ac:dyDescent="0.2">
      <c r="B34" s="451"/>
      <c r="C34" s="451"/>
      <c r="D34" s="451"/>
      <c r="E34" s="451"/>
      <c r="F34" s="451"/>
      <c r="G34" s="451"/>
      <c r="H34" s="451"/>
    </row>
    <row r="35" spans="1:8" ht="14.25" customHeight="1" x14ac:dyDescent="0.2">
      <c r="B35" s="451"/>
      <c r="C35" s="451"/>
      <c r="D35" s="451"/>
      <c r="E35" s="451"/>
      <c r="F35" s="451"/>
      <c r="G35" s="451"/>
      <c r="H35" s="451"/>
    </row>
    <row r="36" spans="1:8" ht="14.25" customHeight="1" x14ac:dyDescent="0.2">
      <c r="B36" s="451"/>
      <c r="C36" s="451"/>
      <c r="D36" s="451"/>
      <c r="E36" s="451"/>
      <c r="F36" s="451"/>
      <c r="G36" s="451"/>
      <c r="H36" s="451"/>
    </row>
    <row r="37" spans="1:8" ht="45.75" customHeight="1" x14ac:dyDescent="0.2">
      <c r="B37" s="451"/>
      <c r="C37" s="451"/>
      <c r="D37" s="451"/>
      <c r="E37" s="451"/>
      <c r="F37" s="451"/>
      <c r="G37" s="451"/>
      <c r="H37" s="451"/>
    </row>
    <row r="38" spans="1:8" ht="14.25" customHeight="1" x14ac:dyDescent="0.2">
      <c r="B38" s="451"/>
      <c r="C38" s="451"/>
      <c r="D38" s="451"/>
      <c r="E38" s="451"/>
      <c r="F38" s="451"/>
      <c r="G38" s="451"/>
      <c r="H38" s="451"/>
    </row>
    <row r="39" spans="1:8" ht="30.75" customHeight="1" x14ac:dyDescent="0.2">
      <c r="B39" s="451"/>
      <c r="C39" s="451"/>
      <c r="D39" s="451"/>
      <c r="E39" s="451"/>
      <c r="F39" s="451"/>
      <c r="G39" s="451"/>
      <c r="H39" s="451"/>
    </row>
    <row r="40" spans="1:8" ht="29.25" customHeight="1" x14ac:dyDescent="0.2">
      <c r="B40" s="451"/>
      <c r="C40" s="451"/>
      <c r="D40" s="451"/>
      <c r="E40" s="451"/>
      <c r="F40" s="451"/>
      <c r="G40" s="451"/>
      <c r="H40" s="451"/>
    </row>
    <row r="41" spans="1:8" ht="14.25" customHeight="1" x14ac:dyDescent="0.2">
      <c r="B41" s="451"/>
      <c r="C41" s="451"/>
      <c r="D41" s="451"/>
      <c r="E41" s="451"/>
      <c r="F41" s="451"/>
      <c r="G41" s="451"/>
      <c r="H41" s="451"/>
    </row>
    <row r="42" spans="1:8" ht="14.25" customHeight="1" x14ac:dyDescent="0.2">
      <c r="B42" s="451"/>
      <c r="C42" s="451"/>
      <c r="D42" s="451"/>
      <c r="E42" s="451"/>
      <c r="F42" s="451"/>
      <c r="G42" s="451"/>
      <c r="H42" s="451"/>
    </row>
    <row r="43" spans="1:8" ht="27.75" customHeight="1" x14ac:dyDescent="0.2">
      <c r="B43" s="451"/>
      <c r="C43" s="451"/>
      <c r="D43" s="451"/>
      <c r="E43" s="451"/>
      <c r="F43" s="451"/>
      <c r="G43" s="451"/>
      <c r="H43" s="451"/>
    </row>
    <row r="44" spans="1:8" ht="27.75" customHeight="1" x14ac:dyDescent="0.2">
      <c r="B44" s="451"/>
      <c r="C44" s="451"/>
      <c r="D44" s="451"/>
      <c r="E44" s="451"/>
      <c r="F44" s="451"/>
      <c r="G44" s="451"/>
      <c r="H44" s="451"/>
    </row>
    <row r="45" spans="1:8" ht="27.75" customHeight="1" x14ac:dyDescent="0.2">
      <c r="B45" s="451"/>
      <c r="C45" s="451"/>
      <c r="D45" s="451"/>
      <c r="E45" s="451"/>
      <c r="F45" s="451"/>
      <c r="G45" s="451"/>
      <c r="H45" s="451"/>
    </row>
    <row r="46" spans="1:8" ht="27.75" customHeight="1" x14ac:dyDescent="0.2">
      <c r="B46" s="451"/>
      <c r="C46" s="451"/>
      <c r="D46" s="451"/>
      <c r="E46" s="451"/>
      <c r="F46" s="451"/>
      <c r="G46" s="451"/>
      <c r="H46" s="451"/>
    </row>
    <row r="47" spans="1:8" ht="15" customHeight="1" x14ac:dyDescent="0.2">
      <c r="B47" s="282"/>
      <c r="C47" s="282"/>
      <c r="D47" s="282"/>
      <c r="E47" s="282"/>
      <c r="F47" s="282"/>
      <c r="G47" s="284"/>
      <c r="H47" s="284"/>
    </row>
    <row r="48" spans="1:8" ht="15" x14ac:dyDescent="0.25">
      <c r="A48" s="46">
        <v>5169</v>
      </c>
      <c r="B48" s="479" t="s">
        <v>16</v>
      </c>
      <c r="C48" s="479"/>
      <c r="D48" s="479"/>
      <c r="E48" s="479"/>
      <c r="F48" s="479"/>
      <c r="G48" s="478">
        <v>50</v>
      </c>
      <c r="H48" s="478"/>
    </row>
    <row r="49" spans="1:8" ht="15" customHeight="1" x14ac:dyDescent="0.2">
      <c r="B49" s="454" t="s">
        <v>656</v>
      </c>
      <c r="C49" s="454"/>
      <c r="D49" s="454"/>
      <c r="E49" s="454"/>
      <c r="F49" s="454"/>
      <c r="G49" s="454"/>
      <c r="H49" s="454"/>
    </row>
    <row r="50" spans="1:8" ht="15" customHeight="1" x14ac:dyDescent="0.2">
      <c r="B50" s="267"/>
      <c r="C50" s="267"/>
      <c r="D50" s="267"/>
      <c r="E50" s="267"/>
      <c r="F50" s="267"/>
      <c r="G50" s="267"/>
      <c r="H50" s="267"/>
    </row>
    <row r="51" spans="1:8" x14ac:dyDescent="0.2">
      <c r="B51" s="271"/>
      <c r="C51" s="271"/>
      <c r="D51" s="271"/>
      <c r="E51" s="271"/>
      <c r="F51" s="271"/>
      <c r="G51" s="273"/>
      <c r="H51" s="273"/>
    </row>
    <row r="52" spans="1:8" ht="15" x14ac:dyDescent="0.25">
      <c r="A52" s="46">
        <v>5171</v>
      </c>
      <c r="B52" s="479" t="s">
        <v>17</v>
      </c>
      <c r="C52" s="479"/>
      <c r="D52" s="479"/>
      <c r="E52" s="479"/>
      <c r="F52" s="479"/>
      <c r="G52" s="478">
        <v>900</v>
      </c>
      <c r="H52" s="478"/>
    </row>
    <row r="53" spans="1:8" ht="28.5" customHeight="1" x14ac:dyDescent="0.2">
      <c r="B53" s="454" t="s">
        <v>640</v>
      </c>
      <c r="C53" s="454"/>
      <c r="D53" s="454"/>
      <c r="E53" s="454"/>
      <c r="F53" s="454"/>
      <c r="G53" s="454"/>
      <c r="H53" s="454"/>
    </row>
    <row r="54" spans="1:8" x14ac:dyDescent="0.2">
      <c r="B54" s="271"/>
      <c r="C54" s="46"/>
      <c r="D54" s="40"/>
      <c r="G54" s="38"/>
    </row>
    <row r="55" spans="1:8" ht="15" x14ac:dyDescent="0.25">
      <c r="A55" s="46">
        <v>5172</v>
      </c>
      <c r="B55" s="479" t="s">
        <v>241</v>
      </c>
      <c r="C55" s="479"/>
      <c r="D55" s="479"/>
      <c r="E55" s="479"/>
      <c r="F55" s="479"/>
      <c r="G55" s="478">
        <v>290</v>
      </c>
      <c r="H55" s="478"/>
    </row>
    <row r="56" spans="1:8" ht="27.75" customHeight="1" x14ac:dyDescent="0.2">
      <c r="B56" s="454" t="s">
        <v>657</v>
      </c>
      <c r="C56" s="454"/>
      <c r="D56" s="454"/>
      <c r="E56" s="454"/>
      <c r="F56" s="454"/>
      <c r="G56" s="454"/>
      <c r="H56" s="454"/>
    </row>
    <row r="57" spans="1:8" x14ac:dyDescent="0.2">
      <c r="A57" s="449"/>
      <c r="B57" s="449"/>
      <c r="C57" s="449"/>
      <c r="D57" s="449"/>
      <c r="E57" s="449"/>
      <c r="F57" s="481"/>
      <c r="G57" s="481"/>
    </row>
    <row r="58" spans="1:8" x14ac:dyDescent="0.2">
      <c r="A58" s="449"/>
      <c r="B58" s="449"/>
      <c r="C58" s="449"/>
      <c r="D58" s="449"/>
      <c r="E58" s="449"/>
      <c r="F58" s="481"/>
      <c r="G58" s="481"/>
    </row>
    <row r="59" spans="1:8" x14ac:dyDescent="0.2">
      <c r="A59" s="449"/>
      <c r="B59" s="449"/>
      <c r="C59" s="449"/>
      <c r="D59" s="449"/>
      <c r="E59" s="449"/>
      <c r="F59" s="481"/>
      <c r="G59" s="481"/>
    </row>
    <row r="60" spans="1:8" x14ac:dyDescent="0.2">
      <c r="A60" s="449"/>
      <c r="B60" s="449"/>
      <c r="C60" s="449"/>
      <c r="D60" s="449"/>
      <c r="E60" s="449"/>
      <c r="F60" s="481"/>
      <c r="G60" s="481"/>
    </row>
    <row r="61" spans="1:8" x14ac:dyDescent="0.2">
      <c r="A61" s="449"/>
      <c r="B61" s="449"/>
      <c r="C61" s="449"/>
      <c r="D61" s="449"/>
      <c r="E61" s="449"/>
      <c r="F61" s="481"/>
      <c r="G61" s="481"/>
    </row>
    <row r="62" spans="1:8" x14ac:dyDescent="0.2">
      <c r="A62" s="449"/>
      <c r="B62" s="449"/>
      <c r="C62" s="449"/>
      <c r="D62" s="449"/>
      <c r="E62" s="449"/>
      <c r="F62" s="481"/>
      <c r="G62" s="481"/>
    </row>
    <row r="63" spans="1:8" x14ac:dyDescent="0.2">
      <c r="A63" s="449"/>
      <c r="B63" s="449"/>
      <c r="C63" s="449"/>
      <c r="D63" s="449"/>
      <c r="E63" s="449"/>
      <c r="F63" s="481"/>
      <c r="G63" s="481"/>
    </row>
    <row r="64" spans="1:8" x14ac:dyDescent="0.2">
      <c r="A64" s="449"/>
      <c r="B64" s="449"/>
      <c r="C64" s="449"/>
      <c r="D64" s="449"/>
      <c r="E64" s="449"/>
      <c r="F64" s="481"/>
      <c r="G64" s="481"/>
    </row>
    <row r="65" spans="1:7" x14ac:dyDescent="0.2">
      <c r="A65" s="449"/>
      <c r="B65" s="449"/>
      <c r="C65" s="449"/>
      <c r="D65" s="449"/>
      <c r="E65" s="449"/>
      <c r="F65" s="481"/>
      <c r="G65" s="481"/>
    </row>
    <row r="66" spans="1:7" x14ac:dyDescent="0.2">
      <c r="A66" s="449"/>
      <c r="B66" s="449"/>
      <c r="C66" s="449"/>
      <c r="D66" s="449"/>
      <c r="E66" s="449"/>
      <c r="F66" s="481"/>
      <c r="G66" s="481"/>
    </row>
  </sheetData>
  <mergeCells count="43">
    <mergeCell ref="A66:E66"/>
    <mergeCell ref="F66:G66"/>
    <mergeCell ref="G17:H17"/>
    <mergeCell ref="B18:H18"/>
    <mergeCell ref="G20:H20"/>
    <mergeCell ref="B21:H21"/>
    <mergeCell ref="G26:H26"/>
    <mergeCell ref="B27:H27"/>
    <mergeCell ref="A63:E63"/>
    <mergeCell ref="F63:G63"/>
    <mergeCell ref="A64:E64"/>
    <mergeCell ref="F64:G64"/>
    <mergeCell ref="A65:E65"/>
    <mergeCell ref="F65:G65"/>
    <mergeCell ref="A60:E60"/>
    <mergeCell ref="F60:G60"/>
    <mergeCell ref="A61:E61"/>
    <mergeCell ref="F61:G61"/>
    <mergeCell ref="A62:E62"/>
    <mergeCell ref="F62:G62"/>
    <mergeCell ref="A57:E57"/>
    <mergeCell ref="F57:G57"/>
    <mergeCell ref="A58:E58"/>
    <mergeCell ref="F58:G58"/>
    <mergeCell ref="A59:E59"/>
    <mergeCell ref="F59:G59"/>
    <mergeCell ref="G13:H13"/>
    <mergeCell ref="G29:H29"/>
    <mergeCell ref="G14:H14"/>
    <mergeCell ref="B15:H15"/>
    <mergeCell ref="B23:D23"/>
    <mergeCell ref="G23:H23"/>
    <mergeCell ref="B24:H24"/>
    <mergeCell ref="G55:H55"/>
    <mergeCell ref="B56:H56"/>
    <mergeCell ref="B55:F55"/>
    <mergeCell ref="B52:F52"/>
    <mergeCell ref="B30:H46"/>
    <mergeCell ref="B48:F48"/>
    <mergeCell ref="G48:H48"/>
    <mergeCell ref="B49:H49"/>
    <mergeCell ref="G52:H52"/>
    <mergeCell ref="B53:H53"/>
  </mergeCells>
  <pageMargins left="0.70866141732283472" right="0.70866141732283472" top="0.78740157480314965" bottom="0.78740157480314965" header="0.31496062992125984" footer="0.31496062992125984"/>
  <pageSetup paperSize="9" scale="67" firstPageNumber="42"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52"/>
  <sheetViews>
    <sheetView showGridLines="0" view="pageBreakPreview" topLeftCell="A22" zoomScaleNormal="100" zoomScaleSheetLayoutView="100" workbookViewId="0">
      <selection activeCell="B27" sqref="B27:F27"/>
    </sheetView>
  </sheetViews>
  <sheetFormatPr defaultColWidth="9.140625" defaultRowHeight="14.25" x14ac:dyDescent="0.2"/>
  <cols>
    <col min="1" max="1" width="9.140625" style="40"/>
    <col min="2" max="2" width="8.5703125" style="46" customWidth="1"/>
    <col min="3" max="3" width="9.140625" style="46"/>
    <col min="4" max="4" width="60.85546875" style="40" customWidth="1"/>
    <col min="5" max="5" width="14.140625" style="40" customWidth="1"/>
    <col min="6" max="7" width="14.140625" style="38" customWidth="1"/>
    <col min="8" max="8" width="9.140625" style="40" customWidth="1"/>
    <col min="9" max="10" width="9.140625" style="39"/>
    <col min="11" max="11" width="9.140625" style="40"/>
    <col min="12" max="12" width="13.28515625" style="40" customWidth="1"/>
    <col min="13" max="16384" width="9.140625" style="40"/>
  </cols>
  <sheetData>
    <row r="1" spans="2:38" ht="23.25" x14ac:dyDescent="0.35">
      <c r="B1" s="119" t="s">
        <v>62</v>
      </c>
      <c r="G1" s="464" t="s">
        <v>63</v>
      </c>
      <c r="H1" s="464"/>
    </row>
    <row r="3" spans="2:38" x14ac:dyDescent="0.2">
      <c r="B3" s="56" t="s">
        <v>1</v>
      </c>
      <c r="C3" s="56" t="s">
        <v>445</v>
      </c>
    </row>
    <row r="4" spans="2:38" x14ac:dyDescent="0.2">
      <c r="C4" s="56" t="s">
        <v>56</v>
      </c>
    </row>
    <row r="6" spans="2:38" s="43" customFormat="1" ht="13.5" thickBot="1" x14ac:dyDescent="0.25">
      <c r="B6" s="121"/>
      <c r="C6" s="121"/>
      <c r="F6" s="39"/>
      <c r="G6" s="39"/>
      <c r="H6" s="203" t="s">
        <v>6</v>
      </c>
      <c r="I6" s="39"/>
      <c r="J6" s="39"/>
    </row>
    <row r="7" spans="2:38" s="43" customFormat="1" ht="39.75" thickTop="1" thickBot="1" x14ac:dyDescent="0.25">
      <c r="B7" s="72" t="s">
        <v>2</v>
      </c>
      <c r="C7" s="73" t="s">
        <v>3</v>
      </c>
      <c r="D7" s="74" t="s">
        <v>4</v>
      </c>
      <c r="E7" s="75" t="s">
        <v>469</v>
      </c>
      <c r="F7" s="75" t="s">
        <v>647</v>
      </c>
      <c r="G7" s="75" t="s">
        <v>470</v>
      </c>
      <c r="H7" s="29" t="s">
        <v>5</v>
      </c>
      <c r="I7" s="71"/>
      <c r="J7" s="71"/>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row>
    <row r="8" spans="2:38" s="81" customFormat="1" thickTop="1" thickBot="1" x14ac:dyDescent="0.25">
      <c r="B8" s="76">
        <v>1</v>
      </c>
      <c r="C8" s="77">
        <v>2</v>
      </c>
      <c r="D8" s="77">
        <v>3</v>
      </c>
      <c r="E8" s="78">
        <v>4</v>
      </c>
      <c r="F8" s="78">
        <v>5</v>
      </c>
      <c r="G8" s="78">
        <v>6</v>
      </c>
      <c r="H8" s="79" t="s">
        <v>361</v>
      </c>
      <c r="I8" s="252"/>
      <c r="J8" s="252"/>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2:38" ht="15" thickTop="1" x14ac:dyDescent="0.2">
      <c r="B9" s="97">
        <v>6172</v>
      </c>
      <c r="C9" s="98">
        <v>51</v>
      </c>
      <c r="D9" s="102" t="s">
        <v>7</v>
      </c>
      <c r="E9" s="25">
        <v>100110</v>
      </c>
      <c r="F9" s="25">
        <v>97910</v>
      </c>
      <c r="G9" s="35">
        <f>SUM(G16)</f>
        <v>94120</v>
      </c>
      <c r="H9" s="37">
        <f>G9/E9*100</f>
        <v>94.016581760063929</v>
      </c>
    </row>
    <row r="10" spans="2:38" s="212" customFormat="1" ht="28.5" x14ac:dyDescent="0.25">
      <c r="B10" s="199">
        <v>6172</v>
      </c>
      <c r="C10" s="200">
        <v>53</v>
      </c>
      <c r="D10" s="208" t="s">
        <v>283</v>
      </c>
      <c r="E10" s="132">
        <v>10000</v>
      </c>
      <c r="F10" s="132">
        <f>SUM(J44)</f>
        <v>10000</v>
      </c>
      <c r="G10" s="132">
        <f>SUM(G44)</f>
        <v>8000</v>
      </c>
      <c r="H10" s="101">
        <f>G10/E10*100</f>
        <v>80</v>
      </c>
      <c r="I10" s="253"/>
      <c r="J10" s="253"/>
    </row>
    <row r="11" spans="2:38" ht="15" thickBot="1" x14ac:dyDescent="0.25">
      <c r="B11" s="103">
        <v>6409</v>
      </c>
      <c r="C11" s="104">
        <v>59</v>
      </c>
      <c r="D11" s="123" t="s">
        <v>40</v>
      </c>
      <c r="E11" s="26">
        <v>95377</v>
      </c>
      <c r="F11" s="26">
        <v>86092</v>
      </c>
      <c r="G11" s="26">
        <f>SUM(G50)</f>
        <v>67550</v>
      </c>
      <c r="H11" s="37">
        <f>G11/E11*100</f>
        <v>70.824202900070247</v>
      </c>
    </row>
    <row r="12" spans="2:38" s="107" customFormat="1" ht="16.5" thickTop="1" thickBot="1" x14ac:dyDescent="0.3">
      <c r="B12" s="423" t="s">
        <v>8</v>
      </c>
      <c r="C12" s="424"/>
      <c r="D12" s="425"/>
      <c r="E12" s="105">
        <f>SUM(E9:E11)</f>
        <v>205487</v>
      </c>
      <c r="F12" s="105">
        <f>SUM(F9:F11)</f>
        <v>194002</v>
      </c>
      <c r="G12" s="105">
        <f>SUM(G9:G11)</f>
        <v>169670</v>
      </c>
      <c r="H12" s="44">
        <f>G12/E12*100</f>
        <v>82.569700273009971</v>
      </c>
      <c r="I12" s="241"/>
      <c r="J12" s="241"/>
    </row>
    <row r="13" spans="2:38" ht="15" thickTop="1" x14ac:dyDescent="0.2">
      <c r="B13" s="40"/>
      <c r="C13" s="40"/>
      <c r="F13" s="40"/>
      <c r="G13" s="40"/>
    </row>
    <row r="14" spans="2:38" x14ac:dyDescent="0.2">
      <c r="B14" s="41"/>
      <c r="C14" s="41"/>
      <c r="D14" s="41"/>
      <c r="E14" s="41"/>
      <c r="F14" s="41"/>
      <c r="G14" s="41"/>
      <c r="H14" s="41"/>
    </row>
    <row r="15" spans="2:38" ht="15" x14ac:dyDescent="0.25">
      <c r="B15" s="47" t="s">
        <v>10</v>
      </c>
    </row>
    <row r="16" spans="2:38" ht="17.25" customHeight="1" thickBot="1" x14ac:dyDescent="0.3">
      <c r="B16" s="48" t="s">
        <v>44</v>
      </c>
      <c r="C16" s="49"/>
      <c r="D16" s="50"/>
      <c r="E16" s="50"/>
      <c r="F16" s="51"/>
      <c r="G16" s="456">
        <f>SUM(G17,G30,G33,G36,G39,G42)</f>
        <v>94120</v>
      </c>
      <c r="H16" s="456"/>
      <c r="I16" s="243">
        <f>SUM(I17,I30,I32,I33,I36,I39,I42)</f>
        <v>100110</v>
      </c>
      <c r="J16" s="243">
        <f>SUM(J17,J30,J32,J33,J36,J39,J42)</f>
        <v>98610</v>
      </c>
    </row>
    <row r="17" spans="1:10" ht="15.75" thickTop="1" x14ac:dyDescent="0.25">
      <c r="A17" s="40">
        <v>5141</v>
      </c>
      <c r="B17" s="45" t="s">
        <v>80</v>
      </c>
      <c r="G17" s="410">
        <f>SUM(G18:H28)</f>
        <v>90400</v>
      </c>
      <c r="H17" s="450"/>
      <c r="I17" s="39">
        <v>95400</v>
      </c>
      <c r="J17" s="39">
        <v>93900</v>
      </c>
    </row>
    <row r="18" spans="1:10" ht="15" x14ac:dyDescent="0.25">
      <c r="B18" s="56" t="s">
        <v>130</v>
      </c>
      <c r="G18" s="486">
        <v>3400</v>
      </c>
      <c r="H18" s="487"/>
    </row>
    <row r="19" spans="1:10" x14ac:dyDescent="0.2">
      <c r="B19" s="454" t="s">
        <v>131</v>
      </c>
      <c r="C19" s="457"/>
      <c r="D19" s="457"/>
      <c r="E19" s="457"/>
      <c r="F19" s="457"/>
      <c r="G19" s="135"/>
      <c r="H19" s="136"/>
    </row>
    <row r="20" spans="1:10" ht="15" x14ac:dyDescent="0.25">
      <c r="B20" s="457"/>
      <c r="C20" s="457"/>
      <c r="D20" s="457"/>
      <c r="E20" s="457"/>
      <c r="F20" s="457"/>
      <c r="G20" s="486">
        <v>11000</v>
      </c>
      <c r="H20" s="487"/>
    </row>
    <row r="21" spans="1:10" ht="3.75" customHeight="1" x14ac:dyDescent="0.2">
      <c r="B21" s="451" t="s">
        <v>132</v>
      </c>
      <c r="C21" s="468"/>
      <c r="D21" s="468"/>
      <c r="E21" s="468"/>
      <c r="F21" s="468"/>
      <c r="G21" s="346"/>
      <c r="H21" s="346"/>
    </row>
    <row r="22" spans="1:10" ht="9.6" customHeight="1" x14ac:dyDescent="0.25">
      <c r="B22" s="468"/>
      <c r="C22" s="468"/>
      <c r="D22" s="468"/>
      <c r="E22" s="468"/>
      <c r="F22" s="468"/>
      <c r="G22" s="347"/>
      <c r="H22" s="348"/>
    </row>
    <row r="23" spans="1:10" ht="15" customHeight="1" x14ac:dyDescent="0.2">
      <c r="B23" s="468"/>
      <c r="C23" s="468"/>
      <c r="D23" s="468"/>
      <c r="E23" s="468"/>
      <c r="F23" s="468"/>
      <c r="G23" s="485">
        <v>53000</v>
      </c>
      <c r="H23" s="485"/>
    </row>
    <row r="24" spans="1:10" s="360" customFormat="1" ht="14.45" customHeight="1" x14ac:dyDescent="0.25">
      <c r="B24" s="451" t="s">
        <v>267</v>
      </c>
      <c r="C24" s="451"/>
      <c r="D24" s="451"/>
      <c r="E24" s="451"/>
      <c r="F24" s="451"/>
      <c r="G24" s="485">
        <v>1000</v>
      </c>
      <c r="H24" s="485"/>
      <c r="I24" s="361"/>
      <c r="J24" s="361"/>
    </row>
    <row r="25" spans="1:10" s="360" customFormat="1" ht="14.45" customHeight="1" x14ac:dyDescent="0.25">
      <c r="B25" s="451" t="s">
        <v>268</v>
      </c>
      <c r="C25" s="451"/>
      <c r="D25" s="451"/>
      <c r="E25" s="451"/>
      <c r="F25" s="451"/>
      <c r="G25" s="485">
        <v>2000</v>
      </c>
      <c r="H25" s="485"/>
      <c r="I25" s="361"/>
      <c r="J25" s="361"/>
    </row>
    <row r="26" spans="1:10" s="360" customFormat="1" ht="13.15" customHeight="1" x14ac:dyDescent="0.25">
      <c r="B26" s="445" t="s">
        <v>645</v>
      </c>
      <c r="C26" s="445"/>
      <c r="D26" s="445"/>
      <c r="E26" s="445"/>
      <c r="F26" s="445"/>
      <c r="G26" s="485">
        <v>2000</v>
      </c>
      <c r="H26" s="485"/>
      <c r="I26" s="361"/>
      <c r="J26" s="361"/>
    </row>
    <row r="27" spans="1:10" s="360" customFormat="1" ht="17.45" customHeight="1" x14ac:dyDescent="0.25">
      <c r="B27" s="445" t="s">
        <v>643</v>
      </c>
      <c r="C27" s="445"/>
      <c r="D27" s="445"/>
      <c r="E27" s="445"/>
      <c r="F27" s="445"/>
      <c r="G27" s="485">
        <v>15000</v>
      </c>
      <c r="H27" s="485"/>
      <c r="I27" s="361"/>
      <c r="J27" s="361"/>
    </row>
    <row r="28" spans="1:10" s="360" customFormat="1" ht="19.5" customHeight="1" x14ac:dyDescent="0.25">
      <c r="B28" s="445" t="s">
        <v>644</v>
      </c>
      <c r="C28" s="445"/>
      <c r="D28" s="445"/>
      <c r="E28" s="445"/>
      <c r="F28" s="445"/>
      <c r="G28" s="485">
        <v>3000</v>
      </c>
      <c r="H28" s="485"/>
      <c r="I28" s="361"/>
      <c r="J28" s="361"/>
    </row>
    <row r="29" spans="1:10" ht="15" x14ac:dyDescent="0.25">
      <c r="B29" s="65"/>
      <c r="C29" s="65"/>
      <c r="D29" s="65"/>
      <c r="E29" s="65"/>
      <c r="F29" s="65"/>
      <c r="G29" s="137"/>
      <c r="H29" s="137"/>
    </row>
    <row r="30" spans="1:10" ht="15" x14ac:dyDescent="0.25">
      <c r="A30" s="40">
        <v>5142</v>
      </c>
      <c r="B30" s="458" t="s">
        <v>166</v>
      </c>
      <c r="C30" s="459"/>
      <c r="D30" s="459"/>
      <c r="E30" s="138"/>
      <c r="F30" s="65"/>
      <c r="G30" s="447">
        <v>1000</v>
      </c>
      <c r="H30" s="448"/>
      <c r="I30" s="39">
        <v>2000</v>
      </c>
      <c r="J30" s="39">
        <v>2000</v>
      </c>
    </row>
    <row r="31" spans="1:10" ht="15" x14ac:dyDescent="0.25">
      <c r="B31" s="454" t="s">
        <v>64</v>
      </c>
      <c r="C31" s="460"/>
      <c r="D31" s="460"/>
      <c r="E31" s="460"/>
      <c r="F31" s="460"/>
      <c r="G31" s="460"/>
      <c r="H31" s="460"/>
    </row>
    <row r="32" spans="1:10" ht="15" x14ac:dyDescent="0.25">
      <c r="B32" s="139"/>
      <c r="C32" s="65"/>
      <c r="D32" s="65"/>
      <c r="E32" s="65"/>
      <c r="F32" s="65"/>
      <c r="G32" s="140"/>
      <c r="H32" s="141"/>
    </row>
    <row r="33" spans="1:10" ht="12" customHeight="1" x14ac:dyDescent="0.25">
      <c r="A33" s="40">
        <v>5163</v>
      </c>
      <c r="B33" s="458" t="s">
        <v>31</v>
      </c>
      <c r="C33" s="459"/>
      <c r="D33" s="459"/>
      <c r="E33" s="138"/>
      <c r="F33" s="65"/>
      <c r="G33" s="447">
        <v>500</v>
      </c>
      <c r="H33" s="448"/>
      <c r="I33" s="39">
        <v>500</v>
      </c>
      <c r="J33" s="39">
        <v>500</v>
      </c>
    </row>
    <row r="34" spans="1:10" s="360" customFormat="1" ht="19.5" customHeight="1" x14ac:dyDescent="0.25">
      <c r="B34" s="451" t="s">
        <v>65</v>
      </c>
      <c r="C34" s="468"/>
      <c r="D34" s="468"/>
      <c r="E34" s="468"/>
      <c r="F34" s="468"/>
      <c r="G34" s="468"/>
      <c r="H34" s="468"/>
      <c r="I34" s="361"/>
      <c r="J34" s="361"/>
    </row>
    <row r="35" spans="1:10" ht="15" x14ac:dyDescent="0.25">
      <c r="B35" s="139"/>
      <c r="C35" s="65"/>
      <c r="D35" s="65"/>
      <c r="E35" s="65"/>
      <c r="F35" s="65"/>
      <c r="G35" s="140"/>
      <c r="H35" s="141"/>
    </row>
    <row r="36" spans="1:10" ht="15" x14ac:dyDescent="0.25">
      <c r="A36" s="40">
        <v>5164</v>
      </c>
      <c r="B36" s="458" t="s">
        <v>42</v>
      </c>
      <c r="C36" s="459"/>
      <c r="D36" s="459"/>
      <c r="E36" s="138"/>
      <c r="F36" s="65"/>
      <c r="G36" s="447">
        <v>20</v>
      </c>
      <c r="H36" s="448"/>
      <c r="I36" s="39">
        <v>10</v>
      </c>
      <c r="J36" s="39">
        <v>20</v>
      </c>
    </row>
    <row r="37" spans="1:10" ht="29.25" customHeight="1" x14ac:dyDescent="0.2">
      <c r="B37" s="442" t="s">
        <v>718</v>
      </c>
      <c r="C37" s="442"/>
      <c r="D37" s="442"/>
      <c r="E37" s="442"/>
      <c r="F37" s="442"/>
      <c r="G37" s="442"/>
      <c r="H37" s="442"/>
    </row>
    <row r="38" spans="1:10" ht="15" x14ac:dyDescent="0.25">
      <c r="B38" s="139"/>
      <c r="C38" s="65"/>
      <c r="D38" s="65"/>
      <c r="E38" s="65"/>
      <c r="F38" s="65"/>
      <c r="G38" s="140"/>
      <c r="H38" s="141"/>
    </row>
    <row r="39" spans="1:10" ht="15" x14ac:dyDescent="0.25">
      <c r="A39" s="40">
        <v>5166</v>
      </c>
      <c r="B39" s="458" t="s">
        <v>14</v>
      </c>
      <c r="C39" s="459"/>
      <c r="D39" s="459"/>
      <c r="E39" s="138"/>
      <c r="F39" s="65"/>
      <c r="G39" s="410">
        <v>2000</v>
      </c>
      <c r="H39" s="450"/>
      <c r="I39" s="39">
        <v>2000</v>
      </c>
      <c r="J39" s="39">
        <v>1990</v>
      </c>
    </row>
    <row r="40" spans="1:10" ht="15" x14ac:dyDescent="0.25">
      <c r="B40" s="454" t="s">
        <v>81</v>
      </c>
      <c r="C40" s="457"/>
      <c r="D40" s="457"/>
      <c r="E40" s="457"/>
      <c r="F40" s="457"/>
      <c r="G40" s="457"/>
      <c r="H40" s="457"/>
    </row>
    <row r="41" spans="1:10" ht="15" x14ac:dyDescent="0.25">
      <c r="B41" s="139"/>
      <c r="C41" s="65"/>
      <c r="D41" s="65"/>
      <c r="E41" s="65"/>
      <c r="F41" s="65"/>
      <c r="G41" s="140"/>
      <c r="H41" s="141"/>
    </row>
    <row r="42" spans="1:10" ht="15" x14ac:dyDescent="0.25">
      <c r="A42" s="40">
        <v>5169</v>
      </c>
      <c r="B42" s="458" t="s">
        <v>16</v>
      </c>
      <c r="C42" s="459"/>
      <c r="D42" s="459"/>
      <c r="E42" s="138"/>
      <c r="F42" s="65"/>
      <c r="G42" s="447">
        <v>200</v>
      </c>
      <c r="H42" s="448"/>
      <c r="I42" s="39">
        <v>200</v>
      </c>
      <c r="J42" s="39">
        <v>200</v>
      </c>
    </row>
    <row r="43" spans="1:10" ht="15" x14ac:dyDescent="0.25">
      <c r="B43" s="139"/>
      <c r="C43" s="65"/>
      <c r="D43" s="65"/>
      <c r="E43" s="65"/>
      <c r="F43" s="65"/>
      <c r="G43" s="140"/>
      <c r="H43" s="141"/>
    </row>
    <row r="44" spans="1:10" ht="31.5" customHeight="1" thickBot="1" x14ac:dyDescent="0.3">
      <c r="B44" s="427" t="s">
        <v>292</v>
      </c>
      <c r="C44" s="428"/>
      <c r="D44" s="428"/>
      <c r="E44" s="428"/>
      <c r="F44" s="428"/>
      <c r="G44" s="456">
        <f>SUM(G45)</f>
        <v>8000</v>
      </c>
      <c r="H44" s="456"/>
      <c r="I44" s="243">
        <v>10000</v>
      </c>
      <c r="J44" s="243">
        <v>10000</v>
      </c>
    </row>
    <row r="45" spans="1:10" ht="15.75" thickTop="1" x14ac:dyDescent="0.25">
      <c r="A45" s="40">
        <v>5362</v>
      </c>
      <c r="B45" s="483" t="s">
        <v>38</v>
      </c>
      <c r="C45" s="484"/>
      <c r="D45" s="484"/>
      <c r="E45" s="142"/>
      <c r="F45" s="65"/>
      <c r="G45" s="447">
        <v>8000</v>
      </c>
      <c r="H45" s="448"/>
    </row>
    <row r="46" spans="1:10" x14ac:dyDescent="0.2">
      <c r="B46" s="451" t="s">
        <v>169</v>
      </c>
      <c r="C46" s="468"/>
      <c r="D46" s="468"/>
      <c r="E46" s="468"/>
      <c r="F46" s="468"/>
      <c r="G46" s="468"/>
      <c r="H46" s="468"/>
    </row>
    <row r="47" spans="1:10" x14ac:dyDescent="0.2">
      <c r="B47" s="468"/>
      <c r="C47" s="468"/>
      <c r="D47" s="468"/>
      <c r="E47" s="468"/>
      <c r="F47" s="468"/>
      <c r="G47" s="468"/>
      <c r="H47" s="468"/>
    </row>
    <row r="48" spans="1:10" ht="28.5" customHeight="1" x14ac:dyDescent="0.2">
      <c r="B48" s="468"/>
      <c r="C48" s="468"/>
      <c r="D48" s="468"/>
      <c r="E48" s="468"/>
      <c r="F48" s="468"/>
      <c r="G48" s="468"/>
      <c r="H48" s="468"/>
    </row>
    <row r="49" spans="1:14" ht="15" x14ac:dyDescent="0.25">
      <c r="B49" s="131"/>
      <c r="C49" s="65"/>
      <c r="D49" s="65"/>
      <c r="E49" s="65"/>
      <c r="F49" s="65"/>
      <c r="G49" s="140"/>
      <c r="H49" s="141"/>
    </row>
    <row r="50" spans="1:14" ht="15.75" thickBot="1" x14ac:dyDescent="0.3">
      <c r="B50" s="48" t="s">
        <v>66</v>
      </c>
      <c r="C50" s="49"/>
      <c r="D50" s="50"/>
      <c r="E50" s="50"/>
      <c r="F50" s="51"/>
      <c r="G50" s="456">
        <f>SUM(G52:H52)</f>
        <v>67550</v>
      </c>
      <c r="H50" s="456"/>
      <c r="I50" s="243">
        <v>95377</v>
      </c>
      <c r="J50" s="243">
        <v>221489</v>
      </c>
    </row>
    <row r="51" spans="1:14" ht="15.75" thickTop="1" x14ac:dyDescent="0.25">
      <c r="A51" s="40">
        <v>5901</v>
      </c>
      <c r="B51" s="483" t="s">
        <v>43</v>
      </c>
      <c r="C51" s="484"/>
      <c r="D51" s="484"/>
      <c r="E51" s="142"/>
      <c r="F51" s="65"/>
      <c r="I51" s="254"/>
      <c r="J51" s="254"/>
      <c r="K51" s="143"/>
      <c r="L51" s="143"/>
      <c r="M51" s="143"/>
      <c r="N51" s="143"/>
    </row>
    <row r="52" spans="1:14" ht="15" x14ac:dyDescent="0.25">
      <c r="B52" s="144" t="s">
        <v>737</v>
      </c>
      <c r="C52" s="145"/>
      <c r="D52" s="143"/>
      <c r="E52" s="143"/>
      <c r="F52" s="146"/>
      <c r="G52" s="447">
        <f>50000+17550</f>
        <v>67550</v>
      </c>
      <c r="H52" s="448"/>
      <c r="I52" s="254"/>
      <c r="J52" s="254"/>
      <c r="K52" s="143"/>
      <c r="L52" s="143"/>
      <c r="M52" s="143"/>
      <c r="N52" s="143"/>
    </row>
  </sheetData>
  <mergeCells count="41">
    <mergeCell ref="G1:H1"/>
    <mergeCell ref="B12:D12"/>
    <mergeCell ref="G16:H16"/>
    <mergeCell ref="G17:H17"/>
    <mergeCell ref="B25:F25"/>
    <mergeCell ref="G25:H25"/>
    <mergeCell ref="G18:H18"/>
    <mergeCell ref="B19:F20"/>
    <mergeCell ref="G20:H20"/>
    <mergeCell ref="B21:F23"/>
    <mergeCell ref="G23:H23"/>
    <mergeCell ref="B24:F24"/>
    <mergeCell ref="G24:H24"/>
    <mergeCell ref="B26:F26"/>
    <mergeCell ref="B34:H34"/>
    <mergeCell ref="B36:D36"/>
    <mergeCell ref="G36:H36"/>
    <mergeCell ref="B37:H37"/>
    <mergeCell ref="G26:H26"/>
    <mergeCell ref="B33:D33"/>
    <mergeCell ref="G33:H33"/>
    <mergeCell ref="B30:D30"/>
    <mergeCell ref="G30:H30"/>
    <mergeCell ref="B31:H31"/>
    <mergeCell ref="B27:F27"/>
    <mergeCell ref="G27:H27"/>
    <mergeCell ref="B28:F28"/>
    <mergeCell ref="G28:H28"/>
    <mergeCell ref="B39:D39"/>
    <mergeCell ref="G39:H39"/>
    <mergeCell ref="B45:D45"/>
    <mergeCell ref="G45:H45"/>
    <mergeCell ref="B46:H48"/>
    <mergeCell ref="G52:H52"/>
    <mergeCell ref="G50:H50"/>
    <mergeCell ref="B51:D51"/>
    <mergeCell ref="B40:H40"/>
    <mergeCell ref="B42:D42"/>
    <mergeCell ref="G42:H42"/>
    <mergeCell ref="B44:F44"/>
    <mergeCell ref="G44:H44"/>
  </mergeCells>
  <pageMargins left="0.70866141732283472" right="0.70866141732283472" top="0.78740157480314965" bottom="0.78740157480314965" header="0.31496062992125984" footer="0.31496062992125984"/>
  <pageSetup paperSize="9" scale="67" firstPageNumber="43" orientation="portrait" useFirstPageNumber="1" r:id="rId1"/>
  <headerFooter>
    <oddFooter>&amp;L&amp;"-,Kurzíva"Zastupitelstvo Olomouckého kraje 21-12-2020
11. - Rozpočet Olomouckého kraje 2021 - návrh rozpočtu
Příloha č. 3a): Výdaje odborů &amp;R&amp;"-,Kurzíva"Strana &amp;P (Celkem 150)</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75"/>
  <sheetViews>
    <sheetView showGridLines="0" view="pageBreakPreview" topLeftCell="A4" zoomScaleNormal="100" zoomScaleSheetLayoutView="100" workbookViewId="0">
      <selection activeCell="B27" sqref="B27"/>
    </sheetView>
  </sheetViews>
  <sheetFormatPr defaultColWidth="9.140625" defaultRowHeight="14.25" x14ac:dyDescent="0.2"/>
  <cols>
    <col min="1" max="1" width="6.28515625" style="40" customWidth="1"/>
    <col min="2" max="2" width="8.5703125" style="46" customWidth="1"/>
    <col min="3" max="3" width="9.140625" style="46"/>
    <col min="4" max="4" width="58.7109375" style="40" customWidth="1"/>
    <col min="5" max="7" width="14.140625" style="38" customWidth="1"/>
    <col min="8" max="8" width="9.140625" style="40" customWidth="1"/>
    <col min="9" max="9" width="13.5703125" style="40" customWidth="1"/>
    <col min="10" max="10" width="13.28515625" style="40" bestFit="1" customWidth="1"/>
    <col min="11" max="12" width="9.140625" style="40"/>
    <col min="13" max="13" width="13.28515625" style="40" customWidth="1"/>
    <col min="14" max="16384" width="9.140625" style="40"/>
  </cols>
  <sheetData>
    <row r="1" spans="2:39" ht="27.75" customHeight="1" x14ac:dyDescent="0.35">
      <c r="B1" s="510" t="s">
        <v>204</v>
      </c>
      <c r="C1" s="510"/>
      <c r="D1" s="510"/>
      <c r="E1" s="63"/>
      <c r="F1" s="63"/>
      <c r="G1" s="464" t="s">
        <v>91</v>
      </c>
      <c r="H1" s="464"/>
    </row>
    <row r="3" spans="2:39" x14ac:dyDescent="0.2">
      <c r="B3" s="56" t="s">
        <v>1</v>
      </c>
      <c r="C3" s="56" t="s">
        <v>92</v>
      </c>
    </row>
    <row r="4" spans="2:39" x14ac:dyDescent="0.2">
      <c r="C4" s="56" t="s">
        <v>56</v>
      </c>
    </row>
    <row r="5" spans="2:39" s="43" customFormat="1" ht="13.5" thickBot="1" x14ac:dyDescent="0.25">
      <c r="B5" s="121"/>
      <c r="C5" s="121"/>
      <c r="E5" s="39"/>
      <c r="F5" s="39"/>
      <c r="G5" s="39"/>
      <c r="H5" s="203" t="s">
        <v>6</v>
      </c>
    </row>
    <row r="6" spans="2:39" s="43" customFormat="1" ht="39.75" thickTop="1" thickBot="1" x14ac:dyDescent="0.25">
      <c r="B6" s="72" t="s">
        <v>2</v>
      </c>
      <c r="C6" s="73" t="s">
        <v>3</v>
      </c>
      <c r="D6" s="74" t="s">
        <v>4</v>
      </c>
      <c r="E6" s="75" t="s">
        <v>469</v>
      </c>
      <c r="F6" s="75" t="s">
        <v>647</v>
      </c>
      <c r="G6" s="75" t="s">
        <v>470</v>
      </c>
      <c r="H6" s="29" t="s">
        <v>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row>
    <row r="7" spans="2:39" s="81" customFormat="1" ht="12.75" thickTop="1" thickBot="1" x14ac:dyDescent="0.25">
      <c r="B7" s="76">
        <v>1</v>
      </c>
      <c r="C7" s="77">
        <v>2</v>
      </c>
      <c r="D7" s="77">
        <v>3</v>
      </c>
      <c r="E7" s="78">
        <v>4</v>
      </c>
      <c r="F7" s="78">
        <v>5</v>
      </c>
      <c r="G7" s="78">
        <v>6</v>
      </c>
      <c r="H7" s="79" t="s">
        <v>361</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2:39" ht="15" thickTop="1" x14ac:dyDescent="0.2">
      <c r="B8" s="97">
        <v>2141</v>
      </c>
      <c r="C8" s="98">
        <v>51</v>
      </c>
      <c r="D8" s="102" t="s">
        <v>7</v>
      </c>
      <c r="E8" s="25">
        <v>250</v>
      </c>
      <c r="F8" s="25">
        <v>250</v>
      </c>
      <c r="G8" s="25">
        <f>SUM(G21)</f>
        <v>250</v>
      </c>
      <c r="H8" s="37">
        <f t="shared" ref="H8:H14" si="0">G8/E8*100</f>
        <v>100</v>
      </c>
    </row>
    <row r="9" spans="2:39" x14ac:dyDescent="0.2">
      <c r="B9" s="97">
        <v>3635</v>
      </c>
      <c r="C9" s="98">
        <v>51</v>
      </c>
      <c r="D9" s="102" t="s">
        <v>7</v>
      </c>
      <c r="E9" s="25">
        <v>6766</v>
      </c>
      <c r="F9" s="25">
        <v>7266</v>
      </c>
      <c r="G9" s="25">
        <f>SUM(G28)</f>
        <v>5132</v>
      </c>
      <c r="H9" s="37">
        <f t="shared" si="0"/>
        <v>75.849837422406154</v>
      </c>
    </row>
    <row r="10" spans="2:39" x14ac:dyDescent="0.2">
      <c r="B10" s="97">
        <v>3636</v>
      </c>
      <c r="C10" s="98">
        <v>51</v>
      </c>
      <c r="D10" s="102" t="s">
        <v>7</v>
      </c>
      <c r="E10" s="25">
        <v>730</v>
      </c>
      <c r="F10" s="25">
        <v>6383</v>
      </c>
      <c r="G10" s="25">
        <f>SUM(G78)</f>
        <v>3720</v>
      </c>
      <c r="H10" s="37">
        <f t="shared" si="0"/>
        <v>509.58904109589042</v>
      </c>
    </row>
    <row r="11" spans="2:39" x14ac:dyDescent="0.2">
      <c r="B11" s="97">
        <v>3636</v>
      </c>
      <c r="C11" s="98">
        <v>52</v>
      </c>
      <c r="D11" s="102" t="s">
        <v>146</v>
      </c>
      <c r="E11" s="25">
        <v>4000</v>
      </c>
      <c r="F11" s="25">
        <v>0</v>
      </c>
      <c r="G11" s="25">
        <v>0</v>
      </c>
      <c r="H11" s="37">
        <f t="shared" si="0"/>
        <v>0</v>
      </c>
    </row>
    <row r="12" spans="2:39" x14ac:dyDescent="0.2">
      <c r="B12" s="97">
        <v>3636</v>
      </c>
      <c r="C12" s="98">
        <v>55</v>
      </c>
      <c r="D12" s="102" t="s">
        <v>286</v>
      </c>
      <c r="E12" s="25">
        <v>400</v>
      </c>
      <c r="F12" s="25">
        <v>400</v>
      </c>
      <c r="G12" s="25">
        <f>SUM(G135)</f>
        <v>400</v>
      </c>
      <c r="H12" s="37">
        <f t="shared" si="0"/>
        <v>100</v>
      </c>
    </row>
    <row r="13" spans="2:39" x14ac:dyDescent="0.2">
      <c r="B13" s="97">
        <v>3639</v>
      </c>
      <c r="C13" s="98">
        <v>51</v>
      </c>
      <c r="D13" s="102" t="s">
        <v>7</v>
      </c>
      <c r="E13" s="25">
        <v>8468</v>
      </c>
      <c r="F13" s="25">
        <v>7765</v>
      </c>
      <c r="G13" s="25">
        <f>SUM(G143)</f>
        <v>9656</v>
      </c>
      <c r="H13" s="37">
        <f t="shared" si="0"/>
        <v>114.02928672649976</v>
      </c>
    </row>
    <row r="14" spans="2:39" x14ac:dyDescent="0.2">
      <c r="B14" s="97">
        <v>3639</v>
      </c>
      <c r="C14" s="98">
        <v>52</v>
      </c>
      <c r="D14" s="102" t="s">
        <v>146</v>
      </c>
      <c r="E14" s="25">
        <v>100</v>
      </c>
      <c r="F14" s="25">
        <v>100</v>
      </c>
      <c r="G14" s="25">
        <f>SUM(G260)</f>
        <v>100</v>
      </c>
      <c r="H14" s="37">
        <f t="shared" si="0"/>
        <v>100</v>
      </c>
    </row>
    <row r="15" spans="2:39" ht="28.5" x14ac:dyDescent="0.2">
      <c r="B15" s="199">
        <v>3639</v>
      </c>
      <c r="C15" s="200">
        <v>53</v>
      </c>
      <c r="D15" s="208" t="s">
        <v>283</v>
      </c>
      <c r="E15" s="132">
        <v>850</v>
      </c>
      <c r="F15" s="132">
        <v>0</v>
      </c>
      <c r="G15" s="132">
        <f>SUM(G266)</f>
        <v>850</v>
      </c>
      <c r="H15" s="101">
        <f t="shared" ref="H15:H17" si="1">G15/E15*100</f>
        <v>100</v>
      </c>
    </row>
    <row r="16" spans="2:39" ht="28.5" x14ac:dyDescent="0.2">
      <c r="B16" s="199">
        <v>6172</v>
      </c>
      <c r="C16" s="200">
        <v>53</v>
      </c>
      <c r="D16" s="208" t="s">
        <v>283</v>
      </c>
      <c r="E16" s="132">
        <v>1</v>
      </c>
      <c r="F16" s="132">
        <v>1</v>
      </c>
      <c r="G16" s="132">
        <f>SUM(G273)</f>
        <v>1</v>
      </c>
      <c r="H16" s="101">
        <f t="shared" si="1"/>
        <v>100</v>
      </c>
    </row>
    <row r="17" spans="1:9" ht="29.25" thickBot="1" x14ac:dyDescent="0.25">
      <c r="B17" s="380">
        <v>6174</v>
      </c>
      <c r="C17" s="381">
        <v>53</v>
      </c>
      <c r="D17" s="208" t="s">
        <v>283</v>
      </c>
      <c r="E17" s="132">
        <v>6611</v>
      </c>
      <c r="F17" s="132">
        <v>6611</v>
      </c>
      <c r="G17" s="132">
        <v>0</v>
      </c>
      <c r="H17" s="101">
        <f t="shared" si="1"/>
        <v>0</v>
      </c>
    </row>
    <row r="18" spans="1:9" s="107" customFormat="1" ht="16.5" thickTop="1" thickBot="1" x14ac:dyDescent="0.3">
      <c r="B18" s="423" t="s">
        <v>8</v>
      </c>
      <c r="C18" s="424"/>
      <c r="D18" s="425"/>
      <c r="E18" s="105">
        <f>SUM(E8:E17)</f>
        <v>28176</v>
      </c>
      <c r="F18" s="105">
        <f>SUM(F8:F17)</f>
        <v>28776</v>
      </c>
      <c r="G18" s="105">
        <f>SUM(G8:G17)</f>
        <v>20109</v>
      </c>
      <c r="H18" s="44">
        <f>G18/E18*100</f>
        <v>71.369250425894379</v>
      </c>
    </row>
    <row r="19" spans="1:9" ht="19.5" customHeight="1" thickTop="1" x14ac:dyDescent="0.2">
      <c r="B19" s="40"/>
      <c r="C19" s="40"/>
      <c r="E19" s="40"/>
      <c r="F19" s="40"/>
    </row>
    <row r="20" spans="1:9" ht="15" customHeight="1" x14ac:dyDescent="0.25">
      <c r="B20" s="47" t="s">
        <v>10</v>
      </c>
    </row>
    <row r="21" spans="1:9" ht="17.25" customHeight="1" thickBot="1" x14ac:dyDescent="0.3">
      <c r="B21" s="48" t="s">
        <v>151</v>
      </c>
      <c r="C21" s="49"/>
      <c r="D21" s="50"/>
      <c r="E21" s="51"/>
      <c r="F21" s="51"/>
      <c r="G21" s="456">
        <f>SUM(G22)</f>
        <v>250</v>
      </c>
      <c r="H21" s="456"/>
      <c r="I21" s="1"/>
    </row>
    <row r="22" spans="1:9" ht="15.75" thickTop="1" x14ac:dyDescent="0.25">
      <c r="A22" s="40">
        <v>5169</v>
      </c>
      <c r="B22" s="45" t="s">
        <v>16</v>
      </c>
      <c r="G22" s="447">
        <v>250</v>
      </c>
      <c r="H22" s="448"/>
    </row>
    <row r="23" spans="1:9" ht="15" x14ac:dyDescent="0.25">
      <c r="B23" s="512" t="s">
        <v>573</v>
      </c>
      <c r="C23" s="457"/>
      <c r="D23" s="457"/>
      <c r="E23" s="457"/>
      <c r="F23" s="457"/>
      <c r="G23" s="457"/>
      <c r="H23" s="457"/>
    </row>
    <row r="24" spans="1:9" ht="15" customHeight="1" x14ac:dyDescent="0.2">
      <c r="B24" s="451" t="s">
        <v>574</v>
      </c>
      <c r="C24" s="468"/>
      <c r="D24" s="468"/>
      <c r="E24" s="468"/>
      <c r="F24" s="468"/>
      <c r="G24" s="468"/>
      <c r="H24" s="468"/>
    </row>
    <row r="25" spans="1:9" ht="15" customHeight="1" x14ac:dyDescent="0.2">
      <c r="B25" s="468"/>
      <c r="C25" s="468"/>
      <c r="D25" s="468"/>
      <c r="E25" s="468"/>
      <c r="F25" s="468"/>
      <c r="G25" s="468"/>
      <c r="H25" s="468"/>
    </row>
    <row r="26" spans="1:9" ht="15" customHeight="1" x14ac:dyDescent="0.2">
      <c r="B26" s="468"/>
      <c r="C26" s="468"/>
      <c r="D26" s="468"/>
      <c r="E26" s="468"/>
      <c r="F26" s="468"/>
      <c r="G26" s="468"/>
      <c r="H26" s="468"/>
    </row>
    <row r="27" spans="1:9" ht="14.25" customHeight="1" x14ac:dyDescent="0.25">
      <c r="B27" s="47"/>
    </row>
    <row r="28" spans="1:9" ht="17.25" customHeight="1" thickBot="1" x14ac:dyDescent="0.3">
      <c r="B28" s="48" t="s">
        <v>93</v>
      </c>
      <c r="C28" s="49"/>
      <c r="D28" s="50"/>
      <c r="E28" s="51"/>
      <c r="F28" s="51"/>
      <c r="G28" s="456">
        <f>SUM(G29,G41,G52,G70)</f>
        <v>5132</v>
      </c>
      <c r="H28" s="456"/>
      <c r="I28" s="1"/>
    </row>
    <row r="29" spans="1:9" ht="15.75" thickTop="1" x14ac:dyDescent="0.25">
      <c r="A29" s="40">
        <v>5166</v>
      </c>
      <c r="B29" s="45" t="s">
        <v>14</v>
      </c>
      <c r="G29" s="447">
        <f>SUM(G30,G35,G38)</f>
        <v>1648</v>
      </c>
      <c r="H29" s="448"/>
    </row>
    <row r="30" spans="1:9" ht="15" x14ac:dyDescent="0.25">
      <c r="B30" s="338" t="s">
        <v>575</v>
      </c>
      <c r="G30" s="447">
        <f>SUM(G31:H33)</f>
        <v>1286</v>
      </c>
      <c r="H30" s="448"/>
    </row>
    <row r="31" spans="1:9" s="147" customFormat="1" ht="27" customHeight="1" x14ac:dyDescent="0.25">
      <c r="B31" s="505" t="s">
        <v>658</v>
      </c>
      <c r="C31" s="505"/>
      <c r="D31" s="505"/>
      <c r="E31" s="505"/>
      <c r="F31" s="505"/>
      <c r="G31" s="443">
        <v>236</v>
      </c>
      <c r="H31" s="444"/>
      <c r="I31" s="27"/>
    </row>
    <row r="32" spans="1:9" s="147" customFormat="1" ht="15" customHeight="1" x14ac:dyDescent="0.25">
      <c r="B32" s="506" t="s">
        <v>659</v>
      </c>
      <c r="C32" s="506"/>
      <c r="D32" s="506"/>
      <c r="E32" s="506"/>
      <c r="F32" s="506"/>
      <c r="G32" s="443">
        <v>1000</v>
      </c>
      <c r="H32" s="444"/>
      <c r="I32" s="27"/>
    </row>
    <row r="33" spans="1:9" s="147" customFormat="1" ht="15" customHeight="1" x14ac:dyDescent="0.25">
      <c r="B33" s="364" t="s">
        <v>738</v>
      </c>
      <c r="C33" s="364"/>
      <c r="D33" s="364"/>
      <c r="E33" s="364"/>
      <c r="F33" s="364"/>
      <c r="G33" s="443">
        <v>50</v>
      </c>
      <c r="H33" s="444"/>
      <c r="I33" s="27"/>
    </row>
    <row r="34" spans="1:9" s="147" customFormat="1" ht="15" customHeight="1" x14ac:dyDescent="0.25">
      <c r="B34" s="125"/>
      <c r="C34" s="148"/>
      <c r="D34" s="149"/>
      <c r="E34" s="150"/>
      <c r="F34" s="150"/>
      <c r="G34" s="151"/>
      <c r="H34" s="151"/>
      <c r="I34" s="27"/>
    </row>
    <row r="35" spans="1:9" ht="15" x14ac:dyDescent="0.25">
      <c r="B35" s="338" t="s">
        <v>576</v>
      </c>
      <c r="G35" s="447">
        <v>150</v>
      </c>
      <c r="H35" s="448"/>
    </row>
    <row r="36" spans="1:9" s="147" customFormat="1" ht="15" customHeight="1" x14ac:dyDescent="0.25">
      <c r="B36" s="364" t="s">
        <v>662</v>
      </c>
      <c r="C36" s="148"/>
      <c r="D36" s="149"/>
      <c r="E36" s="150"/>
      <c r="F36" s="150"/>
      <c r="G36" s="151"/>
      <c r="H36" s="151"/>
      <c r="I36" s="27"/>
    </row>
    <row r="37" spans="1:9" s="147" customFormat="1" ht="15" customHeight="1" x14ac:dyDescent="0.25">
      <c r="B37" s="339"/>
      <c r="C37" s="148"/>
      <c r="D37" s="149"/>
      <c r="E37" s="150"/>
      <c r="F37" s="150"/>
      <c r="G37" s="151"/>
      <c r="H37" s="151"/>
      <c r="I37" s="27"/>
    </row>
    <row r="38" spans="1:9" ht="15" x14ac:dyDescent="0.25">
      <c r="B38" s="338" t="s">
        <v>577</v>
      </c>
      <c r="G38" s="447">
        <v>212</v>
      </c>
      <c r="H38" s="448"/>
    </row>
    <row r="39" spans="1:9" s="147" customFormat="1" ht="15" customHeight="1" x14ac:dyDescent="0.25">
      <c r="B39" s="364" t="s">
        <v>661</v>
      </c>
      <c r="C39" s="148"/>
      <c r="D39" s="149"/>
      <c r="E39" s="150"/>
      <c r="F39" s="150"/>
      <c r="G39" s="151"/>
      <c r="H39" s="151"/>
      <c r="I39" s="27"/>
    </row>
    <row r="40" spans="1:9" s="147" customFormat="1" ht="15" customHeight="1" x14ac:dyDescent="0.25">
      <c r="B40" s="125"/>
      <c r="C40" s="148"/>
      <c r="D40" s="149"/>
      <c r="E40" s="150"/>
      <c r="F40" s="150"/>
      <c r="G40" s="151"/>
      <c r="H40" s="151"/>
      <c r="I40" s="27"/>
    </row>
    <row r="41" spans="1:9" ht="15" x14ac:dyDescent="0.25">
      <c r="A41" s="40">
        <v>5168</v>
      </c>
      <c r="B41" s="152" t="s">
        <v>83</v>
      </c>
      <c r="C41" s="65"/>
      <c r="D41" s="65"/>
      <c r="E41" s="65"/>
      <c r="F41" s="65"/>
      <c r="G41" s="447">
        <f>SUM(G45:H50)</f>
        <v>1479</v>
      </c>
      <c r="H41" s="448"/>
    </row>
    <row r="42" spans="1:9" ht="15" customHeight="1" x14ac:dyDescent="0.2">
      <c r="B42" s="451" t="s">
        <v>660</v>
      </c>
      <c r="C42" s="468"/>
      <c r="D42" s="468"/>
      <c r="E42" s="468"/>
      <c r="F42" s="468"/>
      <c r="G42" s="468"/>
      <c r="H42" s="468"/>
    </row>
    <row r="43" spans="1:9" ht="15" customHeight="1" x14ac:dyDescent="0.2">
      <c r="B43" s="451" t="s">
        <v>581</v>
      </c>
      <c r="C43" s="451"/>
      <c r="D43" s="451"/>
      <c r="E43" s="451"/>
      <c r="F43" s="451"/>
      <c r="G43" s="335"/>
      <c r="H43" s="335"/>
    </row>
    <row r="44" spans="1:9" ht="28.5" customHeight="1" x14ac:dyDescent="0.2">
      <c r="B44" s="451"/>
      <c r="C44" s="451"/>
      <c r="D44" s="451"/>
      <c r="E44" s="451"/>
      <c r="F44" s="451"/>
      <c r="G44" s="335"/>
      <c r="H44" s="335"/>
    </row>
    <row r="45" spans="1:9" ht="15" customHeight="1" x14ac:dyDescent="0.25">
      <c r="B45" s="451" t="s">
        <v>410</v>
      </c>
      <c r="C45" s="451"/>
      <c r="D45" s="451"/>
      <c r="E45" s="451"/>
      <c r="F45" s="451"/>
      <c r="G45" s="443">
        <v>17</v>
      </c>
      <c r="H45" s="444"/>
    </row>
    <row r="46" spans="1:9" ht="15" hidden="1" customHeight="1" x14ac:dyDescent="0.25">
      <c r="B46" s="445" t="s">
        <v>205</v>
      </c>
      <c r="C46" s="445"/>
      <c r="D46" s="445"/>
      <c r="E46" s="445"/>
      <c r="F46" s="445"/>
      <c r="G46" s="443"/>
      <c r="H46" s="444"/>
    </row>
    <row r="47" spans="1:9" ht="14.25" customHeight="1" x14ac:dyDescent="0.25">
      <c r="B47" s="451" t="s">
        <v>411</v>
      </c>
      <c r="C47" s="451"/>
      <c r="D47" s="451"/>
      <c r="E47" s="451"/>
      <c r="F47" s="451"/>
      <c r="G47" s="443">
        <v>9</v>
      </c>
      <c r="H47" s="444"/>
    </row>
    <row r="48" spans="1:9" ht="26.45" customHeight="1" x14ac:dyDescent="0.25">
      <c r="B48" s="445" t="s">
        <v>578</v>
      </c>
      <c r="C48" s="445"/>
      <c r="D48" s="445"/>
      <c r="E48" s="445"/>
      <c r="F48" s="445"/>
      <c r="G48" s="443">
        <v>1201</v>
      </c>
      <c r="H48" s="444"/>
    </row>
    <row r="49" spans="1:9" ht="43.5" customHeight="1" x14ac:dyDescent="0.25">
      <c r="B49" s="445" t="s">
        <v>579</v>
      </c>
      <c r="C49" s="445"/>
      <c r="D49" s="445"/>
      <c r="E49" s="445"/>
      <c r="F49" s="445"/>
      <c r="G49" s="443">
        <v>152</v>
      </c>
      <c r="H49" s="444"/>
    </row>
    <row r="50" spans="1:9" ht="15" customHeight="1" x14ac:dyDescent="0.25">
      <c r="B50" s="451" t="s">
        <v>580</v>
      </c>
      <c r="C50" s="451"/>
      <c r="D50" s="451"/>
      <c r="E50" s="451"/>
      <c r="F50" s="451"/>
      <c r="G50" s="443">
        <v>100</v>
      </c>
      <c r="H50" s="444"/>
    </row>
    <row r="51" spans="1:9" s="147" customFormat="1" ht="15" customHeight="1" x14ac:dyDescent="0.25">
      <c r="B51" s="125"/>
      <c r="C51" s="148"/>
      <c r="D51" s="149"/>
      <c r="E51" s="150"/>
      <c r="F51" s="150"/>
      <c r="G51" s="151"/>
      <c r="H51" s="151"/>
      <c r="I51" s="27"/>
    </row>
    <row r="52" spans="1:9" ht="14.25" customHeight="1" x14ac:dyDescent="0.25">
      <c r="A52" s="40">
        <v>5169</v>
      </c>
      <c r="B52" s="45" t="s">
        <v>16</v>
      </c>
      <c r="G52" s="447">
        <f>SUM(G53,G62,G67)</f>
        <v>1485</v>
      </c>
      <c r="H52" s="448"/>
    </row>
    <row r="53" spans="1:9" ht="15" x14ac:dyDescent="0.25">
      <c r="B53" s="45" t="s">
        <v>142</v>
      </c>
      <c r="G53" s="492">
        <f>SUM(G59,G60)</f>
        <v>1400</v>
      </c>
      <c r="H53" s="493"/>
    </row>
    <row r="54" spans="1:9" x14ac:dyDescent="0.2">
      <c r="B54" s="451" t="s">
        <v>582</v>
      </c>
      <c r="C54" s="468"/>
      <c r="D54" s="468"/>
      <c r="E54" s="468"/>
      <c r="F54" s="468"/>
      <c r="G54" s="468"/>
      <c r="H54" s="468"/>
    </row>
    <row r="55" spans="1:9" x14ac:dyDescent="0.2">
      <c r="B55" s="468"/>
      <c r="C55" s="468"/>
      <c r="D55" s="468"/>
      <c r="E55" s="468"/>
      <c r="F55" s="468"/>
      <c r="G55" s="468"/>
      <c r="H55" s="468"/>
    </row>
    <row r="56" spans="1:9" x14ac:dyDescent="0.2">
      <c r="B56" s="468"/>
      <c r="C56" s="468"/>
      <c r="D56" s="468"/>
      <c r="E56" s="468"/>
      <c r="F56" s="468"/>
      <c r="G56" s="468"/>
      <c r="H56" s="468"/>
    </row>
    <row r="57" spans="1:9" ht="43.5" customHeight="1" x14ac:dyDescent="0.2">
      <c r="B57" s="468"/>
      <c r="C57" s="468"/>
      <c r="D57" s="468"/>
      <c r="E57" s="468"/>
      <c r="F57" s="468"/>
      <c r="G57" s="468"/>
      <c r="H57" s="468"/>
    </row>
    <row r="58" spans="1:9" ht="15" x14ac:dyDescent="0.25">
      <c r="B58" s="451" t="s">
        <v>583</v>
      </c>
      <c r="C58" s="468"/>
      <c r="D58" s="468"/>
      <c r="E58" s="468"/>
      <c r="F58" s="468"/>
      <c r="G58" s="57"/>
      <c r="H58" s="58"/>
    </row>
    <row r="59" spans="1:9" ht="15" x14ac:dyDescent="0.25">
      <c r="B59" s="468"/>
      <c r="C59" s="468"/>
      <c r="D59" s="468"/>
      <c r="E59" s="468"/>
      <c r="F59" s="468"/>
      <c r="G59" s="443">
        <v>400</v>
      </c>
      <c r="H59" s="444"/>
    </row>
    <row r="60" spans="1:9" ht="31.5" customHeight="1" x14ac:dyDescent="0.2">
      <c r="B60" s="451" t="s">
        <v>412</v>
      </c>
      <c r="C60" s="451"/>
      <c r="D60" s="451"/>
      <c r="E60" s="451"/>
      <c r="F60" s="451"/>
      <c r="G60" s="443">
        <v>1000</v>
      </c>
      <c r="H60" s="443"/>
    </row>
    <row r="61" spans="1:9" ht="15.75" customHeight="1" x14ac:dyDescent="0.25">
      <c r="B61" s="130"/>
      <c r="C61" s="63"/>
      <c r="D61" s="63"/>
      <c r="E61" s="63"/>
      <c r="F61" s="63"/>
      <c r="G61" s="57"/>
      <c r="H61" s="58"/>
    </row>
    <row r="62" spans="1:9" ht="15.75" customHeight="1" x14ac:dyDescent="0.25">
      <c r="B62" s="496" t="s">
        <v>143</v>
      </c>
      <c r="C62" s="496"/>
      <c r="D62" s="496"/>
      <c r="E62" s="496"/>
      <c r="F62" s="496"/>
      <c r="G62" s="492">
        <v>35</v>
      </c>
      <c r="H62" s="493"/>
    </row>
    <row r="63" spans="1:9" ht="15.75" customHeight="1" x14ac:dyDescent="0.2">
      <c r="B63" s="451" t="s">
        <v>584</v>
      </c>
      <c r="C63" s="468"/>
      <c r="D63" s="468"/>
      <c r="E63" s="468"/>
      <c r="F63" s="468"/>
      <c r="G63" s="468"/>
      <c r="H63" s="468"/>
    </row>
    <row r="64" spans="1:9" ht="15.75" customHeight="1" x14ac:dyDescent="0.2">
      <c r="B64" s="468"/>
      <c r="C64" s="468"/>
      <c r="D64" s="468"/>
      <c r="E64" s="468"/>
      <c r="F64" s="468"/>
      <c r="G64" s="468"/>
      <c r="H64" s="468"/>
    </row>
    <row r="65" spans="1:9" ht="25.5" customHeight="1" x14ac:dyDescent="0.2">
      <c r="B65" s="468"/>
      <c r="C65" s="468"/>
      <c r="D65" s="468"/>
      <c r="E65" s="468"/>
      <c r="F65" s="468"/>
      <c r="G65" s="468"/>
      <c r="H65" s="468"/>
    </row>
    <row r="66" spans="1:9" ht="7.5" customHeight="1" x14ac:dyDescent="0.25">
      <c r="B66" s="130"/>
      <c r="C66" s="63"/>
      <c r="D66" s="63"/>
      <c r="E66" s="63"/>
      <c r="F66" s="63"/>
      <c r="G66" s="57"/>
      <c r="H66" s="58"/>
    </row>
    <row r="67" spans="1:9" ht="15" customHeight="1" x14ac:dyDescent="0.2">
      <c r="B67" s="496" t="s">
        <v>413</v>
      </c>
      <c r="C67" s="496"/>
      <c r="D67" s="496"/>
      <c r="E67" s="496"/>
      <c r="F67" s="496"/>
      <c r="G67" s="492">
        <v>50</v>
      </c>
      <c r="H67" s="492"/>
    </row>
    <row r="68" spans="1:9" ht="15" customHeight="1" x14ac:dyDescent="0.2">
      <c r="B68" s="449" t="s">
        <v>663</v>
      </c>
      <c r="C68" s="449"/>
      <c r="D68" s="449"/>
      <c r="E68" s="449"/>
      <c r="F68" s="449"/>
      <c r="G68" s="443"/>
      <c r="H68" s="443"/>
    </row>
    <row r="69" spans="1:9" ht="18" customHeight="1" x14ac:dyDescent="0.2">
      <c r="B69" s="40"/>
      <c r="C69" s="40"/>
      <c r="E69" s="40"/>
      <c r="F69" s="40"/>
      <c r="G69" s="40"/>
    </row>
    <row r="70" spans="1:9" ht="15" x14ac:dyDescent="0.25">
      <c r="A70" s="40">
        <v>5192</v>
      </c>
      <c r="B70" s="45" t="s">
        <v>191</v>
      </c>
      <c r="G70" s="447">
        <f>SUM(G71,G75)</f>
        <v>520</v>
      </c>
      <c r="H70" s="448"/>
    </row>
    <row r="71" spans="1:9" ht="14.25" customHeight="1" x14ac:dyDescent="0.25">
      <c r="B71" s="442" t="s">
        <v>585</v>
      </c>
      <c r="C71" s="442"/>
      <c r="D71" s="442"/>
      <c r="E71" s="442"/>
      <c r="F71" s="442"/>
      <c r="G71" s="492">
        <v>220</v>
      </c>
      <c r="H71" s="493"/>
    </row>
    <row r="72" spans="1:9" ht="14.25" customHeight="1" x14ac:dyDescent="0.2">
      <c r="B72" s="454" t="s">
        <v>586</v>
      </c>
      <c r="C72" s="454"/>
      <c r="D72" s="454"/>
      <c r="E72" s="454"/>
      <c r="F72" s="454"/>
      <c r="G72" s="454"/>
      <c r="H72" s="454"/>
    </row>
    <row r="73" spans="1:9" ht="14.25" customHeight="1" x14ac:dyDescent="0.2">
      <c r="B73" s="454"/>
      <c r="C73" s="454"/>
      <c r="D73" s="454"/>
      <c r="E73" s="454"/>
      <c r="F73" s="454"/>
      <c r="G73" s="454"/>
      <c r="H73" s="454"/>
    </row>
    <row r="74" spans="1:9" ht="15" x14ac:dyDescent="0.25">
      <c r="B74" s="331"/>
      <c r="C74" s="331"/>
      <c r="D74" s="331"/>
      <c r="E74" s="331"/>
      <c r="F74" s="331"/>
      <c r="G74" s="40"/>
    </row>
    <row r="75" spans="1:9" ht="14.25" customHeight="1" x14ac:dyDescent="0.25">
      <c r="B75" s="496" t="s">
        <v>587</v>
      </c>
      <c r="C75" s="442"/>
      <c r="D75" s="442"/>
      <c r="E75" s="442"/>
      <c r="F75" s="442"/>
      <c r="G75" s="492">
        <v>300</v>
      </c>
      <c r="H75" s="493"/>
    </row>
    <row r="76" spans="1:9" ht="14.25" customHeight="1" x14ac:dyDescent="0.2">
      <c r="B76" s="454" t="s">
        <v>664</v>
      </c>
      <c r="C76" s="454"/>
      <c r="D76" s="454"/>
      <c r="E76" s="454"/>
      <c r="F76" s="454"/>
      <c r="G76" s="454"/>
      <c r="H76" s="454"/>
    </row>
    <row r="77" spans="1:9" ht="14.25" customHeight="1" x14ac:dyDescent="0.2">
      <c r="B77" s="330"/>
      <c r="C77" s="330"/>
      <c r="D77" s="330"/>
      <c r="E77" s="330"/>
      <c r="F77" s="330"/>
      <c r="G77" s="330"/>
      <c r="H77" s="330"/>
    </row>
    <row r="78" spans="1:9" ht="17.25" customHeight="1" thickBot="1" x14ac:dyDescent="0.3">
      <c r="B78" s="48" t="s">
        <v>94</v>
      </c>
      <c r="C78" s="49"/>
      <c r="D78" s="50"/>
      <c r="E78" s="51"/>
      <c r="F78" s="51"/>
      <c r="G78" s="456">
        <f>SUM(G79,G114)</f>
        <v>3720</v>
      </c>
      <c r="H78" s="456"/>
      <c r="I78" s="1"/>
    </row>
    <row r="79" spans="1:9" ht="15.75" thickTop="1" x14ac:dyDescent="0.25">
      <c r="A79" s="40">
        <v>5175</v>
      </c>
      <c r="B79" s="45" t="s">
        <v>33</v>
      </c>
      <c r="G79" s="447">
        <f>SUM(G80,G83,G87,G91,G95,G100,G103,G108,G111)</f>
        <v>190</v>
      </c>
      <c r="H79" s="448"/>
    </row>
    <row r="80" spans="1:9" ht="14.25" customHeight="1" x14ac:dyDescent="0.25">
      <c r="B80" s="511" t="s">
        <v>588</v>
      </c>
      <c r="C80" s="446"/>
      <c r="D80" s="446"/>
      <c r="E80" s="446"/>
      <c r="F80" s="446"/>
      <c r="G80" s="492">
        <v>10</v>
      </c>
      <c r="H80" s="493"/>
    </row>
    <row r="81" spans="2:8" ht="14.25" customHeight="1" x14ac:dyDescent="0.2">
      <c r="B81" s="445" t="s">
        <v>589</v>
      </c>
      <c r="C81" s="445"/>
      <c r="D81" s="445"/>
      <c r="E81" s="445"/>
      <c r="F81" s="445"/>
      <c r="G81" s="445"/>
      <c r="H81" s="445"/>
    </row>
    <row r="82" spans="2:8" ht="15" customHeight="1" x14ac:dyDescent="0.2">
      <c r="B82" s="61"/>
      <c r="C82" s="61"/>
      <c r="D82" s="61"/>
      <c r="E82" s="61"/>
      <c r="F82" s="61"/>
      <c r="G82" s="61"/>
      <c r="H82" s="61"/>
    </row>
    <row r="83" spans="2:8" ht="14.25" customHeight="1" x14ac:dyDescent="0.25">
      <c r="B83" s="504" t="s">
        <v>414</v>
      </c>
      <c r="C83" s="504"/>
      <c r="D83" s="504"/>
      <c r="E83" s="504"/>
      <c r="F83" s="504"/>
      <c r="G83" s="492">
        <v>10</v>
      </c>
      <c r="H83" s="493"/>
    </row>
    <row r="84" spans="2:8" ht="14.25" customHeight="1" x14ac:dyDescent="0.2">
      <c r="B84" s="451" t="s">
        <v>415</v>
      </c>
      <c r="C84" s="451"/>
      <c r="D84" s="451"/>
      <c r="E84" s="451"/>
      <c r="F84" s="451"/>
      <c r="G84" s="451"/>
      <c r="H84" s="451"/>
    </row>
    <row r="85" spans="2:8" ht="14.25" customHeight="1" x14ac:dyDescent="0.2">
      <c r="B85" s="468"/>
      <c r="C85" s="468"/>
      <c r="D85" s="468"/>
      <c r="E85" s="468"/>
      <c r="F85" s="468"/>
      <c r="G85" s="468"/>
      <c r="H85" s="468"/>
    </row>
    <row r="86" spans="2:8" ht="15.75" customHeight="1" x14ac:dyDescent="0.2">
      <c r="B86" s="40"/>
      <c r="C86" s="153"/>
      <c r="D86" s="153"/>
      <c r="E86" s="153"/>
      <c r="F86" s="153"/>
      <c r="G86" s="153"/>
      <c r="H86" s="153"/>
    </row>
    <row r="87" spans="2:8" ht="15" customHeight="1" x14ac:dyDescent="0.25">
      <c r="B87" s="504" t="s">
        <v>416</v>
      </c>
      <c r="C87" s="504"/>
      <c r="D87" s="504"/>
      <c r="E87" s="504"/>
      <c r="F87" s="504"/>
      <c r="G87" s="492">
        <v>10</v>
      </c>
      <c r="H87" s="493"/>
    </row>
    <row r="88" spans="2:8" ht="15" customHeight="1" x14ac:dyDescent="0.2">
      <c r="B88" s="451" t="s">
        <v>719</v>
      </c>
      <c r="C88" s="451"/>
      <c r="D88" s="451"/>
      <c r="E88" s="451"/>
      <c r="F88" s="451"/>
      <c r="G88" s="451"/>
      <c r="H88" s="451"/>
    </row>
    <row r="89" spans="2:8" ht="14.25" customHeight="1" x14ac:dyDescent="0.2">
      <c r="B89" s="451"/>
      <c r="C89" s="451"/>
      <c r="D89" s="451"/>
      <c r="E89" s="451"/>
      <c r="F89" s="451"/>
      <c r="G89" s="451"/>
      <c r="H89" s="451"/>
    </row>
    <row r="90" spans="2:8" ht="15" customHeight="1" x14ac:dyDescent="0.2">
      <c r="B90" s="153"/>
      <c r="C90" s="153"/>
      <c r="D90" s="153"/>
      <c r="E90" s="153"/>
      <c r="F90" s="153"/>
      <c r="G90" s="153"/>
      <c r="H90" s="153"/>
    </row>
    <row r="91" spans="2:8" ht="15" customHeight="1" x14ac:dyDescent="0.25">
      <c r="B91" s="504" t="s">
        <v>417</v>
      </c>
      <c r="C91" s="504"/>
      <c r="D91" s="504"/>
      <c r="E91" s="504"/>
      <c r="F91" s="504"/>
      <c r="G91" s="492">
        <v>10</v>
      </c>
      <c r="H91" s="493"/>
    </row>
    <row r="92" spans="2:8" ht="15.75" customHeight="1" x14ac:dyDescent="0.2">
      <c r="B92" s="451" t="s">
        <v>590</v>
      </c>
      <c r="C92" s="468"/>
      <c r="D92" s="468"/>
      <c r="E92" s="468"/>
      <c r="F92" s="468"/>
      <c r="G92" s="468"/>
      <c r="H92" s="468"/>
    </row>
    <row r="93" spans="2:8" ht="29.25" customHeight="1" x14ac:dyDescent="0.2">
      <c r="B93" s="468"/>
      <c r="C93" s="468"/>
      <c r="D93" s="468"/>
      <c r="E93" s="468"/>
      <c r="F93" s="468"/>
      <c r="G93" s="468"/>
      <c r="H93" s="468"/>
    </row>
    <row r="94" spans="2:8" ht="5.0999999999999996" customHeight="1" x14ac:dyDescent="0.2">
      <c r="B94" s="153"/>
      <c r="C94" s="153"/>
      <c r="D94" s="153"/>
      <c r="E94" s="153"/>
      <c r="F94" s="153"/>
      <c r="G94" s="153"/>
      <c r="H94" s="153"/>
    </row>
    <row r="95" spans="2:8" ht="15" customHeight="1" x14ac:dyDescent="0.25">
      <c r="B95" s="504" t="s">
        <v>591</v>
      </c>
      <c r="C95" s="504"/>
      <c r="D95" s="504"/>
      <c r="E95" s="504"/>
      <c r="F95" s="504"/>
      <c r="G95" s="492">
        <f>SUM(G97:H98)</f>
        <v>45</v>
      </c>
      <c r="H95" s="493"/>
    </row>
    <row r="96" spans="2:8" ht="14.25" customHeight="1" x14ac:dyDescent="0.2">
      <c r="B96" s="451" t="s">
        <v>418</v>
      </c>
      <c r="C96" s="451"/>
      <c r="D96" s="451"/>
      <c r="E96" s="451"/>
      <c r="F96" s="451"/>
      <c r="G96" s="451"/>
      <c r="H96" s="451"/>
    </row>
    <row r="97" spans="2:8" ht="15" customHeight="1" x14ac:dyDescent="0.25">
      <c r="B97" s="445" t="s">
        <v>419</v>
      </c>
      <c r="C97" s="445"/>
      <c r="D97" s="445"/>
      <c r="E97" s="445"/>
      <c r="F97" s="445"/>
      <c r="G97" s="443">
        <v>30</v>
      </c>
      <c r="H97" s="444"/>
    </row>
    <row r="98" spans="2:8" ht="15" customHeight="1" x14ac:dyDescent="0.25">
      <c r="B98" s="445" t="s">
        <v>420</v>
      </c>
      <c r="C98" s="445"/>
      <c r="D98" s="445"/>
      <c r="E98" s="445"/>
      <c r="F98" s="445"/>
      <c r="G98" s="443">
        <v>15</v>
      </c>
      <c r="H98" s="444"/>
    </row>
    <row r="99" spans="2:8" ht="15.75" customHeight="1" x14ac:dyDescent="0.2">
      <c r="B99" s="178"/>
      <c r="C99" s="178"/>
      <c r="D99" s="178"/>
      <c r="E99" s="178"/>
      <c r="F99" s="178"/>
      <c r="G99" s="178"/>
      <c r="H99" s="178"/>
    </row>
    <row r="100" spans="2:8" ht="15" customHeight="1" x14ac:dyDescent="0.2">
      <c r="B100" s="504" t="s">
        <v>421</v>
      </c>
      <c r="C100" s="504"/>
      <c r="D100" s="504"/>
      <c r="E100" s="504"/>
      <c r="F100" s="504"/>
      <c r="G100" s="508">
        <v>20</v>
      </c>
      <c r="H100" s="509"/>
    </row>
    <row r="101" spans="2:8" ht="30" customHeight="1" x14ac:dyDescent="0.2">
      <c r="B101" s="451" t="s">
        <v>453</v>
      </c>
      <c r="C101" s="468"/>
      <c r="D101" s="468"/>
      <c r="E101" s="468"/>
      <c r="F101" s="468"/>
      <c r="G101" s="468"/>
      <c r="H101" s="468"/>
    </row>
    <row r="102" spans="2:8" ht="15.75" customHeight="1" x14ac:dyDescent="0.2">
      <c r="B102" s="60"/>
      <c r="C102" s="60"/>
      <c r="D102" s="60"/>
      <c r="E102" s="60"/>
      <c r="F102" s="60"/>
      <c r="G102" s="60"/>
      <c r="H102" s="60"/>
    </row>
    <row r="103" spans="2:8" ht="14.25" customHeight="1" x14ac:dyDescent="0.2">
      <c r="B103" s="504" t="s">
        <v>422</v>
      </c>
      <c r="C103" s="504"/>
      <c r="D103" s="504"/>
      <c r="E103" s="504"/>
      <c r="F103" s="504"/>
      <c r="G103" s="508">
        <v>10</v>
      </c>
      <c r="H103" s="508"/>
    </row>
    <row r="104" spans="2:8" ht="14.25" customHeight="1" x14ac:dyDescent="0.2">
      <c r="B104" s="451" t="s">
        <v>454</v>
      </c>
      <c r="C104" s="451"/>
      <c r="D104" s="451"/>
      <c r="E104" s="451"/>
      <c r="F104" s="451"/>
      <c r="G104" s="451"/>
      <c r="H104" s="451"/>
    </row>
    <row r="105" spans="2:8" ht="14.25" customHeight="1" x14ac:dyDescent="0.2">
      <c r="B105" s="451"/>
      <c r="C105" s="451"/>
      <c r="D105" s="451"/>
      <c r="E105" s="451"/>
      <c r="F105" s="451"/>
      <c r="G105" s="451"/>
      <c r="H105" s="451"/>
    </row>
    <row r="106" spans="2:8" ht="13.5" customHeight="1" x14ac:dyDescent="0.2">
      <c r="B106" s="451"/>
      <c r="C106" s="451"/>
      <c r="D106" s="451"/>
      <c r="E106" s="451"/>
      <c r="F106" s="451"/>
      <c r="G106" s="451"/>
      <c r="H106" s="451"/>
    </row>
    <row r="108" spans="2:8" ht="15" customHeight="1" x14ac:dyDescent="0.2">
      <c r="B108" s="504" t="s">
        <v>455</v>
      </c>
      <c r="C108" s="504"/>
      <c r="D108" s="504"/>
      <c r="E108" s="504"/>
      <c r="F108" s="504"/>
      <c r="G108" s="508">
        <v>5</v>
      </c>
      <c r="H108" s="509"/>
    </row>
    <row r="109" spans="2:8" ht="30" customHeight="1" x14ac:dyDescent="0.2">
      <c r="B109" s="451" t="s">
        <v>456</v>
      </c>
      <c r="C109" s="451"/>
      <c r="D109" s="451"/>
      <c r="E109" s="451"/>
      <c r="F109" s="451"/>
      <c r="G109" s="451"/>
      <c r="H109" s="451"/>
    </row>
    <row r="110" spans="2:8" ht="14.25" customHeight="1" x14ac:dyDescent="0.2">
      <c r="B110" s="283"/>
      <c r="C110" s="283"/>
      <c r="D110" s="283"/>
      <c r="E110" s="283"/>
      <c r="F110" s="283"/>
      <c r="G110" s="283"/>
      <c r="H110" s="283"/>
    </row>
    <row r="111" spans="2:8" ht="28.5" customHeight="1" x14ac:dyDescent="0.2">
      <c r="B111" s="504" t="s">
        <v>423</v>
      </c>
      <c r="C111" s="504"/>
      <c r="D111" s="504"/>
      <c r="E111" s="504"/>
      <c r="F111" s="504"/>
      <c r="G111" s="508">
        <v>70</v>
      </c>
      <c r="H111" s="509"/>
    </row>
    <row r="112" spans="2:8" ht="45.75" customHeight="1" x14ac:dyDescent="0.2">
      <c r="B112" s="451" t="s">
        <v>592</v>
      </c>
      <c r="C112" s="451"/>
      <c r="D112" s="451"/>
      <c r="E112" s="451"/>
      <c r="F112" s="451"/>
      <c r="G112" s="451"/>
      <c r="H112" s="451"/>
    </row>
    <row r="113" spans="1:8" ht="14.25" customHeight="1" x14ac:dyDescent="0.2">
      <c r="B113" s="283"/>
      <c r="C113" s="283"/>
      <c r="D113" s="283"/>
      <c r="E113" s="283"/>
      <c r="F113" s="283"/>
      <c r="G113" s="283"/>
      <c r="H113" s="283"/>
    </row>
    <row r="114" spans="1:8" ht="15" x14ac:dyDescent="0.25">
      <c r="A114" s="40">
        <v>5179</v>
      </c>
      <c r="B114" s="45" t="s">
        <v>179</v>
      </c>
      <c r="G114" s="447">
        <f>SUM(G115,G120,G126,G131)</f>
        <v>3530</v>
      </c>
      <c r="H114" s="448"/>
    </row>
    <row r="115" spans="1:8" ht="14.25" customHeight="1" x14ac:dyDescent="0.25">
      <c r="B115" s="504" t="s">
        <v>144</v>
      </c>
      <c r="C115" s="504"/>
      <c r="D115" s="504"/>
      <c r="E115" s="504"/>
      <c r="F115" s="504"/>
      <c r="G115" s="492">
        <v>400</v>
      </c>
      <c r="H115" s="493"/>
    </row>
    <row r="116" spans="1:8" ht="14.25" customHeight="1" x14ac:dyDescent="0.2">
      <c r="B116" s="451" t="s">
        <v>593</v>
      </c>
      <c r="C116" s="468"/>
      <c r="D116" s="468"/>
      <c r="E116" s="468"/>
      <c r="F116" s="468"/>
      <c r="G116" s="468"/>
      <c r="H116" s="468"/>
    </row>
    <row r="117" spans="1:8" ht="14.25" customHeight="1" x14ac:dyDescent="0.2">
      <c r="B117" s="468"/>
      <c r="C117" s="468"/>
      <c r="D117" s="468"/>
      <c r="E117" s="468"/>
      <c r="F117" s="468"/>
      <c r="G117" s="468"/>
      <c r="H117" s="468"/>
    </row>
    <row r="118" spans="1:8" ht="41.25" customHeight="1" x14ac:dyDescent="0.2">
      <c r="B118" s="468"/>
      <c r="C118" s="468"/>
      <c r="D118" s="468"/>
      <c r="E118" s="468"/>
      <c r="F118" s="468"/>
      <c r="G118" s="468"/>
      <c r="H118" s="468"/>
    </row>
    <row r="119" spans="1:8" ht="14.25" customHeight="1" x14ac:dyDescent="0.2">
      <c r="B119" s="61"/>
      <c r="C119" s="61"/>
      <c r="D119" s="61"/>
      <c r="E119" s="61"/>
      <c r="F119" s="61"/>
      <c r="G119" s="61"/>
      <c r="H119" s="61"/>
    </row>
    <row r="120" spans="1:8" ht="14.25" customHeight="1" x14ac:dyDescent="0.25">
      <c r="B120" s="504" t="s">
        <v>145</v>
      </c>
      <c r="C120" s="504"/>
      <c r="D120" s="504"/>
      <c r="E120" s="504"/>
      <c r="F120" s="504"/>
      <c r="G120" s="492">
        <v>100</v>
      </c>
      <c r="H120" s="493"/>
    </row>
    <row r="121" spans="1:8" ht="14.25" customHeight="1" x14ac:dyDescent="0.2">
      <c r="B121" s="451" t="s">
        <v>594</v>
      </c>
      <c r="C121" s="468"/>
      <c r="D121" s="468"/>
      <c r="E121" s="468"/>
      <c r="F121" s="468"/>
      <c r="G121" s="468"/>
      <c r="H121" s="468"/>
    </row>
    <row r="122" spans="1:8" ht="14.25" customHeight="1" x14ac:dyDescent="0.2">
      <c r="B122" s="468"/>
      <c r="C122" s="468"/>
      <c r="D122" s="468"/>
      <c r="E122" s="468"/>
      <c r="F122" s="468"/>
      <c r="G122" s="468"/>
      <c r="H122" s="468"/>
    </row>
    <row r="123" spans="1:8" ht="14.25" customHeight="1" x14ac:dyDescent="0.2">
      <c r="B123" s="468"/>
      <c r="C123" s="468"/>
      <c r="D123" s="468"/>
      <c r="E123" s="468"/>
      <c r="F123" s="468"/>
      <c r="G123" s="468"/>
      <c r="H123" s="468"/>
    </row>
    <row r="124" spans="1:8" ht="28.5" customHeight="1" x14ac:dyDescent="0.2">
      <c r="B124" s="468"/>
      <c r="C124" s="468"/>
      <c r="D124" s="468"/>
      <c r="E124" s="468"/>
      <c r="F124" s="468"/>
      <c r="G124" s="468"/>
      <c r="H124" s="468"/>
    </row>
    <row r="125" spans="1:8" ht="14.25" customHeight="1" x14ac:dyDescent="0.2">
      <c r="B125" s="235"/>
      <c r="C125" s="235"/>
      <c r="D125" s="235"/>
      <c r="E125" s="235"/>
      <c r="F125" s="235"/>
      <c r="G125" s="235"/>
      <c r="H125" s="235"/>
    </row>
    <row r="126" spans="1:8" ht="14.25" customHeight="1" x14ac:dyDescent="0.25">
      <c r="B126" s="504" t="s">
        <v>424</v>
      </c>
      <c r="C126" s="504"/>
      <c r="D126" s="504"/>
      <c r="E126" s="504"/>
      <c r="F126" s="504"/>
      <c r="G126" s="492">
        <v>30</v>
      </c>
      <c r="H126" s="493"/>
    </row>
    <row r="127" spans="1:8" ht="15.75" customHeight="1" x14ac:dyDescent="0.2">
      <c r="B127" s="451" t="s">
        <v>595</v>
      </c>
      <c r="C127" s="451"/>
      <c r="D127" s="451"/>
      <c r="E127" s="451"/>
      <c r="F127" s="451"/>
      <c r="G127" s="451"/>
      <c r="H127" s="451"/>
    </row>
    <row r="128" spans="1:8" ht="15.75" customHeight="1" x14ac:dyDescent="0.2">
      <c r="B128" s="451"/>
      <c r="C128" s="451"/>
      <c r="D128" s="451"/>
      <c r="E128" s="451"/>
      <c r="F128" s="451"/>
      <c r="G128" s="451"/>
      <c r="H128" s="451"/>
    </row>
    <row r="129" spans="1:9" ht="12" customHeight="1" x14ac:dyDescent="0.2">
      <c r="B129" s="451"/>
      <c r="C129" s="451"/>
      <c r="D129" s="451"/>
      <c r="E129" s="451"/>
      <c r="F129" s="451"/>
      <c r="G129" s="451"/>
      <c r="H129" s="451"/>
    </row>
    <row r="130" spans="1:9" ht="15.75" customHeight="1" x14ac:dyDescent="0.2">
      <c r="B130" s="153"/>
      <c r="C130" s="153"/>
      <c r="D130" s="153"/>
      <c r="E130" s="153"/>
      <c r="F130" s="153"/>
      <c r="G130" s="153"/>
      <c r="H130" s="153"/>
    </row>
    <row r="131" spans="1:9" ht="14.25" customHeight="1" x14ac:dyDescent="0.25">
      <c r="B131" s="504" t="s">
        <v>732</v>
      </c>
      <c r="C131" s="504"/>
      <c r="D131" s="504"/>
      <c r="E131" s="504"/>
      <c r="F131" s="504"/>
      <c r="G131" s="492">
        <v>3000</v>
      </c>
      <c r="H131" s="493"/>
    </row>
    <row r="132" spans="1:9" ht="15.75" customHeight="1" x14ac:dyDescent="0.2">
      <c r="B132" s="451" t="s">
        <v>648</v>
      </c>
      <c r="C132" s="451"/>
      <c r="D132" s="451"/>
      <c r="E132" s="451"/>
      <c r="F132" s="451"/>
      <c r="G132" s="451"/>
      <c r="H132" s="451"/>
    </row>
    <row r="133" spans="1:9" ht="15.75" customHeight="1" x14ac:dyDescent="0.2">
      <c r="B133" s="451"/>
      <c r="C133" s="451"/>
      <c r="D133" s="451"/>
      <c r="E133" s="451"/>
      <c r="F133" s="451"/>
      <c r="G133" s="451"/>
      <c r="H133" s="451"/>
    </row>
    <row r="134" spans="1:9" ht="15.75" customHeight="1" x14ac:dyDescent="0.2">
      <c r="B134" s="340"/>
      <c r="C134" s="340"/>
      <c r="D134" s="340"/>
      <c r="E134" s="340"/>
      <c r="F134" s="340"/>
      <c r="G134" s="340"/>
      <c r="H134" s="340"/>
    </row>
    <row r="135" spans="1:9" ht="17.25" customHeight="1" thickBot="1" x14ac:dyDescent="0.3">
      <c r="B135" s="48" t="s">
        <v>287</v>
      </c>
      <c r="C135" s="49"/>
      <c r="D135" s="50"/>
      <c r="E135" s="51"/>
      <c r="F135" s="51"/>
      <c r="G135" s="456">
        <v>400</v>
      </c>
      <c r="H135" s="456"/>
      <c r="I135" s="1"/>
    </row>
    <row r="136" spans="1:9" ht="15.75" thickTop="1" x14ac:dyDescent="0.25">
      <c r="A136" s="40">
        <v>5542</v>
      </c>
      <c r="B136" s="45" t="s">
        <v>226</v>
      </c>
      <c r="G136" s="447">
        <v>400</v>
      </c>
      <c r="H136" s="448"/>
    </row>
    <row r="137" spans="1:9" ht="14.25" customHeight="1" x14ac:dyDescent="0.25">
      <c r="B137" s="504" t="s">
        <v>206</v>
      </c>
      <c r="C137" s="504"/>
      <c r="D137" s="504"/>
      <c r="E137" s="504"/>
      <c r="F137" s="504"/>
      <c r="G137" s="492"/>
      <c r="H137" s="493"/>
    </row>
    <row r="138" spans="1:9" ht="14.25" customHeight="1" x14ac:dyDescent="0.2">
      <c r="B138" s="451" t="s">
        <v>596</v>
      </c>
      <c r="C138" s="468"/>
      <c r="D138" s="468"/>
      <c r="E138" s="468"/>
      <c r="F138" s="468"/>
      <c r="G138" s="468"/>
      <c r="H138" s="468"/>
    </row>
    <row r="139" spans="1:9" ht="14.25" customHeight="1" x14ac:dyDescent="0.2">
      <c r="B139" s="468"/>
      <c r="C139" s="468"/>
      <c r="D139" s="468"/>
      <c r="E139" s="468"/>
      <c r="F139" s="468"/>
      <c r="G139" s="468"/>
      <c r="H139" s="468"/>
    </row>
    <row r="140" spans="1:9" ht="14.25" customHeight="1" x14ac:dyDescent="0.2">
      <c r="B140" s="468"/>
      <c r="C140" s="468"/>
      <c r="D140" s="468"/>
      <c r="E140" s="468"/>
      <c r="F140" s="468"/>
      <c r="G140" s="468"/>
      <c r="H140" s="468"/>
    </row>
    <row r="141" spans="1:9" ht="20.25" customHeight="1" x14ac:dyDescent="0.2">
      <c r="B141" s="468"/>
      <c r="C141" s="468"/>
      <c r="D141" s="468"/>
      <c r="E141" s="468"/>
      <c r="F141" s="468"/>
      <c r="G141" s="468"/>
      <c r="H141" s="468"/>
    </row>
    <row r="142" spans="1:9" ht="18" customHeight="1" x14ac:dyDescent="0.2">
      <c r="B142" s="153"/>
      <c r="C142" s="153"/>
      <c r="D142" s="153"/>
      <c r="E142" s="153"/>
      <c r="F142" s="153"/>
      <c r="G142" s="153"/>
      <c r="H142" s="153"/>
    </row>
    <row r="143" spans="1:9" ht="17.25" customHeight="1" thickBot="1" x14ac:dyDescent="0.3">
      <c r="B143" s="48" t="s">
        <v>95</v>
      </c>
      <c r="C143" s="49"/>
      <c r="D143" s="50"/>
      <c r="E143" s="51"/>
      <c r="F143" s="51"/>
      <c r="G143" s="456">
        <f>SUM(G144,G162,G183,G221)</f>
        <v>9656</v>
      </c>
      <c r="H143" s="456"/>
      <c r="I143" s="1"/>
    </row>
    <row r="144" spans="1:9" ht="17.25" customHeight="1" thickTop="1" x14ac:dyDescent="0.25">
      <c r="A144" s="40">
        <v>5139</v>
      </c>
      <c r="B144" s="45" t="s">
        <v>189</v>
      </c>
      <c r="G144" s="507">
        <f>SUM(G146,G151,G155)</f>
        <v>450</v>
      </c>
      <c r="H144" s="507"/>
      <c r="I144" s="1"/>
    </row>
    <row r="145" spans="2:9" ht="17.25" customHeight="1" x14ac:dyDescent="0.25">
      <c r="B145" s="496" t="s">
        <v>147</v>
      </c>
      <c r="C145" s="502"/>
      <c r="D145" s="502"/>
      <c r="E145" s="502"/>
      <c r="F145" s="502"/>
      <c r="G145" s="57"/>
      <c r="H145" s="58"/>
      <c r="I145" s="1"/>
    </row>
    <row r="146" spans="2:9" ht="12.75" customHeight="1" x14ac:dyDescent="0.25">
      <c r="B146" s="502"/>
      <c r="C146" s="502"/>
      <c r="D146" s="502"/>
      <c r="E146" s="502"/>
      <c r="F146" s="502"/>
      <c r="G146" s="492">
        <v>100</v>
      </c>
      <c r="H146" s="493"/>
      <c r="I146" s="1"/>
    </row>
    <row r="147" spans="2:9" ht="17.25" customHeight="1" x14ac:dyDescent="0.2">
      <c r="B147" s="451" t="s">
        <v>597</v>
      </c>
      <c r="C147" s="468"/>
      <c r="D147" s="468"/>
      <c r="E147" s="468"/>
      <c r="F147" s="468"/>
      <c r="G147" s="468"/>
      <c r="H147" s="468"/>
      <c r="I147" s="1"/>
    </row>
    <row r="148" spans="2:9" ht="9" customHeight="1" x14ac:dyDescent="0.2">
      <c r="B148" s="468"/>
      <c r="C148" s="468"/>
      <c r="D148" s="468"/>
      <c r="E148" s="468"/>
      <c r="F148" s="468"/>
      <c r="G148" s="468"/>
      <c r="H148" s="468"/>
      <c r="I148" s="1"/>
    </row>
    <row r="149" spans="2:9" ht="18.75" customHeight="1" x14ac:dyDescent="0.2">
      <c r="B149" s="468"/>
      <c r="C149" s="468"/>
      <c r="D149" s="468"/>
      <c r="E149" s="468"/>
      <c r="F149" s="468"/>
      <c r="G149" s="468"/>
      <c r="H149" s="468"/>
      <c r="I149" s="1"/>
    </row>
    <row r="150" spans="2:9" ht="11.25" customHeight="1" x14ac:dyDescent="0.25">
      <c r="B150" s="45"/>
      <c r="G150" s="57"/>
      <c r="H150" s="58"/>
      <c r="I150" s="1"/>
    </row>
    <row r="151" spans="2:9" ht="17.25" customHeight="1" x14ac:dyDescent="0.25">
      <c r="B151" s="503" t="s">
        <v>598</v>
      </c>
      <c r="C151" s="503"/>
      <c r="D151" s="503"/>
      <c r="E151" s="503"/>
      <c r="F151" s="503"/>
      <c r="G151" s="492">
        <v>50</v>
      </c>
      <c r="H151" s="493"/>
      <c r="I151" s="1"/>
    </row>
    <row r="152" spans="2:9" ht="17.25" customHeight="1" x14ac:dyDescent="0.2">
      <c r="B152" s="451" t="s">
        <v>599</v>
      </c>
      <c r="C152" s="468"/>
      <c r="D152" s="468"/>
      <c r="E152" s="468"/>
      <c r="F152" s="468"/>
      <c r="G152" s="468"/>
      <c r="H152" s="468"/>
      <c r="I152" s="1"/>
    </row>
    <row r="153" spans="2:9" ht="12" customHeight="1" x14ac:dyDescent="0.2">
      <c r="B153" s="468"/>
      <c r="C153" s="468"/>
      <c r="D153" s="468"/>
      <c r="E153" s="468"/>
      <c r="F153" s="468"/>
      <c r="G153" s="468"/>
      <c r="H153" s="468"/>
      <c r="I153" s="1"/>
    </row>
    <row r="154" spans="2:9" ht="12" customHeight="1" x14ac:dyDescent="0.2">
      <c r="B154" s="335"/>
      <c r="C154" s="335"/>
      <c r="D154" s="335"/>
      <c r="E154" s="335"/>
      <c r="F154" s="335"/>
      <c r="G154" s="335"/>
      <c r="H154" s="335"/>
      <c r="I154" s="1"/>
    </row>
    <row r="155" spans="2:9" ht="17.25" customHeight="1" x14ac:dyDescent="0.25">
      <c r="B155" s="503" t="s">
        <v>600</v>
      </c>
      <c r="C155" s="503"/>
      <c r="D155" s="503"/>
      <c r="E155" s="503"/>
      <c r="F155" s="503"/>
      <c r="G155" s="492">
        <v>300</v>
      </c>
      <c r="H155" s="493"/>
      <c r="I155" s="1"/>
    </row>
    <row r="156" spans="2:9" ht="17.25" customHeight="1" x14ac:dyDescent="0.2">
      <c r="B156" s="451" t="s">
        <v>601</v>
      </c>
      <c r="C156" s="451"/>
      <c r="D156" s="451"/>
      <c r="E156" s="451"/>
      <c r="F156" s="451"/>
      <c r="G156" s="451"/>
      <c r="H156" s="451"/>
      <c r="I156" s="1"/>
    </row>
    <row r="157" spans="2:9" ht="12" customHeight="1" x14ac:dyDescent="0.2">
      <c r="B157" s="451"/>
      <c r="C157" s="451"/>
      <c r="D157" s="451"/>
      <c r="E157" s="451"/>
      <c r="F157" s="451"/>
      <c r="G157" s="451"/>
      <c r="H157" s="451"/>
      <c r="I157" s="1"/>
    </row>
    <row r="158" spans="2:9" ht="13.5" customHeight="1" x14ac:dyDescent="0.2">
      <c r="B158" s="451"/>
      <c r="C158" s="451"/>
      <c r="D158" s="451"/>
      <c r="E158" s="451"/>
      <c r="F158" s="451"/>
      <c r="G158" s="451"/>
      <c r="H158" s="451"/>
      <c r="I158" s="1"/>
    </row>
    <row r="159" spans="2:9" ht="13.5" customHeight="1" x14ac:dyDescent="0.2">
      <c r="B159" s="451"/>
      <c r="C159" s="451"/>
      <c r="D159" s="451"/>
      <c r="E159" s="451"/>
      <c r="F159" s="451"/>
      <c r="G159" s="451"/>
      <c r="H159" s="451"/>
      <c r="I159" s="1"/>
    </row>
    <row r="160" spans="2:9" ht="15" customHeight="1" x14ac:dyDescent="0.2">
      <c r="B160" s="451"/>
      <c r="C160" s="451"/>
      <c r="D160" s="451"/>
      <c r="E160" s="451"/>
      <c r="F160" s="451"/>
      <c r="G160" s="451"/>
      <c r="H160" s="451"/>
      <c r="I160" s="1"/>
    </row>
    <row r="161" spans="1:9" ht="15" customHeight="1" x14ac:dyDescent="0.25">
      <c r="B161" s="338"/>
      <c r="G161" s="332"/>
      <c r="H161" s="333"/>
      <c r="I161" s="1"/>
    </row>
    <row r="162" spans="1:9" s="147" customFormat="1" ht="17.25" customHeight="1" x14ac:dyDescent="0.25">
      <c r="A162" s="147">
        <v>5164</v>
      </c>
      <c r="B162" s="125" t="s">
        <v>42</v>
      </c>
      <c r="C162" s="148"/>
      <c r="D162" s="149"/>
      <c r="E162" s="150"/>
      <c r="F162" s="150"/>
      <c r="G162" s="478">
        <f>SUM(G163,G168,G173,G178)</f>
        <v>186</v>
      </c>
      <c r="H162" s="478"/>
      <c r="I162" s="27"/>
    </row>
    <row r="163" spans="1:9" s="147" customFormat="1" ht="17.25" customHeight="1" x14ac:dyDescent="0.25">
      <c r="B163" s="498" t="s">
        <v>207</v>
      </c>
      <c r="C163" s="498"/>
      <c r="D163" s="498"/>
      <c r="E163" s="498"/>
      <c r="F163" s="498"/>
      <c r="G163" s="492">
        <v>150</v>
      </c>
      <c r="H163" s="493"/>
      <c r="I163" s="27"/>
    </row>
    <row r="164" spans="1:9" s="147" customFormat="1" ht="17.25" customHeight="1" x14ac:dyDescent="0.2">
      <c r="B164" s="499" t="s">
        <v>602</v>
      </c>
      <c r="C164" s="468"/>
      <c r="D164" s="468"/>
      <c r="E164" s="468"/>
      <c r="F164" s="468"/>
      <c r="G164" s="468"/>
      <c r="H164" s="468"/>
      <c r="I164" s="27"/>
    </row>
    <row r="165" spans="1:9" s="147" customFormat="1" ht="17.25" customHeight="1" x14ac:dyDescent="0.2">
      <c r="B165" s="468"/>
      <c r="C165" s="468"/>
      <c r="D165" s="468"/>
      <c r="E165" s="468"/>
      <c r="F165" s="468"/>
      <c r="G165" s="468"/>
      <c r="H165" s="468"/>
      <c r="I165" s="27"/>
    </row>
    <row r="166" spans="1:9" s="147" customFormat="1" ht="22.5" customHeight="1" x14ac:dyDescent="0.2">
      <c r="B166" s="468"/>
      <c r="C166" s="468"/>
      <c r="D166" s="468"/>
      <c r="E166" s="468"/>
      <c r="F166" s="468"/>
      <c r="G166" s="468"/>
      <c r="H166" s="468"/>
      <c r="I166" s="27"/>
    </row>
    <row r="167" spans="1:9" s="147" customFormat="1" ht="15" customHeight="1" x14ac:dyDescent="0.25">
      <c r="B167" s="125"/>
      <c r="C167" s="148"/>
      <c r="D167" s="149"/>
      <c r="E167" s="150"/>
      <c r="F167" s="150"/>
      <c r="G167" s="57"/>
      <c r="H167" s="58"/>
      <c r="I167" s="27"/>
    </row>
    <row r="168" spans="1:9" s="147" customFormat="1" ht="17.25" customHeight="1" x14ac:dyDescent="0.25">
      <c r="B168" s="498" t="s">
        <v>148</v>
      </c>
      <c r="C168" s="498"/>
      <c r="D168" s="498"/>
      <c r="E168" s="498"/>
      <c r="F168" s="498"/>
      <c r="G168" s="492">
        <v>5</v>
      </c>
      <c r="H168" s="493"/>
      <c r="I168" s="27"/>
    </row>
    <row r="169" spans="1:9" s="147" customFormat="1" ht="17.25" customHeight="1" x14ac:dyDescent="0.2">
      <c r="B169" s="499" t="s">
        <v>603</v>
      </c>
      <c r="C169" s="468"/>
      <c r="D169" s="468"/>
      <c r="E169" s="468"/>
      <c r="F169" s="468"/>
      <c r="G169" s="468"/>
      <c r="H169" s="468"/>
      <c r="I169" s="27"/>
    </row>
    <row r="170" spans="1:9" s="147" customFormat="1" ht="11.25" customHeight="1" x14ac:dyDescent="0.2">
      <c r="B170" s="468"/>
      <c r="C170" s="468"/>
      <c r="D170" s="468"/>
      <c r="E170" s="468"/>
      <c r="F170" s="468"/>
      <c r="G170" s="468"/>
      <c r="H170" s="468"/>
      <c r="I170" s="27"/>
    </row>
    <row r="171" spans="1:9" s="147" customFormat="1" ht="14.25" customHeight="1" x14ac:dyDescent="0.2">
      <c r="B171" s="468"/>
      <c r="C171" s="468"/>
      <c r="D171" s="468"/>
      <c r="E171" s="468"/>
      <c r="F171" s="468"/>
      <c r="G171" s="468"/>
      <c r="H171" s="468"/>
      <c r="I171" s="27"/>
    </row>
    <row r="172" spans="1:9" s="147" customFormat="1" ht="15.75" customHeight="1" x14ac:dyDescent="0.25">
      <c r="B172" s="125"/>
      <c r="C172" s="148"/>
      <c r="D172" s="149"/>
      <c r="E172" s="150"/>
      <c r="F172" s="150"/>
      <c r="G172" s="57"/>
      <c r="H172" s="58"/>
      <c r="I172" s="27"/>
    </row>
    <row r="173" spans="1:9" s="147" customFormat="1" ht="15" customHeight="1" x14ac:dyDescent="0.25">
      <c r="B173" s="500" t="s">
        <v>208</v>
      </c>
      <c r="C173" s="500"/>
      <c r="D173" s="500"/>
      <c r="E173" s="500"/>
      <c r="F173" s="500"/>
      <c r="G173" s="492">
        <v>5</v>
      </c>
      <c r="H173" s="493"/>
      <c r="I173" s="27"/>
    </row>
    <row r="174" spans="1:9" s="147" customFormat="1" ht="12.75" customHeight="1" x14ac:dyDescent="0.2">
      <c r="B174" s="499" t="s">
        <v>604</v>
      </c>
      <c r="C174" s="468"/>
      <c r="D174" s="468"/>
      <c r="E174" s="468"/>
      <c r="F174" s="468"/>
      <c r="G174" s="468"/>
      <c r="H174" s="468"/>
      <c r="I174" s="27"/>
    </row>
    <row r="175" spans="1:9" s="147" customFormat="1" ht="11.25" customHeight="1" x14ac:dyDescent="0.2">
      <c r="B175" s="468"/>
      <c r="C175" s="468"/>
      <c r="D175" s="468"/>
      <c r="E175" s="468"/>
      <c r="F175" s="468"/>
      <c r="G175" s="468"/>
      <c r="H175" s="468"/>
      <c r="I175" s="27"/>
    </row>
    <row r="176" spans="1:9" s="147" customFormat="1" ht="19.5" customHeight="1" x14ac:dyDescent="0.2">
      <c r="B176" s="468"/>
      <c r="C176" s="468"/>
      <c r="D176" s="468"/>
      <c r="E176" s="468"/>
      <c r="F176" s="468"/>
      <c r="G176" s="468"/>
      <c r="H176" s="468"/>
      <c r="I176" s="27"/>
    </row>
    <row r="177" spans="1:9" s="147" customFormat="1" ht="17.25" customHeight="1" x14ac:dyDescent="0.25">
      <c r="B177" s="65"/>
      <c r="C177" s="65"/>
      <c r="D177" s="65"/>
      <c r="E177" s="65"/>
      <c r="F177" s="65"/>
      <c r="G177" s="65"/>
      <c r="H177" s="65"/>
      <c r="I177" s="27"/>
    </row>
    <row r="178" spans="1:9" s="147" customFormat="1" ht="17.25" customHeight="1" x14ac:dyDescent="0.25">
      <c r="B178" s="500" t="s">
        <v>425</v>
      </c>
      <c r="C178" s="498"/>
      <c r="D178" s="498"/>
      <c r="E178" s="498"/>
      <c r="F178" s="498"/>
      <c r="G178" s="492">
        <v>26</v>
      </c>
      <c r="H178" s="493"/>
      <c r="I178" s="27"/>
    </row>
    <row r="179" spans="1:9" s="147" customFormat="1" ht="15.75" customHeight="1" x14ac:dyDescent="0.2">
      <c r="B179" s="499" t="s">
        <v>227</v>
      </c>
      <c r="C179" s="468"/>
      <c r="D179" s="468"/>
      <c r="E179" s="468"/>
      <c r="F179" s="468"/>
      <c r="G179" s="468"/>
      <c r="H179" s="468"/>
      <c r="I179" s="27"/>
    </row>
    <row r="180" spans="1:9" s="147" customFormat="1" ht="15.75" customHeight="1" x14ac:dyDescent="0.25">
      <c r="B180" s="501" t="s">
        <v>346</v>
      </c>
      <c r="C180" s="501"/>
      <c r="D180" s="501"/>
      <c r="E180" s="501"/>
      <c r="F180" s="501"/>
      <c r="G180" s="443">
        <v>13</v>
      </c>
      <c r="H180" s="444"/>
      <c r="I180" s="27"/>
    </row>
    <row r="181" spans="1:9" s="147" customFormat="1" ht="15.75" customHeight="1" x14ac:dyDescent="0.25">
      <c r="B181" s="501" t="s">
        <v>347</v>
      </c>
      <c r="C181" s="501"/>
      <c r="D181" s="501"/>
      <c r="E181" s="501"/>
      <c r="F181" s="501"/>
      <c r="G181" s="443">
        <v>13</v>
      </c>
      <c r="H181" s="444"/>
      <c r="I181" s="27"/>
    </row>
    <row r="182" spans="1:9" s="147" customFormat="1" ht="12.75" customHeight="1" x14ac:dyDescent="0.25">
      <c r="B182" s="193"/>
      <c r="C182" s="192"/>
      <c r="D182" s="192"/>
      <c r="E182" s="192"/>
      <c r="F182" s="192"/>
      <c r="G182" s="192"/>
      <c r="H182" s="192"/>
      <c r="I182" s="27"/>
    </row>
    <row r="183" spans="1:9" s="23" customFormat="1" ht="14.25" customHeight="1" x14ac:dyDescent="0.25">
      <c r="A183" s="23">
        <v>5166</v>
      </c>
      <c r="B183" s="115" t="s">
        <v>14</v>
      </c>
      <c r="C183" s="116"/>
      <c r="D183" s="114"/>
      <c r="E183" s="113"/>
      <c r="F183" s="113"/>
      <c r="G183" s="410">
        <f>SUM(G184,G189,G193,G197,G203,G207,G212,G217)</f>
        <v>6935</v>
      </c>
      <c r="H183" s="410"/>
      <c r="I183" s="28"/>
    </row>
    <row r="184" spans="1:9" s="154" customFormat="1" ht="14.25" customHeight="1" x14ac:dyDescent="0.25">
      <c r="B184" s="497" t="s">
        <v>228</v>
      </c>
      <c r="C184" s="497"/>
      <c r="D184" s="497"/>
      <c r="E184" s="497"/>
      <c r="F184" s="497"/>
      <c r="G184" s="492">
        <v>120</v>
      </c>
      <c r="H184" s="493"/>
    </row>
    <row r="185" spans="1:9" s="154" customFormat="1" ht="14.25" customHeight="1" x14ac:dyDescent="0.25">
      <c r="B185" s="471" t="s">
        <v>605</v>
      </c>
      <c r="C185" s="468"/>
      <c r="D185" s="468"/>
      <c r="E185" s="468"/>
      <c r="F185" s="468"/>
      <c r="G185" s="468"/>
      <c r="H185" s="468"/>
    </row>
    <row r="186" spans="1:9" s="154" customFormat="1" ht="14.25" customHeight="1" x14ac:dyDescent="0.25">
      <c r="B186" s="468"/>
      <c r="C186" s="468"/>
      <c r="D186" s="468"/>
      <c r="E186" s="468"/>
      <c r="F186" s="468"/>
      <c r="G186" s="468"/>
      <c r="H186" s="468"/>
    </row>
    <row r="187" spans="1:9" s="154" customFormat="1" ht="14.25" customHeight="1" x14ac:dyDescent="0.25">
      <c r="B187" s="468"/>
      <c r="C187" s="468"/>
      <c r="D187" s="468"/>
      <c r="E187" s="468"/>
      <c r="F187" s="468"/>
      <c r="G187" s="468"/>
      <c r="H187" s="468"/>
    </row>
    <row r="188" spans="1:9" s="154" customFormat="1" ht="14.25" customHeight="1" x14ac:dyDescent="0.25"/>
    <row r="189" spans="1:9" s="154" customFormat="1" ht="14.25" customHeight="1" x14ac:dyDescent="0.25">
      <c r="B189" s="497" t="s">
        <v>606</v>
      </c>
      <c r="C189" s="497"/>
      <c r="D189" s="497"/>
      <c r="E189" s="497"/>
      <c r="F189" s="497"/>
      <c r="G189" s="492">
        <v>15</v>
      </c>
      <c r="H189" s="493"/>
    </row>
    <row r="190" spans="1:9" s="154" customFormat="1" ht="14.25" customHeight="1" x14ac:dyDescent="0.25">
      <c r="B190" s="471" t="s">
        <v>607</v>
      </c>
      <c r="C190" s="471"/>
      <c r="D190" s="471"/>
      <c r="E190" s="471"/>
      <c r="F190" s="471"/>
      <c r="G190" s="471"/>
      <c r="H190" s="471"/>
    </row>
    <row r="191" spans="1:9" s="154" customFormat="1" ht="14.25" customHeight="1" x14ac:dyDescent="0.25">
      <c r="B191" s="471"/>
      <c r="C191" s="471"/>
      <c r="D191" s="471"/>
      <c r="E191" s="471"/>
      <c r="F191" s="471"/>
      <c r="G191" s="471"/>
      <c r="H191" s="471"/>
    </row>
    <row r="192" spans="1:9" s="154" customFormat="1" ht="14.25" customHeight="1" x14ac:dyDescent="0.25"/>
    <row r="193" spans="2:8" s="197" customFormat="1" ht="14.25" customHeight="1" x14ac:dyDescent="0.25">
      <c r="B193" s="490" t="s">
        <v>608</v>
      </c>
      <c r="C193" s="491"/>
      <c r="D193" s="491"/>
      <c r="E193" s="491"/>
      <c r="F193" s="491"/>
      <c r="G193" s="488">
        <v>50</v>
      </c>
      <c r="H193" s="489"/>
    </row>
    <row r="194" spans="2:8" s="154" customFormat="1" ht="14.25" customHeight="1" x14ac:dyDescent="0.25">
      <c r="B194" s="471" t="s">
        <v>457</v>
      </c>
      <c r="C194" s="471"/>
      <c r="D194" s="471"/>
      <c r="E194" s="471"/>
      <c r="F194" s="471"/>
      <c r="G194" s="471"/>
      <c r="H194" s="471"/>
    </row>
    <row r="195" spans="2:8" s="154" customFormat="1" ht="14.25" customHeight="1" x14ac:dyDescent="0.25">
      <c r="B195" s="471"/>
      <c r="C195" s="471"/>
      <c r="D195" s="471"/>
      <c r="E195" s="471"/>
      <c r="F195" s="471"/>
      <c r="G195" s="471"/>
      <c r="H195" s="471"/>
    </row>
    <row r="196" spans="2:8" s="154" customFormat="1" ht="14.25" customHeight="1" x14ac:dyDescent="0.25"/>
    <row r="197" spans="2:8" s="197" customFormat="1" ht="28.5" customHeight="1" x14ac:dyDescent="0.25">
      <c r="B197" s="490" t="s">
        <v>609</v>
      </c>
      <c r="C197" s="491"/>
      <c r="D197" s="491"/>
      <c r="E197" s="491"/>
      <c r="F197" s="491"/>
      <c r="G197" s="488">
        <v>700</v>
      </c>
      <c r="H197" s="489"/>
    </row>
    <row r="198" spans="2:8" s="154" customFormat="1" ht="14.25" customHeight="1" x14ac:dyDescent="0.25">
      <c r="B198" s="471" t="s">
        <v>610</v>
      </c>
      <c r="C198" s="471"/>
      <c r="D198" s="471"/>
      <c r="E198" s="471"/>
      <c r="F198" s="471"/>
      <c r="G198" s="471"/>
      <c r="H198" s="471"/>
    </row>
    <row r="199" spans="2:8" s="154" customFormat="1" ht="14.25" customHeight="1" x14ac:dyDescent="0.25">
      <c r="B199" s="471"/>
      <c r="C199" s="471"/>
      <c r="D199" s="471"/>
      <c r="E199" s="471"/>
      <c r="F199" s="471"/>
      <c r="G199" s="471"/>
      <c r="H199" s="471"/>
    </row>
    <row r="200" spans="2:8" s="197" customFormat="1" ht="15.75" customHeight="1" x14ac:dyDescent="0.25">
      <c r="B200" s="471"/>
      <c r="C200" s="471"/>
      <c r="D200" s="471"/>
      <c r="E200" s="471"/>
      <c r="F200" s="471"/>
      <c r="G200" s="471"/>
      <c r="H200" s="471"/>
    </row>
    <row r="201" spans="2:8" s="197" customFormat="1" ht="15.75" customHeight="1" x14ac:dyDescent="0.25">
      <c r="B201" s="471"/>
      <c r="C201" s="471"/>
      <c r="D201" s="471"/>
      <c r="E201" s="471"/>
      <c r="F201" s="471"/>
      <c r="G201" s="471"/>
      <c r="H201" s="471"/>
    </row>
    <row r="202" spans="2:8" s="197" customFormat="1" ht="15.75" customHeight="1" x14ac:dyDescent="0.25">
      <c r="B202" s="336"/>
      <c r="C202" s="336"/>
      <c r="D202" s="336"/>
      <c r="E202" s="336"/>
      <c r="F202" s="336"/>
      <c r="G202" s="336"/>
      <c r="H202" s="336"/>
    </row>
    <row r="203" spans="2:8" s="197" customFormat="1" ht="14.25" customHeight="1" x14ac:dyDescent="0.25">
      <c r="B203" s="490" t="s">
        <v>611</v>
      </c>
      <c r="C203" s="491"/>
      <c r="D203" s="491"/>
      <c r="E203" s="491"/>
      <c r="F203" s="491"/>
      <c r="G203" s="488">
        <v>700</v>
      </c>
      <c r="H203" s="489"/>
    </row>
    <row r="204" spans="2:8" s="197" customFormat="1" ht="18" customHeight="1" x14ac:dyDescent="0.25">
      <c r="B204" s="413" t="s">
        <v>612</v>
      </c>
      <c r="C204" s="413"/>
      <c r="D204" s="413"/>
      <c r="E204" s="413"/>
      <c r="F204" s="413"/>
      <c r="G204" s="413"/>
      <c r="H204" s="413"/>
    </row>
    <row r="205" spans="2:8" s="197" customFormat="1" ht="10.5" customHeight="1" x14ac:dyDescent="0.25">
      <c r="B205" s="413"/>
      <c r="C205" s="413"/>
      <c r="D205" s="413"/>
      <c r="E205" s="413"/>
      <c r="F205" s="413"/>
      <c r="G205" s="413"/>
      <c r="H205" s="413"/>
    </row>
    <row r="206" spans="2:8" s="197" customFormat="1" ht="15.75" customHeight="1" x14ac:dyDescent="0.25">
      <c r="B206" s="238"/>
      <c r="C206" s="232"/>
      <c r="D206" s="232"/>
      <c r="E206" s="232"/>
      <c r="F206" s="232"/>
      <c r="G206" s="236"/>
      <c r="H206" s="237"/>
    </row>
    <row r="207" spans="2:8" s="197" customFormat="1" ht="14.25" customHeight="1" x14ac:dyDescent="0.25">
      <c r="B207" s="490" t="s">
        <v>613</v>
      </c>
      <c r="C207" s="491"/>
      <c r="D207" s="491"/>
      <c r="E207" s="491"/>
      <c r="F207" s="491"/>
      <c r="G207" s="488">
        <v>5000</v>
      </c>
      <c r="H207" s="489"/>
    </row>
    <row r="208" spans="2:8" s="197" customFormat="1" ht="15.75" customHeight="1" x14ac:dyDescent="0.25">
      <c r="B208" s="413" t="s">
        <v>614</v>
      </c>
      <c r="C208" s="413"/>
      <c r="D208" s="413"/>
      <c r="E208" s="413"/>
      <c r="F208" s="413"/>
      <c r="G208" s="413"/>
      <c r="H208" s="413"/>
    </row>
    <row r="209" spans="1:8" s="197" customFormat="1" ht="15.75" customHeight="1" x14ac:dyDescent="0.25">
      <c r="B209" s="413"/>
      <c r="C209" s="413"/>
      <c r="D209" s="413"/>
      <c r="E209" s="413"/>
      <c r="F209" s="413"/>
      <c r="G209" s="413"/>
      <c r="H209" s="413"/>
    </row>
    <row r="210" spans="1:8" s="197" customFormat="1" ht="9.75" customHeight="1" x14ac:dyDescent="0.25">
      <c r="B210" s="413"/>
      <c r="C210" s="413"/>
      <c r="D210" s="413"/>
      <c r="E210" s="413"/>
      <c r="F210" s="413"/>
      <c r="G210" s="413"/>
      <c r="H210" s="413"/>
    </row>
    <row r="211" spans="1:8" s="197" customFormat="1" ht="15.75" customHeight="1" x14ac:dyDescent="0.25">
      <c r="B211" s="285"/>
      <c r="C211" s="285"/>
      <c r="D211" s="285"/>
      <c r="E211" s="285"/>
      <c r="F211" s="285"/>
      <c r="G211" s="285"/>
      <c r="H211" s="285"/>
    </row>
    <row r="212" spans="1:8" s="197" customFormat="1" ht="26.45" customHeight="1" x14ac:dyDescent="0.25">
      <c r="B212" s="490" t="s">
        <v>615</v>
      </c>
      <c r="C212" s="491"/>
      <c r="D212" s="491"/>
      <c r="E212" s="491"/>
      <c r="F212" s="491"/>
      <c r="G212" s="488">
        <v>150</v>
      </c>
      <c r="H212" s="489"/>
    </row>
    <row r="213" spans="1:8" s="197" customFormat="1" ht="9.6" customHeight="1" x14ac:dyDescent="0.25">
      <c r="B213" s="413" t="s">
        <v>616</v>
      </c>
      <c r="C213" s="413"/>
      <c r="D213" s="413"/>
      <c r="E213" s="413"/>
      <c r="F213" s="413"/>
      <c r="G213" s="413"/>
      <c r="H213" s="413"/>
    </row>
    <row r="214" spans="1:8" s="197" customFormat="1" ht="15.75" customHeight="1" x14ac:dyDescent="0.25">
      <c r="B214" s="413"/>
      <c r="C214" s="413"/>
      <c r="D214" s="413"/>
      <c r="E214" s="413"/>
      <c r="F214" s="413"/>
      <c r="G214" s="413"/>
      <c r="H214" s="413"/>
    </row>
    <row r="215" spans="1:8" s="197" customFormat="1" ht="44.25" customHeight="1" x14ac:dyDescent="0.25">
      <c r="B215" s="413"/>
      <c r="C215" s="413"/>
      <c r="D215" s="413"/>
      <c r="E215" s="413"/>
      <c r="F215" s="413"/>
      <c r="G215" s="413"/>
      <c r="H215" s="413"/>
    </row>
    <row r="216" spans="1:8" s="197" customFormat="1" ht="15.75" customHeight="1" x14ac:dyDescent="0.25">
      <c r="B216" s="285"/>
      <c r="C216" s="285"/>
      <c r="D216" s="285"/>
      <c r="E216" s="285"/>
      <c r="F216" s="285"/>
      <c r="G216" s="285"/>
      <c r="H216" s="285"/>
    </row>
    <row r="217" spans="1:8" s="197" customFormat="1" ht="30.75" customHeight="1" x14ac:dyDescent="0.25">
      <c r="B217" s="490" t="s">
        <v>617</v>
      </c>
      <c r="C217" s="491"/>
      <c r="D217" s="491"/>
      <c r="E217" s="491"/>
      <c r="F217" s="491"/>
      <c r="G217" s="488">
        <v>200</v>
      </c>
      <c r="H217" s="489"/>
    </row>
    <row r="218" spans="1:8" s="197" customFormat="1" ht="15.75" customHeight="1" x14ac:dyDescent="0.25">
      <c r="B218" s="413" t="s">
        <v>618</v>
      </c>
      <c r="C218" s="413"/>
      <c r="D218" s="413"/>
      <c r="E218" s="413"/>
      <c r="F218" s="413"/>
      <c r="G218" s="413"/>
      <c r="H218" s="413"/>
    </row>
    <row r="219" spans="1:8" s="197" customFormat="1" ht="15.75" customHeight="1" x14ac:dyDescent="0.25">
      <c r="B219" s="413"/>
      <c r="C219" s="413"/>
      <c r="D219" s="413"/>
      <c r="E219" s="413"/>
      <c r="F219" s="413"/>
      <c r="G219" s="413"/>
      <c r="H219" s="413"/>
    </row>
    <row r="220" spans="1:8" s="197" customFormat="1" ht="15.75" customHeight="1" x14ac:dyDescent="0.25">
      <c r="B220" s="285"/>
      <c r="C220" s="285"/>
      <c r="D220" s="285"/>
      <c r="E220" s="285"/>
      <c r="F220" s="285"/>
      <c r="G220" s="285"/>
      <c r="H220" s="285"/>
    </row>
    <row r="221" spans="1:8" ht="14.25" customHeight="1" x14ac:dyDescent="0.25">
      <c r="A221" s="40">
        <v>5169</v>
      </c>
      <c r="B221" s="45" t="s">
        <v>16</v>
      </c>
      <c r="G221" s="447">
        <f>SUM(G222,G225,G229,G235,G240,G244,G251,G257)</f>
        <v>2085</v>
      </c>
      <c r="H221" s="448"/>
    </row>
    <row r="222" spans="1:8" ht="14.25" customHeight="1" x14ac:dyDescent="0.25">
      <c r="B222" s="64" t="s">
        <v>621</v>
      </c>
      <c r="G222" s="492">
        <v>40</v>
      </c>
      <c r="H222" s="493"/>
    </row>
    <row r="223" spans="1:8" ht="14.25" customHeight="1" x14ac:dyDescent="0.25">
      <c r="B223" s="198" t="s">
        <v>622</v>
      </c>
      <c r="G223" s="332"/>
      <c r="H223" s="333"/>
    </row>
    <row r="224" spans="1:8" ht="14.25" customHeight="1" x14ac:dyDescent="0.25">
      <c r="B224" s="338"/>
      <c r="G224" s="332"/>
      <c r="H224" s="333"/>
    </row>
    <row r="225" spans="2:8" ht="14.25" customHeight="1" x14ac:dyDescent="0.25">
      <c r="B225" s="64" t="s">
        <v>229</v>
      </c>
      <c r="G225" s="492">
        <v>20</v>
      </c>
      <c r="H225" s="493"/>
    </row>
    <row r="226" spans="2:8" x14ac:dyDescent="0.2">
      <c r="B226" s="451" t="s">
        <v>426</v>
      </c>
      <c r="C226" s="451"/>
      <c r="D226" s="451"/>
      <c r="E226" s="451"/>
      <c r="F226" s="451"/>
      <c r="G226" s="451"/>
      <c r="H226" s="451"/>
    </row>
    <row r="227" spans="2:8" ht="14.25" customHeight="1" x14ac:dyDescent="0.2">
      <c r="B227" s="451"/>
      <c r="C227" s="451"/>
      <c r="D227" s="451"/>
      <c r="E227" s="451"/>
      <c r="F227" s="451"/>
      <c r="G227" s="451"/>
      <c r="H227" s="451"/>
    </row>
    <row r="228" spans="2:8" ht="14.25" customHeight="1" x14ac:dyDescent="0.25">
      <c r="B228" s="45"/>
      <c r="G228" s="57"/>
      <c r="H228" s="58"/>
    </row>
    <row r="229" spans="2:8" ht="32.25" customHeight="1" x14ac:dyDescent="0.25">
      <c r="B229" s="496" t="s">
        <v>294</v>
      </c>
      <c r="C229" s="496"/>
      <c r="D229" s="496"/>
      <c r="E229" s="496"/>
      <c r="F229" s="496"/>
      <c r="G229" s="492">
        <v>330</v>
      </c>
      <c r="H229" s="493"/>
    </row>
    <row r="230" spans="2:8" ht="14.25" hidden="1" customHeight="1" x14ac:dyDescent="0.2">
      <c r="B230" s="413" t="s">
        <v>619</v>
      </c>
      <c r="C230" s="413"/>
      <c r="D230" s="413"/>
      <c r="E230" s="413"/>
      <c r="F230" s="413"/>
      <c r="G230" s="413"/>
      <c r="H230" s="413"/>
    </row>
    <row r="231" spans="2:8" ht="14.25" customHeight="1" x14ac:dyDescent="0.2">
      <c r="B231" s="413"/>
      <c r="C231" s="413"/>
      <c r="D231" s="413"/>
      <c r="E231" s="413"/>
      <c r="F231" s="413"/>
      <c r="G231" s="413"/>
      <c r="H231" s="413"/>
    </row>
    <row r="232" spans="2:8" ht="14.25" customHeight="1" x14ac:dyDescent="0.2">
      <c r="B232" s="413"/>
      <c r="C232" s="413"/>
      <c r="D232" s="413"/>
      <c r="E232" s="413"/>
      <c r="F232" s="413"/>
      <c r="G232" s="413"/>
      <c r="H232" s="413"/>
    </row>
    <row r="233" spans="2:8" ht="27.75" customHeight="1" x14ac:dyDescent="0.2">
      <c r="B233" s="413"/>
      <c r="C233" s="413"/>
      <c r="D233" s="413"/>
      <c r="E233" s="413"/>
      <c r="F233" s="413"/>
      <c r="G233" s="413"/>
      <c r="H233" s="413"/>
    </row>
    <row r="234" spans="2:8" ht="14.25" customHeight="1" x14ac:dyDescent="0.25">
      <c r="B234" s="56"/>
      <c r="G234" s="57"/>
      <c r="H234" s="58"/>
    </row>
    <row r="235" spans="2:8" ht="14.25" customHeight="1" x14ac:dyDescent="0.25">
      <c r="B235" s="64" t="s">
        <v>623</v>
      </c>
      <c r="G235" s="492">
        <v>120</v>
      </c>
      <c r="H235" s="493"/>
    </row>
    <row r="236" spans="2:8" ht="14.25" customHeight="1" x14ac:dyDescent="0.2">
      <c r="B236" s="451" t="s">
        <v>620</v>
      </c>
      <c r="C236" s="451"/>
      <c r="D236" s="451"/>
      <c r="E236" s="451"/>
      <c r="F236" s="451"/>
      <c r="G236" s="451"/>
      <c r="H236" s="451"/>
    </row>
    <row r="237" spans="2:8" ht="14.25" customHeight="1" x14ac:dyDescent="0.2">
      <c r="B237" s="451"/>
      <c r="C237" s="451"/>
      <c r="D237" s="451"/>
      <c r="E237" s="451"/>
      <c r="F237" s="451"/>
      <c r="G237" s="451"/>
      <c r="H237" s="451"/>
    </row>
    <row r="238" spans="2:8" ht="27.75" customHeight="1" x14ac:dyDescent="0.2">
      <c r="B238" s="451"/>
      <c r="C238" s="451"/>
      <c r="D238" s="451"/>
      <c r="E238" s="451"/>
      <c r="F238" s="451"/>
      <c r="G238" s="451"/>
      <c r="H238" s="451"/>
    </row>
    <row r="239" spans="2:8" ht="14.25" customHeight="1" x14ac:dyDescent="0.25">
      <c r="B239" s="56"/>
      <c r="G239" s="57"/>
      <c r="H239" s="58"/>
    </row>
    <row r="240" spans="2:8" ht="32.25" customHeight="1" x14ac:dyDescent="0.25">
      <c r="B240" s="496" t="s">
        <v>427</v>
      </c>
      <c r="C240" s="496"/>
      <c r="D240" s="496"/>
      <c r="E240" s="496"/>
      <c r="F240" s="496"/>
      <c r="G240" s="492">
        <v>75</v>
      </c>
      <c r="H240" s="493"/>
    </row>
    <row r="241" spans="2:8" ht="17.25" customHeight="1" x14ac:dyDescent="0.2">
      <c r="B241" s="454" t="s">
        <v>624</v>
      </c>
      <c r="C241" s="457"/>
      <c r="D241" s="457"/>
      <c r="E241" s="457"/>
      <c r="F241" s="457"/>
      <c r="G241" s="457"/>
      <c r="H241" s="457"/>
    </row>
    <row r="242" spans="2:8" ht="12" customHeight="1" x14ac:dyDescent="0.2">
      <c r="B242" s="457"/>
      <c r="C242" s="457"/>
      <c r="D242" s="457"/>
      <c r="E242" s="457"/>
      <c r="F242" s="457"/>
      <c r="G242" s="457"/>
      <c r="H242" s="457"/>
    </row>
    <row r="243" spans="2:8" ht="14.25" customHeight="1" x14ac:dyDescent="0.25">
      <c r="B243" s="65"/>
      <c r="C243" s="65"/>
      <c r="D243" s="65"/>
      <c r="E243" s="65"/>
      <c r="F243" s="65"/>
      <c r="G243" s="65"/>
      <c r="H243" s="65"/>
    </row>
    <row r="244" spans="2:8" s="154" customFormat="1" ht="14.25" customHeight="1" x14ac:dyDescent="0.25">
      <c r="B244" s="497" t="s">
        <v>326</v>
      </c>
      <c r="C244" s="497"/>
      <c r="D244" s="497"/>
      <c r="E244" s="497"/>
      <c r="F244" s="497"/>
      <c r="G244" s="492">
        <v>700</v>
      </c>
      <c r="H244" s="493"/>
    </row>
    <row r="245" spans="2:8" s="154" customFormat="1" ht="14.25" customHeight="1" x14ac:dyDescent="0.25">
      <c r="B245" s="471" t="s">
        <v>625</v>
      </c>
      <c r="C245" s="471"/>
      <c r="D245" s="471"/>
      <c r="E245" s="471"/>
      <c r="F245" s="471"/>
      <c r="G245" s="471"/>
      <c r="H245" s="471"/>
    </row>
    <row r="246" spans="2:8" s="154" customFormat="1" ht="14.25" customHeight="1" x14ac:dyDescent="0.25">
      <c r="B246" s="471"/>
      <c r="C246" s="471"/>
      <c r="D246" s="471"/>
      <c r="E246" s="471"/>
      <c r="F246" s="471"/>
      <c r="G246" s="471"/>
      <c r="H246" s="471"/>
    </row>
    <row r="247" spans="2:8" s="154" customFormat="1" ht="14.25" customHeight="1" x14ac:dyDescent="0.25">
      <c r="B247" s="471"/>
      <c r="C247" s="471"/>
      <c r="D247" s="471"/>
      <c r="E247" s="471"/>
      <c r="F247" s="471"/>
      <c r="G247" s="471"/>
      <c r="H247" s="471"/>
    </row>
    <row r="248" spans="2:8" s="154" customFormat="1" ht="14.25" customHeight="1" x14ac:dyDescent="0.25">
      <c r="B248" s="471"/>
      <c r="C248" s="471"/>
      <c r="D248" s="471"/>
      <c r="E248" s="471"/>
      <c r="F248" s="471"/>
      <c r="G248" s="471"/>
      <c r="H248" s="471"/>
    </row>
    <row r="249" spans="2:8" s="154" customFormat="1" ht="30.75" customHeight="1" x14ac:dyDescent="0.25">
      <c r="B249" s="471"/>
      <c r="C249" s="471"/>
      <c r="D249" s="471"/>
      <c r="E249" s="471"/>
      <c r="F249" s="471"/>
      <c r="G249" s="471"/>
      <c r="H249" s="471"/>
    </row>
    <row r="250" spans="2:8" s="154" customFormat="1" ht="14.25" customHeight="1" x14ac:dyDescent="0.25">
      <c r="B250" s="234"/>
      <c r="C250" s="234"/>
      <c r="D250" s="234"/>
      <c r="E250" s="234"/>
      <c r="F250" s="234"/>
      <c r="G250" s="234"/>
      <c r="H250" s="234"/>
    </row>
    <row r="251" spans="2:8" s="154" customFormat="1" ht="15" customHeight="1" x14ac:dyDescent="0.25">
      <c r="B251" s="494" t="s">
        <v>626</v>
      </c>
      <c r="C251" s="494"/>
      <c r="D251" s="494"/>
      <c r="E251" s="494"/>
      <c r="F251" s="494"/>
      <c r="G251" s="492">
        <v>400</v>
      </c>
      <c r="H251" s="493"/>
    </row>
    <row r="252" spans="2:8" s="154" customFormat="1" ht="14.25" customHeight="1" x14ac:dyDescent="0.25">
      <c r="B252" s="471" t="s">
        <v>627</v>
      </c>
      <c r="C252" s="471"/>
      <c r="D252" s="471"/>
      <c r="E252" s="471"/>
      <c r="F252" s="471"/>
      <c r="G252" s="471"/>
      <c r="H252" s="471"/>
    </row>
    <row r="253" spans="2:8" s="154" customFormat="1" ht="14.25" customHeight="1" x14ac:dyDescent="0.25">
      <c r="B253" s="471"/>
      <c r="C253" s="471"/>
      <c r="D253" s="471"/>
      <c r="E253" s="471"/>
      <c r="F253" s="471"/>
      <c r="G253" s="471"/>
      <c r="H253" s="471"/>
    </row>
    <row r="254" spans="2:8" s="154" customFormat="1" ht="14.25" customHeight="1" x14ac:dyDescent="0.25">
      <c r="B254" s="471"/>
      <c r="C254" s="471"/>
      <c r="D254" s="471"/>
      <c r="E254" s="471"/>
      <c r="F254" s="471"/>
      <c r="G254" s="471"/>
      <c r="H254" s="471"/>
    </row>
    <row r="255" spans="2:8" s="154" customFormat="1" ht="14.25" customHeight="1" x14ac:dyDescent="0.25">
      <c r="B255" s="471"/>
      <c r="C255" s="471"/>
      <c r="D255" s="471"/>
      <c r="E255" s="471"/>
      <c r="F255" s="471"/>
      <c r="G255" s="471"/>
      <c r="H255" s="471"/>
    </row>
    <row r="256" spans="2:8" s="154" customFormat="1" ht="14.25" customHeight="1" x14ac:dyDescent="0.25">
      <c r="B256" s="336"/>
      <c r="C256" s="336"/>
      <c r="D256" s="336"/>
      <c r="E256" s="336"/>
      <c r="F256" s="336"/>
      <c r="G256" s="336"/>
      <c r="H256" s="336"/>
    </row>
    <row r="257" spans="1:9" s="154" customFormat="1" ht="15" customHeight="1" x14ac:dyDescent="0.25">
      <c r="B257" s="494" t="s">
        <v>628</v>
      </c>
      <c r="C257" s="494"/>
      <c r="D257" s="494"/>
      <c r="E257" s="494"/>
      <c r="F257" s="494"/>
      <c r="G257" s="492">
        <v>400</v>
      </c>
      <c r="H257" s="493"/>
    </row>
    <row r="258" spans="1:9" s="154" customFormat="1" ht="14.25" customHeight="1" x14ac:dyDescent="0.25">
      <c r="B258" s="471" t="s">
        <v>629</v>
      </c>
      <c r="C258" s="471"/>
      <c r="D258" s="471"/>
      <c r="E258" s="471"/>
      <c r="F258" s="471"/>
      <c r="G258" s="471"/>
      <c r="H258" s="471"/>
    </row>
    <row r="259" spans="1:9" s="154" customFormat="1" ht="14.25" customHeight="1" x14ac:dyDescent="0.25">
      <c r="B259" s="336"/>
      <c r="C259" s="336"/>
      <c r="D259" s="336"/>
      <c r="E259" s="336"/>
      <c r="F259" s="336"/>
      <c r="G259" s="336"/>
      <c r="H259" s="336"/>
    </row>
    <row r="260" spans="1:9" ht="17.25" customHeight="1" thickBot="1" x14ac:dyDescent="0.3">
      <c r="B260" s="48" t="s">
        <v>149</v>
      </c>
      <c r="C260" s="49"/>
      <c r="D260" s="50"/>
      <c r="E260" s="51"/>
      <c r="F260" s="51"/>
      <c r="G260" s="456">
        <f>SUM(G261)</f>
        <v>100</v>
      </c>
      <c r="H260" s="456"/>
      <c r="I260" s="1"/>
    </row>
    <row r="261" spans="1:9" ht="14.25" customHeight="1" thickTop="1" x14ac:dyDescent="0.25">
      <c r="A261" s="40">
        <v>5212</v>
      </c>
      <c r="B261" s="45" t="s">
        <v>630</v>
      </c>
      <c r="G261" s="447">
        <v>100</v>
      </c>
      <c r="H261" s="448"/>
    </row>
    <row r="262" spans="1:9" ht="14.25" customHeight="1" x14ac:dyDescent="0.25">
      <c r="B262" s="64" t="s">
        <v>631</v>
      </c>
      <c r="G262" s="57"/>
      <c r="H262" s="58"/>
    </row>
    <row r="263" spans="1:9" ht="14.25" customHeight="1" x14ac:dyDescent="0.2">
      <c r="B263" s="451" t="s">
        <v>632</v>
      </c>
      <c r="C263" s="468"/>
      <c r="D263" s="468"/>
      <c r="E263" s="468"/>
      <c r="F263" s="468"/>
      <c r="G263" s="468"/>
      <c r="H263" s="468"/>
    </row>
    <row r="264" spans="1:9" ht="28.5" customHeight="1" x14ac:dyDescent="0.2">
      <c r="B264" s="468"/>
      <c r="C264" s="468"/>
      <c r="D264" s="468"/>
      <c r="E264" s="468"/>
      <c r="F264" s="468"/>
      <c r="G264" s="468"/>
      <c r="H264" s="468"/>
    </row>
    <row r="265" spans="1:9" ht="20.25" customHeight="1" x14ac:dyDescent="0.25">
      <c r="B265" s="65"/>
      <c r="C265" s="65"/>
      <c r="D265" s="65"/>
      <c r="E265" s="65"/>
      <c r="F265" s="65"/>
      <c r="G265" s="65"/>
      <c r="H265" s="65"/>
    </row>
    <row r="266" spans="1:9" ht="31.5" customHeight="1" thickBot="1" x14ac:dyDescent="0.3">
      <c r="B266" s="427" t="s">
        <v>293</v>
      </c>
      <c r="C266" s="428"/>
      <c r="D266" s="428"/>
      <c r="E266" s="428"/>
      <c r="F266" s="428"/>
      <c r="G266" s="456">
        <f>SUM(G267)</f>
        <v>850</v>
      </c>
      <c r="H266" s="456"/>
      <c r="I266" s="1"/>
    </row>
    <row r="267" spans="1:9" ht="14.25" customHeight="1" thickTop="1" x14ac:dyDescent="0.25">
      <c r="A267" s="40">
        <v>5321</v>
      </c>
      <c r="B267" s="45" t="s">
        <v>150</v>
      </c>
      <c r="G267" s="447">
        <v>850</v>
      </c>
      <c r="H267" s="448"/>
    </row>
    <row r="268" spans="1:9" ht="14.25" customHeight="1" x14ac:dyDescent="0.25">
      <c r="B268" s="64" t="s">
        <v>428</v>
      </c>
      <c r="G268" s="492"/>
      <c r="H268" s="493"/>
    </row>
    <row r="269" spans="1:9" ht="14.25" customHeight="1" x14ac:dyDescent="0.2">
      <c r="B269" s="451" t="s">
        <v>458</v>
      </c>
      <c r="C269" s="468"/>
      <c r="D269" s="468"/>
      <c r="E269" s="468"/>
      <c r="F269" s="468"/>
      <c r="G269" s="468"/>
      <c r="H269" s="468"/>
    </row>
    <row r="270" spans="1:9" ht="14.25" customHeight="1" x14ac:dyDescent="0.2">
      <c r="B270" s="468"/>
      <c r="C270" s="468"/>
      <c r="D270" s="468"/>
      <c r="E270" s="468"/>
      <c r="F270" s="468"/>
      <c r="G270" s="468"/>
      <c r="H270" s="468"/>
    </row>
    <row r="271" spans="1:9" ht="13.5" customHeight="1" x14ac:dyDescent="0.2">
      <c r="B271" s="468"/>
      <c r="C271" s="468"/>
      <c r="D271" s="468"/>
      <c r="E271" s="468"/>
      <c r="F271" s="468"/>
      <c r="G271" s="468"/>
      <c r="H271" s="468"/>
    </row>
    <row r="272" spans="1:9" ht="16.5" customHeight="1" x14ac:dyDescent="0.25">
      <c r="B272" s="65"/>
      <c r="C272" s="65"/>
      <c r="D272" s="65"/>
      <c r="E272" s="65"/>
      <c r="F272" s="65"/>
      <c r="G272" s="65"/>
      <c r="H272" s="65"/>
    </row>
    <row r="273" spans="1:9" ht="32.25" customHeight="1" thickBot="1" x14ac:dyDescent="0.3">
      <c r="B273" s="427" t="s">
        <v>292</v>
      </c>
      <c r="C273" s="428"/>
      <c r="D273" s="428"/>
      <c r="E273" s="428"/>
      <c r="F273" s="428"/>
      <c r="G273" s="456">
        <f>SUM(G274)</f>
        <v>1</v>
      </c>
      <c r="H273" s="456"/>
      <c r="I273" s="1"/>
    </row>
    <row r="274" spans="1:9" ht="15.75" thickTop="1" x14ac:dyDescent="0.25">
      <c r="A274" s="40">
        <v>5362</v>
      </c>
      <c r="B274" s="45" t="s">
        <v>38</v>
      </c>
      <c r="G274" s="447">
        <v>1</v>
      </c>
      <c r="H274" s="448"/>
    </row>
    <row r="275" spans="1:9" ht="15.75" customHeight="1" x14ac:dyDescent="0.25">
      <c r="B275" s="442" t="s">
        <v>633</v>
      </c>
      <c r="C275" s="495"/>
      <c r="D275" s="495"/>
      <c r="E275" s="495"/>
      <c r="G275" s="492"/>
      <c r="H275" s="493"/>
    </row>
  </sheetData>
  <mergeCells count="191">
    <mergeCell ref="G257:H257"/>
    <mergeCell ref="B258:H258"/>
    <mergeCell ref="B76:H76"/>
    <mergeCell ref="B131:F131"/>
    <mergeCell ref="G131:H131"/>
    <mergeCell ref="B132:H133"/>
    <mergeCell ref="B155:F155"/>
    <mergeCell ref="G155:H155"/>
    <mergeCell ref="B156:H160"/>
    <mergeCell ref="G235:H235"/>
    <mergeCell ref="G222:H222"/>
    <mergeCell ref="G225:H225"/>
    <mergeCell ref="B174:H176"/>
    <mergeCell ref="G184:H184"/>
    <mergeCell ref="B185:H187"/>
    <mergeCell ref="B194:H195"/>
    <mergeCell ref="B193:F193"/>
    <mergeCell ref="G193:H193"/>
    <mergeCell ref="B189:F189"/>
    <mergeCell ref="G189:H189"/>
    <mergeCell ref="B229:F229"/>
    <mergeCell ref="B226:H227"/>
    <mergeCell ref="B190:H191"/>
    <mergeCell ref="G178:H178"/>
    <mergeCell ref="B72:H73"/>
    <mergeCell ref="G183:H183"/>
    <mergeCell ref="G221:H221"/>
    <mergeCell ref="B88:H89"/>
    <mergeCell ref="B96:H96"/>
    <mergeCell ref="B97:F97"/>
    <mergeCell ref="B98:F98"/>
    <mergeCell ref="G97:H97"/>
    <mergeCell ref="G98:H98"/>
    <mergeCell ref="B108:F108"/>
    <mergeCell ref="G108:H108"/>
    <mergeCell ref="B109:H109"/>
    <mergeCell ref="B111:F111"/>
    <mergeCell ref="G111:H111"/>
    <mergeCell ref="B112:H112"/>
    <mergeCell ref="B203:F203"/>
    <mergeCell ref="B164:H166"/>
    <mergeCell ref="B184:F184"/>
    <mergeCell ref="B115:F115"/>
    <mergeCell ref="G115:H115"/>
    <mergeCell ref="G136:H136"/>
    <mergeCell ref="B100:F100"/>
    <mergeCell ref="B178:F178"/>
    <mergeCell ref="B179:H179"/>
    <mergeCell ref="G21:H21"/>
    <mergeCell ref="G22:H22"/>
    <mergeCell ref="B23:H23"/>
    <mergeCell ref="B24:H26"/>
    <mergeCell ref="B95:F95"/>
    <mergeCell ref="G95:H95"/>
    <mergeCell ref="B48:F48"/>
    <mergeCell ref="G52:H52"/>
    <mergeCell ref="B62:F62"/>
    <mergeCell ref="G62:H62"/>
    <mergeCell ref="B63:H65"/>
    <mergeCell ref="B50:F50"/>
    <mergeCell ref="G50:H50"/>
    <mergeCell ref="G49:H49"/>
    <mergeCell ref="B49:F49"/>
    <mergeCell ref="G59:H59"/>
    <mergeCell ref="G60:H60"/>
    <mergeCell ref="G53:H53"/>
    <mergeCell ref="G30:H30"/>
    <mergeCell ref="G35:H35"/>
    <mergeCell ref="G38:H38"/>
    <mergeCell ref="B43:F44"/>
    <mergeCell ref="G71:H71"/>
    <mergeCell ref="B71:F71"/>
    <mergeCell ref="B1:D1"/>
    <mergeCell ref="G32:H32"/>
    <mergeCell ref="B87:F87"/>
    <mergeCell ref="G68:H68"/>
    <mergeCell ref="B68:F68"/>
    <mergeCell ref="G67:H67"/>
    <mergeCell ref="B67:F67"/>
    <mergeCell ref="B80:F80"/>
    <mergeCell ref="G70:H70"/>
    <mergeCell ref="G80:H80"/>
    <mergeCell ref="B81:H81"/>
    <mergeCell ref="G87:H87"/>
    <mergeCell ref="B83:F83"/>
    <mergeCell ref="G83:H83"/>
    <mergeCell ref="B84:H85"/>
    <mergeCell ref="G78:H78"/>
    <mergeCell ref="G79:H79"/>
    <mergeCell ref="G48:H48"/>
    <mergeCell ref="G1:H1"/>
    <mergeCell ref="B18:D18"/>
    <mergeCell ref="G28:H28"/>
    <mergeCell ref="G41:H41"/>
    <mergeCell ref="B60:F60"/>
    <mergeCell ref="G29:H29"/>
    <mergeCell ref="B180:F180"/>
    <mergeCell ref="G229:H229"/>
    <mergeCell ref="G180:H180"/>
    <mergeCell ref="G181:H181"/>
    <mergeCell ref="G100:H100"/>
    <mergeCell ref="B101:H101"/>
    <mergeCell ref="B197:F197"/>
    <mergeCell ref="G197:H197"/>
    <mergeCell ref="B198:H201"/>
    <mergeCell ref="B126:F126"/>
    <mergeCell ref="G126:H126"/>
    <mergeCell ref="G203:H203"/>
    <mergeCell ref="B204:H205"/>
    <mergeCell ref="B207:F207"/>
    <mergeCell ref="B31:F31"/>
    <mergeCell ref="B32:F32"/>
    <mergeCell ref="G31:H31"/>
    <mergeCell ref="B46:F46"/>
    <mergeCell ref="G151:H151"/>
    <mergeCell ref="G144:H144"/>
    <mergeCell ref="B54:H57"/>
    <mergeCell ref="B58:F59"/>
    <mergeCell ref="B42:H42"/>
    <mergeCell ref="B47:F47"/>
    <mergeCell ref="G46:H46"/>
    <mergeCell ref="G47:H47"/>
    <mergeCell ref="B45:F45"/>
    <mergeCell ref="G45:H45"/>
    <mergeCell ref="B91:F91"/>
    <mergeCell ref="G91:H91"/>
    <mergeCell ref="B127:H129"/>
    <mergeCell ref="B103:F103"/>
    <mergeCell ref="G103:H103"/>
    <mergeCell ref="G114:H114"/>
    <mergeCell ref="B104:H106"/>
    <mergeCell ref="G120:H120"/>
    <mergeCell ref="B121:H124"/>
    <mergeCell ref="B116:H118"/>
    <mergeCell ref="G33:H33"/>
    <mergeCell ref="B75:F75"/>
    <mergeCell ref="G75:H75"/>
    <mergeCell ref="B168:F168"/>
    <mergeCell ref="G168:H168"/>
    <mergeCell ref="B169:H171"/>
    <mergeCell ref="B173:F173"/>
    <mergeCell ref="G173:H173"/>
    <mergeCell ref="B181:F181"/>
    <mergeCell ref="B145:F146"/>
    <mergeCell ref="G146:H146"/>
    <mergeCell ref="B147:H149"/>
    <mergeCell ref="B151:F151"/>
    <mergeCell ref="B152:H153"/>
    <mergeCell ref="G162:H162"/>
    <mergeCell ref="B163:F163"/>
    <mergeCell ref="G163:H163"/>
    <mergeCell ref="B120:F120"/>
    <mergeCell ref="B92:H93"/>
    <mergeCell ref="B137:F137"/>
    <mergeCell ref="G137:H137"/>
    <mergeCell ref="B138:H141"/>
    <mergeCell ref="G135:H135"/>
    <mergeCell ref="G143:H143"/>
    <mergeCell ref="B269:H271"/>
    <mergeCell ref="G275:H275"/>
    <mergeCell ref="B263:H264"/>
    <mergeCell ref="B236:H238"/>
    <mergeCell ref="B251:F251"/>
    <mergeCell ref="G251:H251"/>
    <mergeCell ref="G273:H273"/>
    <mergeCell ref="G260:H260"/>
    <mergeCell ref="G261:H261"/>
    <mergeCell ref="G274:H274"/>
    <mergeCell ref="G266:H266"/>
    <mergeCell ref="G267:H267"/>
    <mergeCell ref="B266:F266"/>
    <mergeCell ref="G268:H268"/>
    <mergeCell ref="G240:H240"/>
    <mergeCell ref="B275:E275"/>
    <mergeCell ref="B273:F273"/>
    <mergeCell ref="B252:H255"/>
    <mergeCell ref="B240:F240"/>
    <mergeCell ref="B245:H249"/>
    <mergeCell ref="B244:F244"/>
    <mergeCell ref="G244:H244"/>
    <mergeCell ref="B241:H242"/>
    <mergeCell ref="B257:F257"/>
    <mergeCell ref="B230:H233"/>
    <mergeCell ref="G207:H207"/>
    <mergeCell ref="B208:H210"/>
    <mergeCell ref="B212:F212"/>
    <mergeCell ref="G212:H212"/>
    <mergeCell ref="B213:H215"/>
    <mergeCell ref="B217:F217"/>
    <mergeCell ref="G217:H217"/>
    <mergeCell ref="B218:H219"/>
  </mergeCells>
  <pageMargins left="0.70866141732283472" right="0.70866141732283472" top="0.78740157480314965" bottom="0.78740157480314965" header="0.31496062992125984" footer="0.31496062992125984"/>
  <pageSetup paperSize="9" scale="66" firstPageNumber="44"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3" manualBreakCount="3">
    <brk id="61" min="1" max="7" man="1"/>
    <brk id="129" min="1" max="7" man="1"/>
    <brk id="259" min="1" max="7" man="1"/>
  </rowBreaks>
  <colBreaks count="1" manualBreakCount="1">
    <brk id="12"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42"/>
  <sheetViews>
    <sheetView showGridLines="0" view="pageBreakPreview" topLeftCell="A7" zoomScaleNormal="100" zoomScaleSheetLayoutView="100" workbookViewId="0">
      <selection activeCell="B27" sqref="B27"/>
    </sheetView>
  </sheetViews>
  <sheetFormatPr defaultColWidth="9.140625" defaultRowHeight="14.25" x14ac:dyDescent="0.2"/>
  <cols>
    <col min="1" max="1" width="6" style="40" customWidth="1"/>
    <col min="2" max="2" width="8.5703125" style="46" customWidth="1"/>
    <col min="3" max="3" width="9.140625" style="46"/>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2:39" ht="23.25" x14ac:dyDescent="0.35">
      <c r="B1" s="119" t="s">
        <v>67</v>
      </c>
      <c r="G1" s="464" t="s">
        <v>96</v>
      </c>
      <c r="H1" s="464"/>
    </row>
    <row r="3" spans="2:39" x14ac:dyDescent="0.2">
      <c r="B3" s="56" t="s">
        <v>1</v>
      </c>
      <c r="C3" s="56" t="s">
        <v>97</v>
      </c>
    </row>
    <row r="4" spans="2:39" x14ac:dyDescent="0.2">
      <c r="C4" s="56" t="s">
        <v>56</v>
      </c>
    </row>
    <row r="5" spans="2:39" s="43" customFormat="1" ht="13.5" thickBot="1" x14ac:dyDescent="0.25">
      <c r="B5" s="121"/>
      <c r="C5" s="121"/>
      <c r="E5" s="39"/>
      <c r="F5" s="39"/>
      <c r="G5" s="39"/>
      <c r="H5" s="203" t="s">
        <v>6</v>
      </c>
    </row>
    <row r="6" spans="2:39" s="43" customFormat="1" ht="39.75" thickTop="1" thickBot="1" x14ac:dyDescent="0.25">
      <c r="B6" s="72" t="s">
        <v>2</v>
      </c>
      <c r="C6" s="73" t="s">
        <v>3</v>
      </c>
      <c r="D6" s="74" t="s">
        <v>4</v>
      </c>
      <c r="E6" s="75" t="s">
        <v>469</v>
      </c>
      <c r="F6" s="75" t="s">
        <v>647</v>
      </c>
      <c r="G6" s="75" t="s">
        <v>470</v>
      </c>
      <c r="H6" s="29" t="s">
        <v>5</v>
      </c>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row>
    <row r="7" spans="2:39" s="81" customFormat="1" ht="12.75" thickTop="1" thickBot="1" x14ac:dyDescent="0.25">
      <c r="B7" s="76">
        <v>1</v>
      </c>
      <c r="C7" s="77">
        <v>2</v>
      </c>
      <c r="D7" s="77">
        <v>3</v>
      </c>
      <c r="E7" s="78">
        <v>4</v>
      </c>
      <c r="F7" s="78">
        <v>5</v>
      </c>
      <c r="G7" s="78">
        <v>6</v>
      </c>
      <c r="H7" s="79" t="s">
        <v>361</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2:39" ht="15" thickTop="1" x14ac:dyDescent="0.2">
      <c r="B8" s="97">
        <v>1032</v>
      </c>
      <c r="C8" s="98">
        <v>51</v>
      </c>
      <c r="D8" s="157" t="s">
        <v>7</v>
      </c>
      <c r="E8" s="25">
        <v>2</v>
      </c>
      <c r="F8" s="25">
        <v>2</v>
      </c>
      <c r="G8" s="25">
        <f>SUM(G22)</f>
        <v>2</v>
      </c>
      <c r="H8" s="37">
        <f>G8/E8*100</f>
        <v>100</v>
      </c>
    </row>
    <row r="9" spans="2:39" x14ac:dyDescent="0.2">
      <c r="B9" s="97">
        <v>1036</v>
      </c>
      <c r="C9" s="98">
        <v>51</v>
      </c>
      <c r="D9" s="157" t="s">
        <v>7</v>
      </c>
      <c r="E9" s="25">
        <v>240</v>
      </c>
      <c r="F9" s="25">
        <v>265</v>
      </c>
      <c r="G9" s="25">
        <f>SUM(G27)</f>
        <v>130</v>
      </c>
      <c r="H9" s="37">
        <f>G9/E9*100</f>
        <v>54.166666666666664</v>
      </c>
    </row>
    <row r="10" spans="2:39" x14ac:dyDescent="0.2">
      <c r="B10" s="97">
        <v>1099</v>
      </c>
      <c r="C10" s="98">
        <v>51</v>
      </c>
      <c r="D10" s="157" t="s">
        <v>7</v>
      </c>
      <c r="E10" s="25">
        <v>60</v>
      </c>
      <c r="F10" s="25">
        <v>60</v>
      </c>
      <c r="G10" s="25">
        <f>SUM(G48)</f>
        <v>50</v>
      </c>
      <c r="H10" s="37">
        <f>G10/E10*100</f>
        <v>83.333333333333343</v>
      </c>
    </row>
    <row r="11" spans="2:39" x14ac:dyDescent="0.2">
      <c r="B11" s="97">
        <v>2369</v>
      </c>
      <c r="C11" s="98">
        <v>51</v>
      </c>
      <c r="D11" s="157" t="s">
        <v>7</v>
      </c>
      <c r="E11" s="25">
        <v>100</v>
      </c>
      <c r="F11" s="25">
        <v>100</v>
      </c>
      <c r="G11" s="25">
        <f>SUM(G53)</f>
        <v>50</v>
      </c>
      <c r="H11" s="37">
        <f t="shared" ref="H11:H13" si="0">G11/E11*100</f>
        <v>50</v>
      </c>
    </row>
    <row r="12" spans="2:39" x14ac:dyDescent="0.2">
      <c r="B12" s="97">
        <v>3719</v>
      </c>
      <c r="C12" s="98">
        <v>51</v>
      </c>
      <c r="D12" s="157" t="s">
        <v>7</v>
      </c>
      <c r="E12" s="25">
        <v>80</v>
      </c>
      <c r="F12" s="25">
        <v>80</v>
      </c>
      <c r="G12" s="25">
        <f>SUM(G66)</f>
        <v>30</v>
      </c>
      <c r="H12" s="37">
        <f t="shared" si="0"/>
        <v>37.5</v>
      </c>
    </row>
    <row r="13" spans="2:39" x14ac:dyDescent="0.2">
      <c r="B13" s="97">
        <v>3725</v>
      </c>
      <c r="C13" s="98">
        <v>51</v>
      </c>
      <c r="D13" s="102" t="s">
        <v>7</v>
      </c>
      <c r="E13" s="25">
        <v>700</v>
      </c>
      <c r="F13" s="25">
        <v>350</v>
      </c>
      <c r="G13" s="25">
        <f>SUM(G70)</f>
        <v>550</v>
      </c>
      <c r="H13" s="37">
        <f t="shared" si="0"/>
        <v>78.571428571428569</v>
      </c>
    </row>
    <row r="14" spans="2:39" s="212" customFormat="1" ht="28.5" x14ac:dyDescent="0.25">
      <c r="B14" s="199">
        <v>3725</v>
      </c>
      <c r="C14" s="200">
        <v>53</v>
      </c>
      <c r="D14" s="208" t="s">
        <v>283</v>
      </c>
      <c r="E14" s="132"/>
      <c r="F14" s="132">
        <v>325</v>
      </c>
      <c r="G14" s="132"/>
      <c r="H14" s="101"/>
    </row>
    <row r="15" spans="2:39" x14ac:dyDescent="0.2">
      <c r="B15" s="97">
        <v>3729</v>
      </c>
      <c r="C15" s="98">
        <v>51</v>
      </c>
      <c r="D15" s="102" t="s">
        <v>7</v>
      </c>
      <c r="E15" s="25">
        <v>150</v>
      </c>
      <c r="F15" s="25">
        <v>150</v>
      </c>
      <c r="G15" s="25">
        <f>SUM(G92)</f>
        <v>125</v>
      </c>
      <c r="H15" s="37">
        <f>G15/E15*100</f>
        <v>83.333333333333343</v>
      </c>
    </row>
    <row r="16" spans="2:39" x14ac:dyDescent="0.2">
      <c r="B16" s="97">
        <v>3742</v>
      </c>
      <c r="C16" s="98">
        <v>51</v>
      </c>
      <c r="D16" s="102" t="s">
        <v>7</v>
      </c>
      <c r="E16" s="25">
        <v>4220</v>
      </c>
      <c r="F16" s="25">
        <v>4220</v>
      </c>
      <c r="G16" s="25">
        <f>SUM(G102)</f>
        <v>2200</v>
      </c>
      <c r="H16" s="37">
        <f>G16/E16*100</f>
        <v>52.132701421800952</v>
      </c>
    </row>
    <row r="17" spans="1:9" ht="15" thickBot="1" x14ac:dyDescent="0.25">
      <c r="B17" s="97">
        <v>3769</v>
      </c>
      <c r="C17" s="98">
        <v>51</v>
      </c>
      <c r="D17" s="102" t="s">
        <v>7</v>
      </c>
      <c r="E17" s="25">
        <v>600</v>
      </c>
      <c r="F17" s="25">
        <v>600</v>
      </c>
      <c r="G17" s="25">
        <f>SUM(G113)</f>
        <v>300</v>
      </c>
      <c r="H17" s="37">
        <f>G17/E17*100</f>
        <v>50</v>
      </c>
    </row>
    <row r="18" spans="1:9" s="107" customFormat="1" ht="16.5" thickTop="1" thickBot="1" x14ac:dyDescent="0.3">
      <c r="B18" s="423" t="s">
        <v>8</v>
      </c>
      <c r="C18" s="424"/>
      <c r="D18" s="425"/>
      <c r="E18" s="105">
        <f>SUM(E8:E17)</f>
        <v>6152</v>
      </c>
      <c r="F18" s="105">
        <f>SUM(F8:F17)</f>
        <v>6152</v>
      </c>
      <c r="G18" s="105">
        <f>SUM(G8:G17)</f>
        <v>3437</v>
      </c>
      <c r="H18" s="44">
        <f>G18/E18*100</f>
        <v>55.868010403120941</v>
      </c>
    </row>
    <row r="19" spans="1:9" ht="15" thickTop="1" x14ac:dyDescent="0.2"/>
    <row r="21" spans="1:9" ht="15" x14ac:dyDescent="0.25">
      <c r="B21" s="47" t="s">
        <v>10</v>
      </c>
    </row>
    <row r="22" spans="1:9" ht="17.25" customHeight="1" thickBot="1" x14ac:dyDescent="0.3">
      <c r="B22" s="48" t="s">
        <v>98</v>
      </c>
      <c r="C22" s="49"/>
      <c r="D22" s="50"/>
      <c r="E22" s="51"/>
      <c r="F22" s="51"/>
      <c r="G22" s="456">
        <v>2</v>
      </c>
      <c r="H22" s="456"/>
      <c r="I22" s="1"/>
    </row>
    <row r="23" spans="1:9" ht="14.25" customHeight="1" thickTop="1" x14ac:dyDescent="0.25">
      <c r="A23" s="40">
        <v>5165</v>
      </c>
      <c r="B23" s="483" t="s">
        <v>99</v>
      </c>
      <c r="C23" s="484"/>
      <c r="D23" s="484"/>
      <c r="E23" s="134"/>
      <c r="F23" s="134"/>
      <c r="G23" s="447">
        <v>2</v>
      </c>
      <c r="H23" s="448"/>
    </row>
    <row r="24" spans="1:9" ht="14.25" customHeight="1" x14ac:dyDescent="0.2">
      <c r="B24" s="513" t="s">
        <v>165</v>
      </c>
      <c r="C24" s="457"/>
      <c r="D24" s="457"/>
      <c r="E24" s="457"/>
      <c r="F24" s="457"/>
      <c r="G24" s="457"/>
      <c r="H24" s="457"/>
    </row>
    <row r="25" spans="1:9" ht="14.25" customHeight="1" x14ac:dyDescent="0.2">
      <c r="B25" s="457"/>
      <c r="C25" s="457"/>
      <c r="D25" s="457"/>
      <c r="E25" s="457"/>
      <c r="F25" s="457"/>
      <c r="G25" s="457"/>
      <c r="H25" s="457"/>
    </row>
    <row r="26" spans="1:9" ht="12.75" customHeight="1" x14ac:dyDescent="0.25">
      <c r="B26" s="158"/>
      <c r="C26" s="134"/>
      <c r="D26" s="134"/>
      <c r="E26" s="134"/>
      <c r="F26" s="134"/>
      <c r="G26" s="134"/>
      <c r="H26" s="134"/>
    </row>
    <row r="27" spans="1:9" ht="17.25" customHeight="1" thickBot="1" x14ac:dyDescent="0.3">
      <c r="B27" s="48" t="s">
        <v>100</v>
      </c>
      <c r="C27" s="49"/>
      <c r="D27" s="50"/>
      <c r="E27" s="51"/>
      <c r="F27" s="51"/>
      <c r="G27" s="456">
        <f>SUM(G28,G37)</f>
        <v>130</v>
      </c>
      <c r="H27" s="456"/>
      <c r="I27" s="1"/>
    </row>
    <row r="28" spans="1:9" ht="14.25" customHeight="1" thickTop="1" x14ac:dyDescent="0.25">
      <c r="A28" s="40">
        <v>5134</v>
      </c>
      <c r="B28" s="158" t="s">
        <v>86</v>
      </c>
      <c r="C28" s="134"/>
      <c r="D28" s="134"/>
      <c r="E28" s="134"/>
      <c r="F28" s="134"/>
      <c r="G28" s="447">
        <v>10</v>
      </c>
      <c r="H28" s="448"/>
    </row>
    <row r="29" spans="1:9" ht="14.25" customHeight="1" x14ac:dyDescent="0.2">
      <c r="B29" s="514" t="s">
        <v>568</v>
      </c>
      <c r="C29" s="514"/>
      <c r="D29" s="514"/>
      <c r="E29" s="514"/>
      <c r="F29" s="514"/>
      <c r="G29" s="514"/>
      <c r="H29" s="514"/>
    </row>
    <row r="30" spans="1:9" ht="14.25" customHeight="1" x14ac:dyDescent="0.2">
      <c r="B30" s="514"/>
      <c r="C30" s="514"/>
      <c r="D30" s="514"/>
      <c r="E30" s="514"/>
      <c r="F30" s="514"/>
      <c r="G30" s="514"/>
      <c r="H30" s="514"/>
    </row>
    <row r="31" spans="1:9" ht="14.25" customHeight="1" x14ac:dyDescent="0.2">
      <c r="B31" s="514"/>
      <c r="C31" s="514"/>
      <c r="D31" s="514"/>
      <c r="E31" s="514"/>
      <c r="F31" s="514"/>
      <c r="G31" s="514"/>
      <c r="H31" s="514"/>
    </row>
    <row r="32" spans="1:9" ht="14.25" customHeight="1" x14ac:dyDescent="0.2">
      <c r="B32" s="514"/>
      <c r="C32" s="514"/>
      <c r="D32" s="514"/>
      <c r="E32" s="514"/>
      <c r="F32" s="514"/>
      <c r="G32" s="514"/>
      <c r="H32" s="514"/>
    </row>
    <row r="33" spans="1:9" ht="14.25" customHeight="1" x14ac:dyDescent="0.2">
      <c r="B33" s="514"/>
      <c r="C33" s="514"/>
      <c r="D33" s="514"/>
      <c r="E33" s="514"/>
      <c r="F33" s="514"/>
      <c r="G33" s="514"/>
      <c r="H33" s="514"/>
    </row>
    <row r="34" spans="1:9" ht="14.25" customHeight="1" x14ac:dyDescent="0.2">
      <c r="B34" s="514"/>
      <c r="C34" s="514"/>
      <c r="D34" s="514"/>
      <c r="E34" s="514"/>
      <c r="F34" s="514"/>
      <c r="G34" s="514"/>
      <c r="H34" s="514"/>
    </row>
    <row r="35" spans="1:9" ht="14.25" customHeight="1" x14ac:dyDescent="0.2">
      <c r="B35" s="514"/>
      <c r="C35" s="514"/>
      <c r="D35" s="514"/>
      <c r="E35" s="514"/>
      <c r="F35" s="514"/>
      <c r="G35" s="514"/>
      <c r="H35" s="514"/>
    </row>
    <row r="36" spans="1:9" ht="11.25" customHeight="1" x14ac:dyDescent="0.25">
      <c r="B36" s="65"/>
      <c r="C36" s="65"/>
      <c r="D36" s="65"/>
      <c r="E36" s="65"/>
      <c r="F36" s="65"/>
      <c r="G36" s="65"/>
      <c r="H36" s="65"/>
    </row>
    <row r="37" spans="1:9" ht="14.25" customHeight="1" x14ac:dyDescent="0.25">
      <c r="A37" s="40">
        <v>5169</v>
      </c>
      <c r="B37" s="158" t="s">
        <v>16</v>
      </c>
      <c r="C37" s="134"/>
      <c r="D37" s="134"/>
      <c r="E37" s="134"/>
      <c r="F37" s="134"/>
      <c r="G37" s="447">
        <v>120</v>
      </c>
      <c r="H37" s="448"/>
    </row>
    <row r="38" spans="1:9" ht="14.25" customHeight="1" x14ac:dyDescent="0.2">
      <c r="B38" s="474" t="s">
        <v>305</v>
      </c>
      <c r="C38" s="474"/>
      <c r="D38" s="474"/>
      <c r="E38" s="474"/>
      <c r="F38" s="474"/>
      <c r="G38" s="474"/>
      <c r="H38" s="474"/>
    </row>
    <row r="39" spans="1:9" ht="16.5" customHeight="1" x14ac:dyDescent="0.2">
      <c r="B39" s="474"/>
      <c r="C39" s="474"/>
      <c r="D39" s="474"/>
      <c r="E39" s="474"/>
      <c r="F39" s="474"/>
      <c r="G39" s="474"/>
      <c r="H39" s="474"/>
    </row>
    <row r="40" spans="1:9" ht="14.25" customHeight="1" x14ac:dyDescent="0.2">
      <c r="B40" s="513" t="s">
        <v>569</v>
      </c>
      <c r="C40" s="513"/>
      <c r="D40" s="513"/>
      <c r="E40" s="513"/>
      <c r="F40" s="513"/>
      <c r="G40" s="513"/>
      <c r="H40" s="513"/>
    </row>
    <row r="41" spans="1:9" ht="14.25" customHeight="1" x14ac:dyDescent="0.2">
      <c r="B41" s="513"/>
      <c r="C41" s="513"/>
      <c r="D41" s="513"/>
      <c r="E41" s="513"/>
      <c r="F41" s="513"/>
      <c r="G41" s="513"/>
      <c r="H41" s="513"/>
    </row>
    <row r="42" spans="1:9" ht="14.25" customHeight="1" x14ac:dyDescent="0.2">
      <c r="B42" s="513"/>
      <c r="C42" s="513"/>
      <c r="D42" s="513"/>
      <c r="E42" s="513"/>
      <c r="F42" s="513"/>
      <c r="G42" s="513"/>
      <c r="H42" s="513"/>
    </row>
    <row r="43" spans="1:9" ht="14.25" customHeight="1" x14ac:dyDescent="0.2">
      <c r="B43" s="513"/>
      <c r="C43" s="513"/>
      <c r="D43" s="513"/>
      <c r="E43" s="513"/>
      <c r="F43" s="513"/>
      <c r="G43" s="513"/>
      <c r="H43" s="513"/>
    </row>
    <row r="44" spans="1:9" ht="14.25" customHeight="1" x14ac:dyDescent="0.2">
      <c r="B44" s="513"/>
      <c r="C44" s="513"/>
      <c r="D44" s="513"/>
      <c r="E44" s="513"/>
      <c r="F44" s="513"/>
      <c r="G44" s="513"/>
      <c r="H44" s="513"/>
    </row>
    <row r="45" spans="1:9" ht="14.25" customHeight="1" x14ac:dyDescent="0.2">
      <c r="B45" s="513"/>
      <c r="C45" s="513"/>
      <c r="D45" s="513"/>
      <c r="E45" s="513"/>
      <c r="F45" s="513"/>
      <c r="G45" s="513"/>
      <c r="H45" s="513"/>
    </row>
    <row r="46" spans="1:9" ht="42" customHeight="1" x14ac:dyDescent="0.2">
      <c r="B46" s="513"/>
      <c r="C46" s="513"/>
      <c r="D46" s="513"/>
      <c r="E46" s="513"/>
      <c r="F46" s="513"/>
      <c r="G46" s="513"/>
      <c r="H46" s="513"/>
    </row>
    <row r="47" spans="1:9" ht="14.25" customHeight="1" x14ac:dyDescent="0.25">
      <c r="B47" s="158"/>
      <c r="C47" s="134"/>
      <c r="D47" s="134"/>
      <c r="E47" s="134"/>
      <c r="F47" s="134"/>
      <c r="G47" s="134"/>
      <c r="H47" s="134"/>
    </row>
    <row r="48" spans="1:9" ht="17.25" customHeight="1" thickBot="1" x14ac:dyDescent="0.3">
      <c r="B48" s="48" t="s">
        <v>101</v>
      </c>
      <c r="C48" s="49"/>
      <c r="D48" s="50"/>
      <c r="E48" s="51"/>
      <c r="F48" s="51"/>
      <c r="G48" s="456">
        <f>SUM(G49)</f>
        <v>50</v>
      </c>
      <c r="H48" s="456"/>
      <c r="I48" s="1"/>
    </row>
    <row r="49" spans="1:9" ht="14.25" customHeight="1" thickTop="1" x14ac:dyDescent="0.25">
      <c r="A49" s="40">
        <v>5192</v>
      </c>
      <c r="B49" s="45" t="s">
        <v>181</v>
      </c>
      <c r="C49" s="65"/>
      <c r="D49" s="65"/>
      <c r="E49" s="65"/>
      <c r="F49" s="65"/>
      <c r="G49" s="447">
        <v>50</v>
      </c>
      <c r="H49" s="448"/>
    </row>
    <row r="50" spans="1:9" ht="14.25" customHeight="1" x14ac:dyDescent="0.2">
      <c r="B50" s="451" t="s">
        <v>201</v>
      </c>
      <c r="C50" s="468"/>
      <c r="D50" s="468"/>
      <c r="E50" s="468"/>
      <c r="F50" s="468"/>
      <c r="G50" s="468"/>
      <c r="H50" s="468"/>
    </row>
    <row r="51" spans="1:9" ht="14.25" customHeight="1" x14ac:dyDescent="0.2">
      <c r="B51" s="468"/>
      <c r="C51" s="468"/>
      <c r="D51" s="468"/>
      <c r="E51" s="468"/>
      <c r="F51" s="468"/>
      <c r="G51" s="468"/>
      <c r="H51" s="468"/>
    </row>
    <row r="52" spans="1:9" ht="12.75" customHeight="1" x14ac:dyDescent="0.25">
      <c r="B52" s="45"/>
      <c r="C52" s="65"/>
      <c r="D52" s="65"/>
      <c r="E52" s="65"/>
      <c r="F52" s="65"/>
      <c r="G52" s="65"/>
      <c r="H52" s="65"/>
    </row>
    <row r="53" spans="1:9" ht="17.25" customHeight="1" thickBot="1" x14ac:dyDescent="0.3">
      <c r="B53" s="48" t="s">
        <v>102</v>
      </c>
      <c r="C53" s="49"/>
      <c r="D53" s="50"/>
      <c r="E53" s="51"/>
      <c r="F53" s="51"/>
      <c r="G53" s="456">
        <f>SUM(G54)</f>
        <v>50</v>
      </c>
      <c r="H53" s="456"/>
      <c r="I53" s="1"/>
    </row>
    <row r="54" spans="1:9" ht="15.75" thickTop="1" x14ac:dyDescent="0.25">
      <c r="A54" s="40">
        <v>5166</v>
      </c>
      <c r="B54" s="45" t="s">
        <v>14</v>
      </c>
      <c r="C54" s="65"/>
      <c r="D54" s="65"/>
      <c r="E54" s="65"/>
      <c r="F54" s="65"/>
      <c r="G54" s="447">
        <v>50</v>
      </c>
      <c r="H54" s="448"/>
    </row>
    <row r="55" spans="1:9" ht="14.25" customHeight="1" x14ac:dyDescent="0.25">
      <c r="B55" s="504" t="s">
        <v>217</v>
      </c>
      <c r="C55" s="504"/>
      <c r="D55" s="504"/>
      <c r="E55" s="504"/>
      <c r="F55" s="504"/>
      <c r="G55" s="492"/>
      <c r="H55" s="493"/>
    </row>
    <row r="56" spans="1:9" x14ac:dyDescent="0.2">
      <c r="B56" s="451" t="s">
        <v>306</v>
      </c>
      <c r="C56" s="468"/>
      <c r="D56" s="468"/>
      <c r="E56" s="468"/>
      <c r="F56" s="468"/>
      <c r="G56" s="468"/>
      <c r="H56" s="468"/>
    </row>
    <row r="57" spans="1:9" x14ac:dyDescent="0.2">
      <c r="B57" s="468"/>
      <c r="C57" s="468"/>
      <c r="D57" s="468"/>
      <c r="E57" s="468"/>
      <c r="F57" s="468"/>
      <c r="G57" s="468"/>
      <c r="H57" s="468"/>
    </row>
    <row r="58" spans="1:9" ht="15.75" customHeight="1" x14ac:dyDescent="0.2">
      <c r="B58" s="468"/>
      <c r="C58" s="468"/>
      <c r="D58" s="468"/>
      <c r="E58" s="468"/>
      <c r="F58" s="468"/>
      <c r="G58" s="468"/>
      <c r="H58" s="468"/>
    </row>
    <row r="59" spans="1:9" ht="15.75" customHeight="1" x14ac:dyDescent="0.2">
      <c r="B59" s="223"/>
      <c r="C59" s="223"/>
      <c r="D59" s="223"/>
      <c r="E59" s="223"/>
      <c r="F59" s="223"/>
      <c r="G59" s="223"/>
      <c r="H59" s="223"/>
    </row>
    <row r="60" spans="1:9" ht="15.75" hidden="1" customHeight="1" x14ac:dyDescent="0.2">
      <c r="B60" s="223"/>
      <c r="C60" s="223"/>
      <c r="D60" s="223"/>
      <c r="E60" s="223"/>
      <c r="F60" s="223"/>
      <c r="G60" s="223"/>
      <c r="H60" s="223"/>
    </row>
    <row r="61" spans="1:9" ht="15.75" hidden="1" customHeight="1" x14ac:dyDescent="0.2">
      <c r="B61" s="223"/>
      <c r="C61" s="223"/>
      <c r="D61" s="223"/>
      <c r="E61" s="223"/>
      <c r="F61" s="223"/>
      <c r="G61" s="223"/>
      <c r="H61" s="223"/>
    </row>
    <row r="62" spans="1:9" ht="13.5" hidden="1" customHeight="1" x14ac:dyDescent="0.25">
      <c r="B62" s="65"/>
      <c r="C62" s="65"/>
      <c r="D62" s="65"/>
      <c r="E62" s="65"/>
      <c r="F62" s="65"/>
      <c r="G62" s="65"/>
      <c r="H62" s="65"/>
    </row>
    <row r="63" spans="1:9" ht="13.5" hidden="1" customHeight="1" x14ac:dyDescent="0.25">
      <c r="B63" s="221"/>
      <c r="C63" s="221"/>
      <c r="D63" s="221"/>
      <c r="E63" s="221"/>
      <c r="F63" s="221"/>
      <c r="G63" s="221"/>
      <c r="H63" s="221"/>
    </row>
    <row r="64" spans="1:9" ht="13.5" hidden="1" customHeight="1" x14ac:dyDescent="0.25">
      <c r="B64" s="218"/>
      <c r="C64" s="218"/>
      <c r="D64" s="218"/>
      <c r="E64" s="218"/>
      <c r="F64" s="218"/>
      <c r="G64" s="218"/>
      <c r="H64" s="218"/>
    </row>
    <row r="65" spans="1:9" ht="13.5" hidden="1" customHeight="1" x14ac:dyDescent="0.25">
      <c r="B65" s="218"/>
      <c r="C65" s="218"/>
      <c r="D65" s="218"/>
      <c r="E65" s="218"/>
      <c r="F65" s="218"/>
      <c r="G65" s="218"/>
      <c r="H65" s="218"/>
    </row>
    <row r="66" spans="1:9" ht="17.25" customHeight="1" thickBot="1" x14ac:dyDescent="0.3">
      <c r="B66" s="48" t="s">
        <v>103</v>
      </c>
      <c r="C66" s="49"/>
      <c r="D66" s="50"/>
      <c r="E66" s="51"/>
      <c r="F66" s="51"/>
      <c r="G66" s="456">
        <f>SUM(G67)</f>
        <v>30</v>
      </c>
      <c r="H66" s="456"/>
      <c r="I66" s="1"/>
    </row>
    <row r="67" spans="1:9" ht="15.75" thickTop="1" x14ac:dyDescent="0.25">
      <c r="A67" s="40">
        <v>5169</v>
      </c>
      <c r="B67" s="45" t="s">
        <v>16</v>
      </c>
      <c r="C67" s="172"/>
      <c r="D67" s="172"/>
      <c r="E67" s="172"/>
      <c r="F67" s="172"/>
      <c r="G67" s="447">
        <v>30</v>
      </c>
      <c r="H67" s="448"/>
    </row>
    <row r="68" spans="1:9" ht="15" customHeight="1" x14ac:dyDescent="0.2">
      <c r="B68" s="451" t="s">
        <v>307</v>
      </c>
      <c r="C68" s="451"/>
      <c r="D68" s="451"/>
      <c r="E68" s="451"/>
      <c r="F68" s="451"/>
      <c r="G68" s="451"/>
      <c r="H68" s="451"/>
    </row>
    <row r="69" spans="1:9" ht="14.25" customHeight="1" x14ac:dyDescent="0.25">
      <c r="B69" s="45"/>
      <c r="C69" s="65"/>
      <c r="D69" s="65"/>
      <c r="E69" s="65"/>
      <c r="F69" s="65"/>
      <c r="G69" s="65"/>
      <c r="H69" s="65"/>
    </row>
    <row r="70" spans="1:9" ht="17.25" customHeight="1" thickBot="1" x14ac:dyDescent="0.3">
      <c r="B70" s="48" t="s">
        <v>104</v>
      </c>
      <c r="C70" s="49"/>
      <c r="D70" s="50"/>
      <c r="E70" s="51"/>
      <c r="F70" s="51"/>
      <c r="G70" s="456">
        <f>SUM(G72)</f>
        <v>550</v>
      </c>
      <c r="H70" s="456"/>
      <c r="I70" s="1"/>
    </row>
    <row r="71" spans="1:9" ht="15.75" thickTop="1" x14ac:dyDescent="0.25">
      <c r="A71" s="40">
        <v>5169</v>
      </c>
      <c r="B71" s="45" t="s">
        <v>16</v>
      </c>
      <c r="C71" s="65"/>
      <c r="D71" s="65"/>
      <c r="E71" s="65"/>
      <c r="F71" s="65"/>
      <c r="G71" s="40"/>
    </row>
    <row r="72" spans="1:9" ht="15" x14ac:dyDescent="0.25">
      <c r="B72" s="256" t="s">
        <v>448</v>
      </c>
      <c r="C72" s="255"/>
      <c r="D72" s="255"/>
      <c r="E72" s="255"/>
      <c r="F72" s="255"/>
      <c r="G72" s="492">
        <v>550</v>
      </c>
      <c r="H72" s="493"/>
    </row>
    <row r="73" spans="1:9" x14ac:dyDescent="0.2">
      <c r="B73" s="451" t="s">
        <v>665</v>
      </c>
      <c r="C73" s="468"/>
      <c r="D73" s="468"/>
      <c r="E73" s="468"/>
      <c r="F73" s="468"/>
      <c r="G73" s="468"/>
      <c r="H73" s="468"/>
    </row>
    <row r="74" spans="1:9" x14ac:dyDescent="0.2">
      <c r="B74" s="468"/>
      <c r="C74" s="468"/>
      <c r="D74" s="468"/>
      <c r="E74" s="468"/>
      <c r="F74" s="468"/>
      <c r="G74" s="468"/>
      <c r="H74" s="468"/>
    </row>
    <row r="75" spans="1:9" x14ac:dyDescent="0.2">
      <c r="B75" s="468"/>
      <c r="C75" s="468"/>
      <c r="D75" s="468"/>
      <c r="E75" s="468"/>
      <c r="F75" s="468"/>
      <c r="G75" s="468"/>
      <c r="H75" s="468"/>
    </row>
    <row r="76" spans="1:9" x14ac:dyDescent="0.2">
      <c r="B76" s="468"/>
      <c r="C76" s="468"/>
      <c r="D76" s="468"/>
      <c r="E76" s="468"/>
      <c r="F76" s="468"/>
      <c r="G76" s="468"/>
      <c r="H76" s="468"/>
    </row>
    <row r="77" spans="1:9" ht="30.75" customHeight="1" x14ac:dyDescent="0.2">
      <c r="B77" s="468"/>
      <c r="C77" s="468"/>
      <c r="D77" s="468"/>
      <c r="E77" s="468"/>
      <c r="F77" s="468"/>
      <c r="G77" s="468"/>
      <c r="H77" s="468"/>
    </row>
    <row r="78" spans="1:9" ht="5.45" customHeight="1" x14ac:dyDescent="0.2">
      <c r="B78" s="60"/>
      <c r="C78" s="60"/>
      <c r="D78" s="60"/>
      <c r="E78" s="60"/>
      <c r="F78" s="60"/>
      <c r="G78" s="60"/>
      <c r="H78" s="60"/>
    </row>
    <row r="79" spans="1:9" ht="14.25" customHeight="1" x14ac:dyDescent="0.2">
      <c r="B79" s="451" t="s">
        <v>570</v>
      </c>
      <c r="C79" s="451"/>
      <c r="D79" s="451"/>
      <c r="E79" s="451"/>
      <c r="F79" s="451"/>
      <c r="G79" s="451"/>
      <c r="H79" s="451"/>
    </row>
    <row r="80" spans="1:9" ht="14.25" customHeight="1" x14ac:dyDescent="0.2">
      <c r="B80" s="451"/>
      <c r="C80" s="451"/>
      <c r="D80" s="451"/>
      <c r="E80" s="451"/>
      <c r="F80" s="451"/>
      <c r="G80" s="451"/>
      <c r="H80" s="451"/>
    </row>
    <row r="81" spans="1:9" ht="14.25" customHeight="1" x14ac:dyDescent="0.2">
      <c r="B81" s="451"/>
      <c r="C81" s="451"/>
      <c r="D81" s="451"/>
      <c r="E81" s="451"/>
      <c r="F81" s="451"/>
      <c r="G81" s="451"/>
      <c r="H81" s="451"/>
    </row>
    <row r="82" spans="1:9" ht="14.25" customHeight="1" x14ac:dyDescent="0.2">
      <c r="B82" s="451"/>
      <c r="C82" s="451"/>
      <c r="D82" s="451"/>
      <c r="E82" s="451"/>
      <c r="F82" s="451"/>
      <c r="G82" s="451"/>
      <c r="H82" s="451"/>
    </row>
    <row r="83" spans="1:9" ht="14.25" customHeight="1" x14ac:dyDescent="0.2">
      <c r="B83" s="451"/>
      <c r="C83" s="451"/>
      <c r="D83" s="451"/>
      <c r="E83" s="451"/>
      <c r="F83" s="451"/>
      <c r="G83" s="451"/>
      <c r="H83" s="451"/>
    </row>
    <row r="84" spans="1:9" ht="14.25" customHeight="1" x14ac:dyDescent="0.2">
      <c r="B84" s="451"/>
      <c r="C84" s="451"/>
      <c r="D84" s="451"/>
      <c r="E84" s="451"/>
      <c r="F84" s="451"/>
      <c r="G84" s="451"/>
      <c r="H84" s="451"/>
    </row>
    <row r="85" spans="1:9" ht="14.25" customHeight="1" x14ac:dyDescent="0.2">
      <c r="B85" s="451"/>
      <c r="C85" s="451"/>
      <c r="D85" s="451"/>
      <c r="E85" s="451"/>
      <c r="F85" s="451"/>
      <c r="G85" s="451"/>
      <c r="H85" s="451"/>
    </row>
    <row r="86" spans="1:9" ht="14.25" customHeight="1" x14ac:dyDescent="0.2">
      <c r="B86" s="451"/>
      <c r="C86" s="451"/>
      <c r="D86" s="451"/>
      <c r="E86" s="451"/>
      <c r="F86" s="451"/>
      <c r="G86" s="451"/>
      <c r="H86" s="451"/>
    </row>
    <row r="87" spans="1:9" ht="14.25" customHeight="1" x14ac:dyDescent="0.2">
      <c r="B87" s="451"/>
      <c r="C87" s="451"/>
      <c r="D87" s="451"/>
      <c r="E87" s="451"/>
      <c r="F87" s="451"/>
      <c r="G87" s="451"/>
      <c r="H87" s="451"/>
    </row>
    <row r="88" spans="1:9" ht="14.25" customHeight="1" x14ac:dyDescent="0.2">
      <c r="B88" s="451"/>
      <c r="C88" s="451"/>
      <c r="D88" s="451"/>
      <c r="E88" s="451"/>
      <c r="F88" s="451"/>
      <c r="G88" s="451"/>
      <c r="H88" s="451"/>
    </row>
    <row r="89" spans="1:9" ht="18" customHeight="1" x14ac:dyDescent="0.2">
      <c r="B89" s="451"/>
      <c r="C89" s="451"/>
      <c r="D89" s="451"/>
      <c r="E89" s="451"/>
      <c r="F89" s="451"/>
      <c r="G89" s="451"/>
      <c r="H89" s="451"/>
    </row>
    <row r="90" spans="1:9" ht="39.75" customHeight="1" x14ac:dyDescent="0.2">
      <c r="B90" s="451"/>
      <c r="C90" s="451"/>
      <c r="D90" s="451"/>
      <c r="E90" s="451"/>
      <c r="F90" s="451"/>
      <c r="G90" s="451"/>
      <c r="H90" s="451"/>
    </row>
    <row r="91" spans="1:9" ht="15" x14ac:dyDescent="0.25">
      <c r="B91" s="45"/>
      <c r="C91" s="255"/>
      <c r="D91" s="255"/>
      <c r="E91" s="255"/>
      <c r="F91" s="255"/>
      <c r="G91" s="255"/>
      <c r="H91" s="255"/>
    </row>
    <row r="92" spans="1:9" ht="17.25" customHeight="1" thickBot="1" x14ac:dyDescent="0.3">
      <c r="B92" s="48" t="s">
        <v>105</v>
      </c>
      <c r="C92" s="49"/>
      <c r="D92" s="50"/>
      <c r="E92" s="51"/>
      <c r="F92" s="51"/>
      <c r="G92" s="456">
        <f>SUM(G97,G93)</f>
        <v>125</v>
      </c>
      <c r="H92" s="456"/>
      <c r="I92" s="1"/>
    </row>
    <row r="93" spans="1:9" ht="15.75" thickTop="1" x14ac:dyDescent="0.25">
      <c r="A93" s="40">
        <v>5166</v>
      </c>
      <c r="B93" s="45" t="s">
        <v>14</v>
      </c>
      <c r="C93" s="65"/>
      <c r="D93" s="65"/>
      <c r="E93" s="65"/>
      <c r="F93" s="65"/>
      <c r="G93" s="447">
        <v>25</v>
      </c>
      <c r="H93" s="448"/>
    </row>
    <row r="94" spans="1:9" x14ac:dyDescent="0.2">
      <c r="B94" s="451" t="s">
        <v>170</v>
      </c>
      <c r="C94" s="468"/>
      <c r="D94" s="468"/>
      <c r="E94" s="468"/>
      <c r="F94" s="468"/>
      <c r="G94" s="468"/>
      <c r="H94" s="468"/>
    </row>
    <row r="95" spans="1:9" x14ac:dyDescent="0.2">
      <c r="B95" s="468"/>
      <c r="C95" s="468"/>
      <c r="D95" s="468"/>
      <c r="E95" s="468"/>
      <c r="F95" s="468"/>
      <c r="G95" s="468"/>
      <c r="H95" s="468"/>
    </row>
    <row r="96" spans="1:9" ht="10.5" customHeight="1" x14ac:dyDescent="0.2">
      <c r="B96" s="60"/>
      <c r="C96" s="60"/>
      <c r="D96" s="60"/>
      <c r="E96" s="60"/>
      <c r="F96" s="60"/>
      <c r="G96" s="60"/>
      <c r="H96" s="60"/>
    </row>
    <row r="97" spans="1:9" ht="15" x14ac:dyDescent="0.25">
      <c r="A97" s="40">
        <v>5179</v>
      </c>
      <c r="B97" s="45" t="s">
        <v>192</v>
      </c>
      <c r="C97" s="65"/>
      <c r="D97" s="65"/>
      <c r="E97" s="65"/>
      <c r="F97" s="65"/>
      <c r="G97" s="447">
        <v>100</v>
      </c>
      <c r="H97" s="448"/>
    </row>
    <row r="98" spans="1:9" ht="14.25" customHeight="1" x14ac:dyDescent="0.2">
      <c r="B98" s="451" t="s">
        <v>278</v>
      </c>
      <c r="C98" s="451"/>
      <c r="D98" s="451"/>
      <c r="E98" s="451"/>
      <c r="F98" s="451"/>
      <c r="G98" s="451"/>
      <c r="H98" s="451"/>
    </row>
    <row r="99" spans="1:9" ht="14.25" customHeight="1" x14ac:dyDescent="0.2">
      <c r="B99" s="451"/>
      <c r="C99" s="451"/>
      <c r="D99" s="451"/>
      <c r="E99" s="451"/>
      <c r="F99" s="451"/>
      <c r="G99" s="451"/>
      <c r="H99" s="451"/>
    </row>
    <row r="100" spans="1:9" ht="17.25" customHeight="1" x14ac:dyDescent="0.2">
      <c r="B100" s="451"/>
      <c r="C100" s="451"/>
      <c r="D100" s="451"/>
      <c r="E100" s="451"/>
      <c r="F100" s="451"/>
      <c r="G100" s="451"/>
      <c r="H100" s="451"/>
    </row>
    <row r="101" spans="1:9" ht="15" x14ac:dyDescent="0.2">
      <c r="B101" s="60"/>
      <c r="C101" s="60"/>
      <c r="D101" s="60"/>
      <c r="E101" s="60"/>
      <c r="F101" s="60"/>
      <c r="G101" s="60"/>
      <c r="H101" s="60"/>
    </row>
    <row r="102" spans="1:9" ht="17.25" customHeight="1" thickBot="1" x14ac:dyDescent="0.3">
      <c r="B102" s="48" t="s">
        <v>106</v>
      </c>
      <c r="C102" s="49"/>
      <c r="D102" s="50"/>
      <c r="E102" s="51"/>
      <c r="F102" s="51"/>
      <c r="G102" s="456">
        <f>SUM(G107,G103)</f>
        <v>2200</v>
      </c>
      <c r="H102" s="456"/>
      <c r="I102" s="1"/>
    </row>
    <row r="103" spans="1:9" ht="15.75" thickTop="1" x14ac:dyDescent="0.25">
      <c r="A103" s="40">
        <v>5166</v>
      </c>
      <c r="B103" s="45" t="s">
        <v>14</v>
      </c>
      <c r="C103" s="65"/>
      <c r="D103" s="65"/>
      <c r="E103" s="65"/>
      <c r="F103" s="65"/>
      <c r="G103" s="447">
        <v>150</v>
      </c>
      <c r="H103" s="448"/>
    </row>
    <row r="104" spans="1:9" ht="14.25" customHeight="1" x14ac:dyDescent="0.2">
      <c r="B104" s="414" t="s">
        <v>571</v>
      </c>
      <c r="C104" s="414"/>
      <c r="D104" s="414"/>
      <c r="E104" s="414"/>
      <c r="F104" s="414"/>
      <c r="G104" s="414"/>
      <c r="H104" s="414"/>
    </row>
    <row r="105" spans="1:9" ht="14.25" customHeight="1" x14ac:dyDescent="0.2">
      <c r="B105" s="414"/>
      <c r="C105" s="414"/>
      <c r="D105" s="414"/>
      <c r="E105" s="414"/>
      <c r="F105" s="414"/>
      <c r="G105" s="414"/>
      <c r="H105" s="414"/>
    </row>
    <row r="106" spans="1:9" ht="15" x14ac:dyDescent="0.25">
      <c r="B106" s="65"/>
      <c r="C106" s="65"/>
      <c r="D106" s="65"/>
      <c r="E106" s="65"/>
      <c r="F106" s="65"/>
      <c r="G106" s="65"/>
      <c r="H106" s="65"/>
    </row>
    <row r="107" spans="1:9" ht="15" x14ac:dyDescent="0.25">
      <c r="A107" s="40">
        <v>5169</v>
      </c>
      <c r="B107" s="45" t="s">
        <v>16</v>
      </c>
      <c r="G107" s="447">
        <v>2050</v>
      </c>
      <c r="H107" s="448"/>
    </row>
    <row r="108" spans="1:9" ht="15" x14ac:dyDescent="0.25">
      <c r="B108" s="64" t="s">
        <v>272</v>
      </c>
      <c r="G108" s="492"/>
      <c r="H108" s="493"/>
    </row>
    <row r="109" spans="1:9" ht="14.25" customHeight="1" x14ac:dyDescent="0.2">
      <c r="B109" s="414" t="s">
        <v>720</v>
      </c>
      <c r="C109" s="414"/>
      <c r="D109" s="414"/>
      <c r="E109" s="414"/>
      <c r="F109" s="414"/>
      <c r="G109" s="414"/>
      <c r="H109" s="414"/>
    </row>
    <row r="110" spans="1:9" ht="14.25" customHeight="1" x14ac:dyDescent="0.2">
      <c r="B110" s="414"/>
      <c r="C110" s="414"/>
      <c r="D110" s="414"/>
      <c r="E110" s="414"/>
      <c r="F110" s="414"/>
      <c r="G110" s="414"/>
      <c r="H110" s="414"/>
    </row>
    <row r="111" spans="1:9" ht="15" customHeight="1" x14ac:dyDescent="0.2">
      <c r="B111" s="414"/>
      <c r="C111" s="414"/>
      <c r="D111" s="414"/>
      <c r="E111" s="414"/>
      <c r="F111" s="414"/>
      <c r="G111" s="414"/>
      <c r="H111" s="414"/>
    </row>
    <row r="112" spans="1:9" ht="15" x14ac:dyDescent="0.25">
      <c r="B112" s="195"/>
      <c r="C112" s="195"/>
      <c r="D112" s="195"/>
      <c r="E112" s="195"/>
      <c r="F112" s="195"/>
      <c r="G112" s="195"/>
      <c r="H112" s="195"/>
    </row>
    <row r="113" spans="1:9" ht="17.25" customHeight="1" thickBot="1" x14ac:dyDescent="0.3">
      <c r="B113" s="48" t="s">
        <v>107</v>
      </c>
      <c r="C113" s="49"/>
      <c r="D113" s="50"/>
      <c r="E113" s="51"/>
      <c r="F113" s="51"/>
      <c r="G113" s="456">
        <f>SUM(G114)</f>
        <v>300</v>
      </c>
      <c r="H113" s="456"/>
      <c r="I113" s="1"/>
    </row>
    <row r="114" spans="1:9" ht="15.75" thickTop="1" x14ac:dyDescent="0.25">
      <c r="A114" s="40">
        <v>5169</v>
      </c>
      <c r="B114" s="45" t="s">
        <v>16</v>
      </c>
      <c r="G114" s="447">
        <v>300</v>
      </c>
      <c r="H114" s="448"/>
    </row>
    <row r="115" spans="1:9" ht="15" x14ac:dyDescent="0.25">
      <c r="B115" s="496" t="s">
        <v>202</v>
      </c>
      <c r="C115" s="496"/>
      <c r="D115" s="496"/>
      <c r="E115" s="496"/>
      <c r="F115" s="496"/>
      <c r="G115" s="492"/>
      <c r="H115" s="493"/>
    </row>
    <row r="116" spans="1:9" ht="15" x14ac:dyDescent="0.25">
      <c r="B116" s="496"/>
      <c r="C116" s="496"/>
      <c r="D116" s="496"/>
      <c r="E116" s="496"/>
      <c r="F116" s="496"/>
      <c r="G116" s="57"/>
      <c r="H116" s="58"/>
    </row>
    <row r="117" spans="1:9" ht="15" customHeight="1" x14ac:dyDescent="0.2">
      <c r="B117" s="451" t="s">
        <v>429</v>
      </c>
      <c r="C117" s="451"/>
      <c r="D117" s="451"/>
      <c r="E117" s="451"/>
      <c r="F117" s="451"/>
      <c r="G117" s="451"/>
      <c r="H117" s="451"/>
    </row>
    <row r="118" spans="1:9" ht="15" customHeight="1" x14ac:dyDescent="0.2">
      <c r="B118" s="451"/>
      <c r="C118" s="451"/>
      <c r="D118" s="451"/>
      <c r="E118" s="451"/>
      <c r="F118" s="451"/>
      <c r="G118" s="451"/>
      <c r="H118" s="451"/>
    </row>
    <row r="119" spans="1:9" ht="15" customHeight="1" x14ac:dyDescent="0.2">
      <c r="B119" s="451"/>
      <c r="C119" s="451"/>
      <c r="D119" s="451"/>
      <c r="E119" s="451"/>
      <c r="F119" s="451"/>
      <c r="G119" s="451"/>
      <c r="H119" s="451"/>
    </row>
    <row r="120" spans="1:9" ht="15" customHeight="1" x14ac:dyDescent="0.2">
      <c r="B120" s="220"/>
      <c r="C120" s="220"/>
      <c r="D120" s="220"/>
      <c r="E120" s="220"/>
      <c r="F120" s="220"/>
      <c r="G120" s="220"/>
      <c r="H120" s="220"/>
    </row>
    <row r="121" spans="1:9" ht="17.25" customHeight="1" x14ac:dyDescent="0.2">
      <c r="B121" s="451" t="s">
        <v>667</v>
      </c>
      <c r="C121" s="451"/>
      <c r="D121" s="451"/>
      <c r="E121" s="451"/>
      <c r="F121" s="451"/>
      <c r="G121" s="451"/>
      <c r="H121" s="451"/>
    </row>
    <row r="122" spans="1:9" ht="13.5" customHeight="1" x14ac:dyDescent="0.2">
      <c r="B122" s="451"/>
      <c r="C122" s="451"/>
      <c r="D122" s="451"/>
      <c r="E122" s="451"/>
      <c r="F122" s="451"/>
      <c r="G122" s="451"/>
      <c r="H122" s="451"/>
    </row>
    <row r="123" spans="1:9" ht="13.5" customHeight="1" x14ac:dyDescent="0.2">
      <c r="B123" s="289"/>
      <c r="C123" s="289"/>
      <c r="D123" s="289"/>
      <c r="E123" s="289"/>
      <c r="F123" s="289"/>
      <c r="G123" s="289"/>
      <c r="H123" s="289"/>
    </row>
    <row r="124" spans="1:9" ht="14.25" customHeight="1" x14ac:dyDescent="0.2">
      <c r="B124" s="515" t="s">
        <v>666</v>
      </c>
      <c r="C124" s="515"/>
      <c r="D124" s="515"/>
      <c r="E124" s="515"/>
      <c r="F124" s="515"/>
      <c r="G124" s="515"/>
      <c r="H124" s="515"/>
    </row>
    <row r="125" spans="1:9" ht="15" customHeight="1" x14ac:dyDescent="0.2">
      <c r="B125" s="515"/>
      <c r="C125" s="515"/>
      <c r="D125" s="515"/>
      <c r="E125" s="515"/>
      <c r="F125" s="515"/>
      <c r="G125" s="515"/>
      <c r="H125" s="515"/>
    </row>
    <row r="126" spans="1:9" ht="15" customHeight="1" x14ac:dyDescent="0.2">
      <c r="B126" s="515"/>
      <c r="C126" s="515"/>
      <c r="D126" s="515"/>
      <c r="E126" s="515"/>
      <c r="F126" s="515"/>
      <c r="G126" s="515"/>
      <c r="H126" s="515"/>
    </row>
    <row r="127" spans="1:9" x14ac:dyDescent="0.2">
      <c r="B127" s="515"/>
      <c r="C127" s="515"/>
      <c r="D127" s="515"/>
      <c r="E127" s="515"/>
      <c r="F127" s="515"/>
      <c r="G127" s="515"/>
      <c r="H127" s="515"/>
    </row>
    <row r="128" spans="1:9" ht="15.75" customHeight="1" x14ac:dyDescent="0.2">
      <c r="B128" s="260"/>
      <c r="C128" s="260"/>
      <c r="D128" s="260"/>
      <c r="E128" s="260"/>
      <c r="F128" s="260"/>
      <c r="G128" s="260"/>
      <c r="H128" s="260"/>
    </row>
    <row r="129" spans="2:8" ht="15.75" customHeight="1" x14ac:dyDescent="0.2">
      <c r="B129" s="445" t="s">
        <v>430</v>
      </c>
      <c r="C129" s="445"/>
      <c r="D129" s="445"/>
      <c r="E129" s="445"/>
      <c r="F129" s="445"/>
      <c r="G129" s="445"/>
      <c r="H129" s="445"/>
    </row>
    <row r="130" spans="2:8" ht="15.75" customHeight="1" x14ac:dyDescent="0.2">
      <c r="B130" s="289"/>
      <c r="C130" s="289"/>
      <c r="D130" s="289"/>
      <c r="E130" s="289"/>
      <c r="F130" s="289"/>
      <c r="G130" s="289"/>
      <c r="H130" s="289"/>
    </row>
    <row r="131" spans="2:8" ht="14.25" customHeight="1" x14ac:dyDescent="0.2">
      <c r="B131" s="451" t="s">
        <v>572</v>
      </c>
      <c r="C131" s="451"/>
      <c r="D131" s="451"/>
      <c r="E131" s="451"/>
      <c r="F131" s="451"/>
      <c r="G131" s="451"/>
      <c r="H131" s="451"/>
    </row>
    <row r="132" spans="2:8" ht="13.5" customHeight="1" x14ac:dyDescent="0.2">
      <c r="B132" s="451"/>
      <c r="C132" s="451"/>
      <c r="D132" s="451"/>
      <c r="E132" s="451"/>
      <c r="F132" s="451"/>
      <c r="G132" s="451"/>
      <c r="H132" s="451"/>
    </row>
    <row r="133" spans="2:8" x14ac:dyDescent="0.2">
      <c r="B133" s="451"/>
      <c r="C133" s="451"/>
      <c r="D133" s="451"/>
      <c r="E133" s="451"/>
      <c r="F133" s="451"/>
      <c r="G133" s="451"/>
      <c r="H133" s="451"/>
    </row>
    <row r="134" spans="2:8" x14ac:dyDescent="0.2">
      <c r="B134" s="451"/>
      <c r="C134" s="451"/>
      <c r="D134" s="451"/>
      <c r="E134" s="451"/>
      <c r="F134" s="451"/>
      <c r="G134" s="451"/>
      <c r="H134" s="451"/>
    </row>
    <row r="135" spans="2:8" x14ac:dyDescent="0.2">
      <c r="B135" s="451"/>
      <c r="C135" s="451"/>
      <c r="D135" s="451"/>
      <c r="E135" s="451"/>
      <c r="F135" s="451"/>
      <c r="G135" s="451"/>
      <c r="H135" s="451"/>
    </row>
    <row r="136" spans="2:8" x14ac:dyDescent="0.2">
      <c r="B136" s="451"/>
      <c r="C136" s="451"/>
      <c r="D136" s="451"/>
      <c r="E136" s="451"/>
      <c r="F136" s="451"/>
      <c r="G136" s="451"/>
      <c r="H136" s="451"/>
    </row>
    <row r="137" spans="2:8" x14ac:dyDescent="0.2">
      <c r="B137" s="451"/>
      <c r="C137" s="451"/>
      <c r="D137" s="451"/>
      <c r="E137" s="451"/>
      <c r="F137" s="451"/>
      <c r="G137" s="451"/>
      <c r="H137" s="451"/>
    </row>
    <row r="138" spans="2:8" ht="44.25" customHeight="1" x14ac:dyDescent="0.2">
      <c r="B138" s="451"/>
      <c r="C138" s="451"/>
      <c r="D138" s="451"/>
      <c r="E138" s="451"/>
      <c r="F138" s="451"/>
      <c r="G138" s="451"/>
      <c r="H138" s="451"/>
    </row>
    <row r="139" spans="2:8" ht="15" customHeight="1" x14ac:dyDescent="0.2">
      <c r="B139" s="260"/>
      <c r="C139" s="260"/>
      <c r="D139" s="260"/>
      <c r="E139" s="260"/>
      <c r="F139" s="260"/>
      <c r="G139" s="260"/>
      <c r="H139" s="260"/>
    </row>
    <row r="140" spans="2:8" x14ac:dyDescent="0.2">
      <c r="B140" s="512" t="s">
        <v>203</v>
      </c>
      <c r="C140" s="512"/>
      <c r="D140" s="512"/>
      <c r="E140" s="512"/>
      <c r="F140" s="512"/>
      <c r="G140" s="512"/>
      <c r="H140" s="512"/>
    </row>
    <row r="141" spans="2:8" x14ac:dyDescent="0.2">
      <c r="B141" s="451" t="s">
        <v>218</v>
      </c>
      <c r="C141" s="451"/>
      <c r="D141" s="451"/>
      <c r="E141" s="451"/>
      <c r="F141" s="451"/>
      <c r="G141" s="451"/>
      <c r="H141" s="451"/>
    </row>
    <row r="142" spans="2:8" ht="18.75" customHeight="1" x14ac:dyDescent="0.2">
      <c r="B142" s="451"/>
      <c r="C142" s="451"/>
      <c r="D142" s="451"/>
      <c r="E142" s="451"/>
      <c r="F142" s="451"/>
      <c r="G142" s="451"/>
      <c r="H142" s="451"/>
    </row>
  </sheetData>
  <mergeCells count="49">
    <mergeCell ref="B121:H122"/>
    <mergeCell ref="B129:H129"/>
    <mergeCell ref="B140:H140"/>
    <mergeCell ref="G113:H113"/>
    <mergeCell ref="B141:H142"/>
    <mergeCell ref="B117:H119"/>
    <mergeCell ref="B131:H138"/>
    <mergeCell ref="B124:H127"/>
    <mergeCell ref="G114:H114"/>
    <mergeCell ref="G115:H115"/>
    <mergeCell ref="B115:F116"/>
    <mergeCell ref="B109:H111"/>
    <mergeCell ref="B29:H35"/>
    <mergeCell ref="G108:H108"/>
    <mergeCell ref="B94:H95"/>
    <mergeCell ref="B98:H100"/>
    <mergeCell ref="G67:H67"/>
    <mergeCell ref="B68:H68"/>
    <mergeCell ref="G37:H37"/>
    <mergeCell ref="G48:H48"/>
    <mergeCell ref="G49:H49"/>
    <mergeCell ref="B50:H51"/>
    <mergeCell ref="B38:H39"/>
    <mergeCell ref="B40:H46"/>
    <mergeCell ref="G53:H53"/>
    <mergeCell ref="B104:H105"/>
    <mergeCell ref="G93:H93"/>
    <mergeCell ref="G107:H107"/>
    <mergeCell ref="G70:H70"/>
    <mergeCell ref="G102:H102"/>
    <mergeCell ref="G103:H103"/>
    <mergeCell ref="G92:H92"/>
    <mergeCell ref="G97:H97"/>
    <mergeCell ref="G72:H72"/>
    <mergeCell ref="B73:H77"/>
    <mergeCell ref="B79:H90"/>
    <mergeCell ref="G1:H1"/>
    <mergeCell ref="B24:H25"/>
    <mergeCell ref="G27:H27"/>
    <mergeCell ref="G28:H28"/>
    <mergeCell ref="B18:D18"/>
    <mergeCell ref="G22:H22"/>
    <mergeCell ref="B23:D23"/>
    <mergeCell ref="G23:H23"/>
    <mergeCell ref="G54:H54"/>
    <mergeCell ref="B56:H58"/>
    <mergeCell ref="B55:F55"/>
    <mergeCell ref="G55:H55"/>
    <mergeCell ref="G66:H66"/>
  </mergeCells>
  <pageMargins left="0.70866141732283472" right="0.70866141732283472" top="0.78740157480314965" bottom="0.78740157480314965" header="0.31496062992125984" footer="0.31496062992125984"/>
  <pageSetup paperSize="9" scale="67" firstPageNumber="49"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2" manualBreakCount="2">
    <brk id="69" min="1" max="7" man="1"/>
    <brk id="130" min="1" max="7" man="1"/>
  </rowBreaks>
  <colBreaks count="1" manualBreakCount="1">
    <brk id="12"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45"/>
  <sheetViews>
    <sheetView showGridLines="0" view="pageBreakPreview" zoomScaleNormal="100" zoomScaleSheetLayoutView="100" workbookViewId="0">
      <selection activeCell="B27" sqref="B27"/>
    </sheetView>
  </sheetViews>
  <sheetFormatPr defaultColWidth="9.140625" defaultRowHeight="14.25" x14ac:dyDescent="0.2"/>
  <cols>
    <col min="1" max="1" width="6" style="40" customWidth="1"/>
    <col min="2" max="2" width="9.42578125" style="46" customWidth="1"/>
    <col min="3" max="3" width="9.140625" style="46"/>
    <col min="4" max="4" width="58.7109375" style="40" customWidth="1"/>
    <col min="5" max="7" width="14.140625" style="38" customWidth="1"/>
    <col min="8" max="8" width="9.140625" style="40" customWidth="1"/>
    <col min="9" max="9" width="13.5703125" style="40" customWidth="1"/>
    <col min="10" max="12" width="9.140625" style="40"/>
    <col min="13" max="13" width="13.28515625" style="40" customWidth="1"/>
    <col min="14" max="16384" width="9.140625" style="40"/>
  </cols>
  <sheetData>
    <row r="1" spans="2:39" ht="23.25" x14ac:dyDescent="0.35">
      <c r="B1" s="119" t="s">
        <v>243</v>
      </c>
      <c r="G1" s="464" t="s">
        <v>108</v>
      </c>
      <c r="H1" s="464"/>
    </row>
    <row r="3" spans="2:39" x14ac:dyDescent="0.2">
      <c r="B3" s="56" t="s">
        <v>1</v>
      </c>
      <c r="C3" s="56" t="s">
        <v>109</v>
      </c>
    </row>
    <row r="4" spans="2:39" x14ac:dyDescent="0.2">
      <c r="C4" s="56" t="s">
        <v>56</v>
      </c>
    </row>
    <row r="6" spans="2:39" s="43" customFormat="1" ht="13.5" thickBot="1" x14ac:dyDescent="0.25">
      <c r="B6" s="121"/>
      <c r="C6" s="121"/>
      <c r="E6" s="39"/>
      <c r="F6" s="39"/>
      <c r="G6" s="39"/>
      <c r="H6" s="203" t="s">
        <v>6</v>
      </c>
    </row>
    <row r="7" spans="2:39" s="43" customFormat="1" ht="39.75" thickTop="1" thickBot="1" x14ac:dyDescent="0.25">
      <c r="B7" s="72" t="s">
        <v>2</v>
      </c>
      <c r="C7" s="73" t="s">
        <v>3</v>
      </c>
      <c r="D7" s="74" t="s">
        <v>4</v>
      </c>
      <c r="E7" s="75" t="s">
        <v>469</v>
      </c>
      <c r="F7" s="75" t="s">
        <v>647</v>
      </c>
      <c r="G7" s="75" t="s">
        <v>470</v>
      </c>
      <c r="H7" s="29" t="s">
        <v>5</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row>
    <row r="8" spans="2:39" s="81" customFormat="1" ht="12.75" thickTop="1" thickBot="1" x14ac:dyDescent="0.25">
      <c r="B8" s="76">
        <v>1</v>
      </c>
      <c r="C8" s="77">
        <v>2</v>
      </c>
      <c r="D8" s="77">
        <v>3</v>
      </c>
      <c r="E8" s="78">
        <v>4</v>
      </c>
      <c r="F8" s="78">
        <v>5</v>
      </c>
      <c r="G8" s="78">
        <v>6</v>
      </c>
      <c r="H8" s="79" t="s">
        <v>361</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row>
    <row r="9" spans="2:39" ht="13.5" customHeight="1" thickTop="1" x14ac:dyDescent="0.2">
      <c r="B9" s="97">
        <v>3269</v>
      </c>
      <c r="C9" s="98">
        <v>50</v>
      </c>
      <c r="D9" s="89" t="s">
        <v>282</v>
      </c>
      <c r="E9" s="25">
        <v>125</v>
      </c>
      <c r="F9" s="25">
        <v>0</v>
      </c>
      <c r="G9" s="25">
        <f>SUM(G20)</f>
        <v>125</v>
      </c>
      <c r="H9" s="37">
        <f t="shared" ref="H9:H14" si="0">G9/E9*100</f>
        <v>100</v>
      </c>
    </row>
    <row r="10" spans="2:39" x14ac:dyDescent="0.2">
      <c r="B10" s="97">
        <v>3269</v>
      </c>
      <c r="C10" s="98">
        <v>51</v>
      </c>
      <c r="D10" s="161" t="s">
        <v>7</v>
      </c>
      <c r="E10" s="25">
        <v>1830</v>
      </c>
      <c r="F10" s="25">
        <v>2096</v>
      </c>
      <c r="G10" s="25">
        <f>SUM(G27)</f>
        <v>831</v>
      </c>
      <c r="H10" s="37">
        <f t="shared" si="0"/>
        <v>45.409836065573771</v>
      </c>
    </row>
    <row r="11" spans="2:39" s="212" customFormat="1" x14ac:dyDescent="0.2">
      <c r="B11" s="199">
        <v>3269</v>
      </c>
      <c r="C11" s="200">
        <v>54</v>
      </c>
      <c r="D11" s="102" t="s">
        <v>9</v>
      </c>
      <c r="E11" s="132">
        <v>35</v>
      </c>
      <c r="F11" s="132">
        <v>35</v>
      </c>
      <c r="G11" s="132">
        <f>SUM(G77)</f>
        <v>25</v>
      </c>
      <c r="H11" s="101">
        <f t="shared" si="0"/>
        <v>71.428571428571431</v>
      </c>
    </row>
    <row r="12" spans="2:39" s="212" customFormat="1" ht="28.5" x14ac:dyDescent="0.25">
      <c r="B12" s="199">
        <v>3299</v>
      </c>
      <c r="C12" s="200">
        <v>53</v>
      </c>
      <c r="D12" s="208" t="s">
        <v>283</v>
      </c>
      <c r="E12" s="132">
        <v>9645</v>
      </c>
      <c r="F12" s="132">
        <v>9420</v>
      </c>
      <c r="G12" s="132">
        <f>SUM(G83)</f>
        <v>9345</v>
      </c>
      <c r="H12" s="101">
        <f t="shared" si="0"/>
        <v>96.889580093312603</v>
      </c>
    </row>
    <row r="13" spans="2:39" s="212" customFormat="1" ht="30.75" customHeight="1" x14ac:dyDescent="0.25">
      <c r="B13" s="199">
        <v>3541</v>
      </c>
      <c r="C13" s="200">
        <v>53</v>
      </c>
      <c r="D13" s="208" t="s">
        <v>283</v>
      </c>
      <c r="E13" s="132">
        <v>200</v>
      </c>
      <c r="F13" s="132">
        <v>200</v>
      </c>
      <c r="G13" s="132">
        <f>SUM(G115)</f>
        <v>200</v>
      </c>
      <c r="H13" s="101">
        <f t="shared" si="0"/>
        <v>100</v>
      </c>
    </row>
    <row r="14" spans="2:39" x14ac:dyDescent="0.2">
      <c r="B14" s="97">
        <v>3792</v>
      </c>
      <c r="C14" s="98">
        <v>51</v>
      </c>
      <c r="D14" s="161" t="s">
        <v>7</v>
      </c>
      <c r="E14" s="25">
        <v>105</v>
      </c>
      <c r="F14" s="25">
        <v>105</v>
      </c>
      <c r="G14" s="25">
        <f>SUM(G123)</f>
        <v>105</v>
      </c>
      <c r="H14" s="37">
        <f t="shared" si="0"/>
        <v>100</v>
      </c>
    </row>
    <row r="15" spans="2:39" s="212" customFormat="1" ht="29.25" thickBot="1" x14ac:dyDescent="0.3">
      <c r="B15" s="199">
        <v>3792</v>
      </c>
      <c r="C15" s="200">
        <v>53</v>
      </c>
      <c r="D15" s="208" t="s">
        <v>283</v>
      </c>
      <c r="E15" s="132">
        <v>150</v>
      </c>
      <c r="F15" s="132">
        <v>150</v>
      </c>
      <c r="G15" s="132">
        <f>SUM(G140)</f>
        <v>150</v>
      </c>
      <c r="H15" s="101">
        <f>G15/E15*100</f>
        <v>100</v>
      </c>
      <c r="I15" s="213"/>
    </row>
    <row r="16" spans="2:39" s="107" customFormat="1" ht="16.5" thickTop="1" thickBot="1" x14ac:dyDescent="0.3">
      <c r="B16" s="423" t="s">
        <v>8</v>
      </c>
      <c r="C16" s="424"/>
      <c r="D16" s="425"/>
      <c r="E16" s="105">
        <f>SUM(E9:E15)</f>
        <v>12090</v>
      </c>
      <c r="F16" s="105">
        <f>SUM(F9:F15)</f>
        <v>12006</v>
      </c>
      <c r="G16" s="105">
        <f>SUM(G9:G15)</f>
        <v>10781</v>
      </c>
      <c r="H16" s="44">
        <f>G16/E16*100</f>
        <v>89.172870140612076</v>
      </c>
    </row>
    <row r="17" spans="1:10" ht="5.0999999999999996" customHeight="1" thickTop="1" x14ac:dyDescent="0.2">
      <c r="B17" s="40"/>
      <c r="C17" s="40"/>
      <c r="E17" s="40"/>
      <c r="F17" s="40"/>
      <c r="G17" s="40"/>
    </row>
    <row r="18" spans="1:10" x14ac:dyDescent="0.2">
      <c r="B18" s="41"/>
      <c r="C18" s="41"/>
      <c r="D18" s="41"/>
      <c r="E18" s="41"/>
      <c r="F18" s="41"/>
      <c r="G18" s="41"/>
      <c r="H18" s="41"/>
    </row>
    <row r="19" spans="1:10" ht="15" x14ac:dyDescent="0.25">
      <c r="B19" s="47" t="s">
        <v>10</v>
      </c>
    </row>
    <row r="20" spans="1:10" ht="17.25" customHeight="1" thickBot="1" x14ac:dyDescent="0.3">
      <c r="B20" s="48" t="s">
        <v>436</v>
      </c>
      <c r="C20" s="49"/>
      <c r="D20" s="50"/>
      <c r="E20" s="50"/>
      <c r="F20" s="51"/>
      <c r="G20" s="456">
        <f>SUM(G21)</f>
        <v>125</v>
      </c>
      <c r="H20" s="456"/>
      <c r="I20" s="254"/>
      <c r="J20" s="254"/>
    </row>
    <row r="21" spans="1:10" ht="15.75" thickTop="1" x14ac:dyDescent="0.25">
      <c r="A21" s="40">
        <v>5021</v>
      </c>
      <c r="B21" s="45" t="s">
        <v>23</v>
      </c>
      <c r="E21" s="40"/>
      <c r="G21" s="447">
        <v>125</v>
      </c>
      <c r="H21" s="448"/>
      <c r="I21" s="254"/>
      <c r="J21" s="254"/>
    </row>
    <row r="22" spans="1:10" ht="15" x14ac:dyDescent="0.25">
      <c r="B22" s="435" t="s">
        <v>252</v>
      </c>
      <c r="C22" s="435"/>
      <c r="D22" s="435"/>
      <c r="E22" s="435"/>
      <c r="F22" s="435"/>
      <c r="G22" s="244"/>
      <c r="H22" s="245"/>
      <c r="I22" s="39"/>
      <c r="J22" s="39"/>
    </row>
    <row r="23" spans="1:10" hidden="1" x14ac:dyDescent="0.2">
      <c r="B23" s="454" t="s">
        <v>330</v>
      </c>
      <c r="C23" s="457"/>
      <c r="D23" s="457"/>
      <c r="E23" s="457"/>
      <c r="F23" s="457"/>
      <c r="G23" s="457"/>
      <c r="H23" s="457"/>
      <c r="I23" s="39"/>
      <c r="J23" s="39"/>
    </row>
    <row r="24" spans="1:10" x14ac:dyDescent="0.2">
      <c r="B24" s="457"/>
      <c r="C24" s="457"/>
      <c r="D24" s="457"/>
      <c r="E24" s="457"/>
      <c r="F24" s="457"/>
      <c r="G24" s="457"/>
      <c r="H24" s="457"/>
      <c r="I24" s="39"/>
      <c r="J24" s="39"/>
    </row>
    <row r="25" spans="1:10" ht="28.5" customHeight="1" x14ac:dyDescent="0.2">
      <c r="B25" s="460"/>
      <c r="C25" s="460"/>
      <c r="D25" s="460"/>
      <c r="E25" s="460"/>
      <c r="F25" s="460"/>
      <c r="G25" s="460"/>
      <c r="H25" s="460"/>
      <c r="I25" s="39"/>
      <c r="J25" s="39"/>
    </row>
    <row r="26" spans="1:10" ht="13.5" customHeight="1" x14ac:dyDescent="0.25">
      <c r="B26" s="288"/>
      <c r="C26" s="288"/>
      <c r="D26" s="288"/>
      <c r="E26" s="288"/>
      <c r="F26" s="288"/>
      <c r="G26" s="288"/>
      <c r="H26" s="288"/>
      <c r="I26" s="39"/>
      <c r="J26" s="39"/>
    </row>
    <row r="27" spans="1:10" ht="17.25" customHeight="1" thickBot="1" x14ac:dyDescent="0.3">
      <c r="B27" s="48" t="s">
        <v>110</v>
      </c>
      <c r="C27" s="49"/>
      <c r="D27" s="50"/>
      <c r="E27" s="51"/>
      <c r="F27" s="51"/>
      <c r="G27" s="456">
        <f>SUM(G28,G37,G44,G52,G64)</f>
        <v>831</v>
      </c>
      <c r="H27" s="456"/>
      <c r="I27" s="1"/>
    </row>
    <row r="28" spans="1:10" ht="15.75" thickTop="1" x14ac:dyDescent="0.25">
      <c r="A28" s="40">
        <v>5139</v>
      </c>
      <c r="B28" s="45" t="s">
        <v>189</v>
      </c>
      <c r="G28" s="447">
        <f>SUM(G29,G34)</f>
        <v>137</v>
      </c>
      <c r="H28" s="447"/>
    </row>
    <row r="29" spans="1:10" ht="15" customHeight="1" x14ac:dyDescent="0.25">
      <c r="B29" s="435" t="s">
        <v>244</v>
      </c>
      <c r="C29" s="435"/>
      <c r="D29" s="435"/>
      <c r="E29" s="435"/>
      <c r="F29" s="435"/>
      <c r="G29" s="469">
        <v>112</v>
      </c>
      <c r="H29" s="470"/>
    </row>
    <row r="30" spans="1:10" ht="14.25" customHeight="1" x14ac:dyDescent="0.2">
      <c r="B30" s="451" t="s">
        <v>558</v>
      </c>
      <c r="C30" s="451"/>
      <c r="D30" s="451"/>
      <c r="E30" s="451"/>
      <c r="F30" s="451"/>
      <c r="G30" s="451"/>
      <c r="H30" s="451"/>
    </row>
    <row r="31" spans="1:10" ht="14.25" customHeight="1" x14ac:dyDescent="0.2">
      <c r="B31" s="451"/>
      <c r="C31" s="451"/>
      <c r="D31" s="451"/>
      <c r="E31" s="451"/>
      <c r="F31" s="451"/>
      <c r="G31" s="451"/>
      <c r="H31" s="451"/>
    </row>
    <row r="32" spans="1:10" ht="15" customHeight="1" x14ac:dyDescent="0.2">
      <c r="B32" s="451"/>
      <c r="C32" s="451"/>
      <c r="D32" s="451"/>
      <c r="E32" s="451"/>
      <c r="F32" s="451"/>
      <c r="G32" s="451"/>
      <c r="H32" s="451"/>
    </row>
    <row r="33" spans="1:8" ht="14.25" customHeight="1" x14ac:dyDescent="0.2">
      <c r="B33" s="180"/>
      <c r="C33" s="180"/>
      <c r="D33" s="180"/>
      <c r="E33" s="180"/>
      <c r="F33" s="180"/>
      <c r="G33" s="180"/>
      <c r="H33" s="180"/>
    </row>
    <row r="34" spans="1:8" ht="15" customHeight="1" x14ac:dyDescent="0.25">
      <c r="B34" s="435" t="s">
        <v>245</v>
      </c>
      <c r="C34" s="435"/>
      <c r="D34" s="435"/>
      <c r="E34" s="435"/>
      <c r="F34" s="435"/>
      <c r="G34" s="469">
        <v>25</v>
      </c>
      <c r="H34" s="470"/>
    </row>
    <row r="35" spans="1:8" ht="15" customHeight="1" x14ac:dyDescent="0.2">
      <c r="B35" s="451" t="s">
        <v>209</v>
      </c>
      <c r="C35" s="451"/>
      <c r="D35" s="451"/>
      <c r="E35" s="451"/>
      <c r="F35" s="451"/>
      <c r="G35" s="451"/>
      <c r="H35" s="451"/>
    </row>
    <row r="36" spans="1:8" ht="12.95" customHeight="1" x14ac:dyDescent="0.2">
      <c r="B36" s="60"/>
      <c r="C36" s="60"/>
      <c r="D36" s="60"/>
      <c r="E36" s="60"/>
      <c r="F36" s="60"/>
      <c r="G36" s="60"/>
      <c r="H36" s="60"/>
    </row>
    <row r="37" spans="1:8" ht="15" x14ac:dyDescent="0.25">
      <c r="A37" s="40">
        <v>5162</v>
      </c>
      <c r="B37" s="21" t="s">
        <v>351</v>
      </c>
      <c r="G37" s="447">
        <v>5</v>
      </c>
      <c r="H37" s="448"/>
    </row>
    <row r="38" spans="1:8" x14ac:dyDescent="0.2">
      <c r="B38" s="516" t="s">
        <v>431</v>
      </c>
      <c r="C38" s="517"/>
      <c r="D38" s="517"/>
      <c r="E38" s="517"/>
      <c r="F38" s="517"/>
      <c r="G38" s="517"/>
      <c r="H38" s="517"/>
    </row>
    <row r="39" spans="1:8" x14ac:dyDescent="0.2">
      <c r="B39" s="516"/>
      <c r="C39" s="517"/>
      <c r="D39" s="517"/>
      <c r="E39" s="517"/>
      <c r="F39" s="517"/>
      <c r="G39" s="517"/>
      <c r="H39" s="517"/>
    </row>
    <row r="40" spans="1:8" x14ac:dyDescent="0.2">
      <c r="B40" s="517"/>
      <c r="C40" s="517"/>
      <c r="D40" s="517"/>
      <c r="E40" s="517"/>
      <c r="F40" s="517"/>
      <c r="G40" s="517"/>
      <c r="H40" s="517"/>
    </row>
    <row r="41" spans="1:8" x14ac:dyDescent="0.2">
      <c r="B41" s="517"/>
      <c r="C41" s="517"/>
      <c r="D41" s="517"/>
      <c r="E41" s="517"/>
      <c r="F41" s="517"/>
      <c r="G41" s="517"/>
      <c r="H41" s="517"/>
    </row>
    <row r="42" spans="1:8" ht="17.25" customHeight="1" x14ac:dyDescent="0.2">
      <c r="B42" s="517"/>
      <c r="C42" s="517"/>
      <c r="D42" s="517"/>
      <c r="E42" s="517"/>
      <c r="F42" s="517"/>
      <c r="G42" s="517"/>
      <c r="H42" s="517"/>
    </row>
    <row r="43" spans="1:8" ht="13.5" customHeight="1" x14ac:dyDescent="0.2"/>
    <row r="44" spans="1:8" ht="15" x14ac:dyDescent="0.25">
      <c r="A44" s="40">
        <v>5164</v>
      </c>
      <c r="B44" s="45" t="s">
        <v>42</v>
      </c>
      <c r="G44" s="447">
        <f>SUM(G45,G49)</f>
        <v>88</v>
      </c>
      <c r="H44" s="448"/>
    </row>
    <row r="45" spans="1:8" ht="15" customHeight="1" x14ac:dyDescent="0.25">
      <c r="B45" s="435" t="s">
        <v>331</v>
      </c>
      <c r="C45" s="435"/>
      <c r="D45" s="435"/>
      <c r="E45" s="435"/>
      <c r="F45" s="435"/>
      <c r="G45" s="469">
        <v>68</v>
      </c>
      <c r="H45" s="470"/>
    </row>
    <row r="46" spans="1:8" x14ac:dyDescent="0.2">
      <c r="B46" s="451" t="s">
        <v>332</v>
      </c>
      <c r="C46" s="468"/>
      <c r="D46" s="468"/>
      <c r="E46" s="468"/>
      <c r="F46" s="468"/>
      <c r="G46" s="468"/>
      <c r="H46" s="468"/>
    </row>
    <row r="47" spans="1:8" x14ac:dyDescent="0.2">
      <c r="B47" s="468"/>
      <c r="C47" s="468"/>
      <c r="D47" s="468"/>
      <c r="E47" s="468"/>
      <c r="F47" s="468"/>
      <c r="G47" s="468"/>
      <c r="H47" s="468"/>
    </row>
    <row r="48" spans="1:8" ht="12.95" customHeight="1" x14ac:dyDescent="0.2">
      <c r="B48" s="60"/>
      <c r="C48" s="60"/>
      <c r="D48" s="60"/>
      <c r="E48" s="60"/>
      <c r="F48" s="60"/>
      <c r="G48" s="60"/>
      <c r="H48" s="60"/>
    </row>
    <row r="49" spans="1:8" ht="15" customHeight="1" x14ac:dyDescent="0.25">
      <c r="B49" s="435" t="s">
        <v>245</v>
      </c>
      <c r="C49" s="435"/>
      <c r="D49" s="435"/>
      <c r="E49" s="435"/>
      <c r="F49" s="435"/>
      <c r="G49" s="469">
        <v>20</v>
      </c>
      <c r="H49" s="470"/>
    </row>
    <row r="50" spans="1:8" ht="15" customHeight="1" x14ac:dyDescent="0.2">
      <c r="B50" s="445" t="s">
        <v>333</v>
      </c>
      <c r="C50" s="445"/>
      <c r="D50" s="445"/>
      <c r="E50" s="445"/>
      <c r="F50" s="445"/>
      <c r="G50" s="445"/>
      <c r="H50" s="445"/>
    </row>
    <row r="51" spans="1:8" ht="12.95" customHeight="1" x14ac:dyDescent="0.2">
      <c r="B51" s="249"/>
      <c r="C51" s="249"/>
      <c r="D51" s="249"/>
      <c r="E51" s="249"/>
      <c r="F51" s="249"/>
      <c r="G51" s="249"/>
      <c r="H51" s="249"/>
    </row>
    <row r="52" spans="1:8" ht="15" x14ac:dyDescent="0.25">
      <c r="A52" s="40">
        <v>5169</v>
      </c>
      <c r="B52" s="45" t="s">
        <v>16</v>
      </c>
      <c r="G52" s="447">
        <f>SUM(G53,G57,G61)</f>
        <v>449</v>
      </c>
      <c r="H52" s="448"/>
    </row>
    <row r="53" spans="1:8" ht="15" x14ac:dyDescent="0.25">
      <c r="B53" s="64" t="s">
        <v>172</v>
      </c>
      <c r="G53" s="492">
        <v>374</v>
      </c>
      <c r="H53" s="493"/>
    </row>
    <row r="54" spans="1:8" ht="15" customHeight="1" x14ac:dyDescent="0.2">
      <c r="B54" s="451" t="s">
        <v>432</v>
      </c>
      <c r="C54" s="451"/>
      <c r="D54" s="451"/>
      <c r="E54" s="451"/>
      <c r="F54" s="451"/>
      <c r="G54" s="451"/>
      <c r="H54" s="451"/>
    </row>
    <row r="55" spans="1:8" s="42" customFormat="1" ht="56.25" customHeight="1" x14ac:dyDescent="0.2">
      <c r="B55" s="451"/>
      <c r="C55" s="451"/>
      <c r="D55" s="451"/>
      <c r="E55" s="451"/>
      <c r="F55" s="451"/>
      <c r="G55" s="451"/>
      <c r="H55" s="451"/>
    </row>
    <row r="56" spans="1:8" s="42" customFormat="1" ht="15" customHeight="1" x14ac:dyDescent="0.2"/>
    <row r="57" spans="1:8" ht="15" x14ac:dyDescent="0.25">
      <c r="B57" s="64" t="s">
        <v>246</v>
      </c>
      <c r="G57" s="492">
        <v>30</v>
      </c>
      <c r="H57" s="493"/>
    </row>
    <row r="58" spans="1:8" ht="15" customHeight="1" x14ac:dyDescent="0.2">
      <c r="B58" s="451" t="s">
        <v>247</v>
      </c>
      <c r="C58" s="451"/>
      <c r="D58" s="451"/>
      <c r="E58" s="451"/>
      <c r="F58" s="451"/>
      <c r="G58" s="451"/>
      <c r="H58" s="451"/>
    </row>
    <row r="59" spans="1:8" ht="15" customHeight="1" x14ac:dyDescent="0.2">
      <c r="B59" s="451"/>
      <c r="C59" s="451"/>
      <c r="D59" s="451"/>
      <c r="E59" s="451"/>
      <c r="F59" s="451"/>
      <c r="G59" s="451"/>
      <c r="H59" s="451"/>
    </row>
    <row r="60" spans="1:8" ht="15" customHeight="1" x14ac:dyDescent="0.2"/>
    <row r="61" spans="1:8" ht="15" x14ac:dyDescent="0.25">
      <c r="B61" s="64" t="s">
        <v>248</v>
      </c>
      <c r="G61" s="492">
        <f>65-20</f>
        <v>45</v>
      </c>
      <c r="H61" s="493"/>
    </row>
    <row r="62" spans="1:8" ht="14.25" customHeight="1" x14ac:dyDescent="0.2">
      <c r="B62" s="454" t="s">
        <v>249</v>
      </c>
      <c r="C62" s="454"/>
      <c r="D62" s="454"/>
      <c r="E62" s="454"/>
      <c r="F62" s="454"/>
      <c r="G62" s="454"/>
      <c r="H62" s="454"/>
    </row>
    <row r="63" spans="1:8" ht="15" customHeight="1" x14ac:dyDescent="0.25">
      <c r="B63" s="185"/>
      <c r="C63" s="185"/>
      <c r="D63" s="185"/>
      <c r="E63" s="185"/>
      <c r="F63" s="185"/>
      <c r="G63" s="185"/>
      <c r="H63" s="185"/>
    </row>
    <row r="64" spans="1:8" ht="15" x14ac:dyDescent="0.25">
      <c r="A64" s="40">
        <v>5175</v>
      </c>
      <c r="B64" s="45" t="s">
        <v>33</v>
      </c>
      <c r="G64" s="447">
        <f>SUM(G65,G70,G74)</f>
        <v>152</v>
      </c>
      <c r="H64" s="448"/>
    </row>
    <row r="65" spans="1:9" ht="15" x14ac:dyDescent="0.25">
      <c r="B65" s="64" t="s">
        <v>250</v>
      </c>
      <c r="G65" s="492">
        <v>17</v>
      </c>
      <c r="H65" s="493"/>
    </row>
    <row r="66" spans="1:9" ht="14.25" customHeight="1" x14ac:dyDescent="0.25">
      <c r="B66" s="454" t="s">
        <v>348</v>
      </c>
      <c r="C66" s="522"/>
      <c r="D66" s="522"/>
      <c r="E66" s="522"/>
      <c r="F66" s="522"/>
      <c r="G66" s="522"/>
      <c r="H66" s="522"/>
    </row>
    <row r="67" spans="1:9" ht="15" hidden="1" customHeight="1" x14ac:dyDescent="0.2">
      <c r="B67" s="53"/>
      <c r="C67" s="53"/>
      <c r="D67" s="53"/>
      <c r="E67" s="53"/>
      <c r="F67" s="53"/>
      <c r="G67" s="53"/>
      <c r="H67" s="53"/>
    </row>
    <row r="68" spans="1:9" ht="15" customHeight="1" x14ac:dyDescent="0.2">
      <c r="B68" s="352"/>
      <c r="C68" s="352"/>
      <c r="D68" s="352"/>
      <c r="E68" s="352"/>
      <c r="F68" s="352"/>
      <c r="G68" s="352"/>
      <c r="H68" s="352"/>
    </row>
    <row r="69" spans="1:9" ht="15" hidden="1" customHeight="1" x14ac:dyDescent="0.2">
      <c r="B69" s="352"/>
      <c r="C69" s="352"/>
      <c r="D69" s="352"/>
      <c r="E69" s="352"/>
      <c r="F69" s="352"/>
      <c r="G69" s="352"/>
      <c r="H69" s="352"/>
    </row>
    <row r="70" spans="1:9" ht="15" x14ac:dyDescent="0.25">
      <c r="B70" s="64" t="s">
        <v>152</v>
      </c>
      <c r="G70" s="492">
        <v>70</v>
      </c>
      <c r="H70" s="493"/>
    </row>
    <row r="71" spans="1:9" ht="15" customHeight="1" x14ac:dyDescent="0.2">
      <c r="B71" s="454" t="s">
        <v>334</v>
      </c>
      <c r="C71" s="454"/>
      <c r="D71" s="454"/>
      <c r="E71" s="454"/>
      <c r="F71" s="454"/>
      <c r="G71" s="454"/>
      <c r="H71" s="454"/>
    </row>
    <row r="72" spans="1:9" ht="15" customHeight="1" x14ac:dyDescent="0.2">
      <c r="B72" s="454"/>
      <c r="C72" s="454"/>
      <c r="D72" s="454"/>
      <c r="E72" s="454"/>
      <c r="F72" s="454"/>
      <c r="G72" s="454"/>
      <c r="H72" s="454"/>
    </row>
    <row r="73" spans="1:9" ht="15" customHeight="1" x14ac:dyDescent="0.2">
      <c r="B73" s="53"/>
      <c r="C73" s="53"/>
      <c r="D73" s="53"/>
      <c r="E73" s="53"/>
      <c r="F73" s="53"/>
      <c r="G73" s="53"/>
      <c r="H73" s="53"/>
    </row>
    <row r="74" spans="1:9" ht="15" x14ac:dyDescent="0.25">
      <c r="B74" s="189" t="s">
        <v>251</v>
      </c>
      <c r="G74" s="492">
        <v>65</v>
      </c>
      <c r="H74" s="493"/>
    </row>
    <row r="75" spans="1:9" ht="15" x14ac:dyDescent="0.25">
      <c r="B75" s="188" t="s">
        <v>353</v>
      </c>
      <c r="G75" s="183"/>
      <c r="H75" s="184"/>
    </row>
    <row r="76" spans="1:9" ht="15" customHeight="1" x14ac:dyDescent="0.2">
      <c r="B76" s="186"/>
      <c r="C76" s="186"/>
      <c r="D76" s="186"/>
      <c r="E76" s="186"/>
      <c r="F76" s="186"/>
      <c r="G76" s="186"/>
      <c r="H76" s="186"/>
    </row>
    <row r="77" spans="1:9" ht="15.75" thickBot="1" x14ac:dyDescent="0.3">
      <c r="B77" s="48" t="s">
        <v>111</v>
      </c>
      <c r="C77" s="49"/>
      <c r="D77" s="50"/>
      <c r="E77" s="51"/>
      <c r="F77" s="51"/>
      <c r="G77" s="456">
        <f>SUM(G78)</f>
        <v>25</v>
      </c>
      <c r="H77" s="456"/>
      <c r="I77" s="1"/>
    </row>
    <row r="78" spans="1:9" ht="15.75" thickTop="1" x14ac:dyDescent="0.25">
      <c r="A78" s="40">
        <v>5499</v>
      </c>
      <c r="B78" s="45" t="s">
        <v>41</v>
      </c>
      <c r="G78" s="447">
        <v>25</v>
      </c>
      <c r="H78" s="448"/>
    </row>
    <row r="79" spans="1:9" ht="15" x14ac:dyDescent="0.25">
      <c r="B79" s="189" t="s">
        <v>354</v>
      </c>
      <c r="G79" s="183"/>
      <c r="H79" s="184"/>
    </row>
    <row r="80" spans="1:9" x14ac:dyDescent="0.2">
      <c r="B80" s="451" t="s">
        <v>153</v>
      </c>
      <c r="C80" s="468"/>
      <c r="D80" s="468"/>
      <c r="E80" s="468"/>
      <c r="F80" s="468"/>
      <c r="G80" s="468"/>
      <c r="H80" s="468"/>
    </row>
    <row r="81" spans="1:9" ht="31.5" customHeight="1" x14ac:dyDescent="0.2">
      <c r="B81" s="468"/>
      <c r="C81" s="468"/>
      <c r="D81" s="468"/>
      <c r="E81" s="468"/>
      <c r="F81" s="468"/>
      <c r="G81" s="468"/>
      <c r="H81" s="468"/>
    </row>
    <row r="82" spans="1:9" ht="9.75" customHeight="1" x14ac:dyDescent="0.2"/>
    <row r="83" spans="1:9" ht="32.25" customHeight="1" thickBot="1" x14ac:dyDescent="0.3">
      <c r="B83" s="427" t="s">
        <v>295</v>
      </c>
      <c r="C83" s="428"/>
      <c r="D83" s="428"/>
      <c r="E83" s="428"/>
      <c r="F83" s="428"/>
      <c r="G83" s="456">
        <f>SUM(G84)</f>
        <v>9345</v>
      </c>
      <c r="H83" s="456"/>
      <c r="I83" s="1"/>
    </row>
    <row r="84" spans="1:9" ht="14.25" customHeight="1" thickTop="1" x14ac:dyDescent="0.25">
      <c r="A84" s="40">
        <v>5331</v>
      </c>
      <c r="B84" s="45" t="s">
        <v>162</v>
      </c>
      <c r="G84" s="447">
        <f>SUM(G85,G89,G98,G102,G109)</f>
        <v>9345</v>
      </c>
      <c r="H84" s="448"/>
    </row>
    <row r="85" spans="1:9" ht="15" x14ac:dyDescent="0.25">
      <c r="B85" s="520" t="s">
        <v>466</v>
      </c>
      <c r="C85" s="521"/>
      <c r="D85" s="521"/>
      <c r="E85" s="521"/>
      <c r="F85" s="521"/>
      <c r="G85" s="492">
        <v>100</v>
      </c>
      <c r="H85" s="493"/>
    </row>
    <row r="86" spans="1:9" ht="15" hidden="1" customHeight="1" x14ac:dyDescent="0.2">
      <c r="B86" s="455" t="s">
        <v>335</v>
      </c>
      <c r="C86" s="455"/>
      <c r="D86" s="455"/>
      <c r="E86" s="455"/>
      <c r="F86" s="455"/>
      <c r="G86" s="455"/>
      <c r="H86" s="455"/>
    </row>
    <row r="87" spans="1:9" ht="28.5" customHeight="1" x14ac:dyDescent="0.2">
      <c r="B87" s="455"/>
      <c r="C87" s="455"/>
      <c r="D87" s="455"/>
      <c r="E87" s="455"/>
      <c r="F87" s="455"/>
      <c r="G87" s="455"/>
      <c r="H87" s="455"/>
    </row>
    <row r="88" spans="1:9" ht="15" customHeight="1" x14ac:dyDescent="0.2">
      <c r="B88" s="248"/>
      <c r="C88" s="248"/>
      <c r="D88" s="248"/>
      <c r="E88" s="248"/>
      <c r="F88" s="248"/>
      <c r="G88" s="248"/>
      <c r="H88" s="248"/>
    </row>
    <row r="89" spans="1:9" ht="15" x14ac:dyDescent="0.25">
      <c r="B89" s="503" t="s">
        <v>336</v>
      </c>
      <c r="C89" s="518"/>
      <c r="D89" s="518"/>
      <c r="E89" s="518"/>
      <c r="F89" s="518"/>
      <c r="G89" s="492">
        <v>320</v>
      </c>
      <c r="H89" s="493"/>
    </row>
    <row r="90" spans="1:9" ht="15.75" customHeight="1" x14ac:dyDescent="0.2">
      <c r="B90" s="454" t="s">
        <v>559</v>
      </c>
      <c r="C90" s="454"/>
      <c r="D90" s="454"/>
      <c r="E90" s="454"/>
      <c r="F90" s="454"/>
      <c r="G90" s="454"/>
      <c r="H90" s="454"/>
    </row>
    <row r="91" spans="1:9" ht="15" customHeight="1" x14ac:dyDescent="0.2">
      <c r="B91" s="454"/>
      <c r="C91" s="454"/>
      <c r="D91" s="454"/>
      <c r="E91" s="454"/>
      <c r="F91" s="454"/>
      <c r="G91" s="454"/>
      <c r="H91" s="454"/>
    </row>
    <row r="92" spans="1:9" ht="15" customHeight="1" x14ac:dyDescent="0.2">
      <c r="B92" s="454"/>
      <c r="C92" s="454"/>
      <c r="D92" s="454"/>
      <c r="E92" s="454"/>
      <c r="F92" s="454"/>
      <c r="G92" s="454"/>
      <c r="H92" s="454"/>
    </row>
    <row r="93" spans="1:9" ht="15" customHeight="1" x14ac:dyDescent="0.2">
      <c r="B93" s="454"/>
      <c r="C93" s="454"/>
      <c r="D93" s="454"/>
      <c r="E93" s="454"/>
      <c r="F93" s="454"/>
      <c r="G93" s="454"/>
      <c r="H93" s="454"/>
    </row>
    <row r="94" spans="1:9" ht="15" customHeight="1" x14ac:dyDescent="0.2">
      <c r="B94" s="454"/>
      <c r="C94" s="454"/>
      <c r="D94" s="454"/>
      <c r="E94" s="454"/>
      <c r="F94" s="454"/>
      <c r="G94" s="454"/>
      <c r="H94" s="454"/>
    </row>
    <row r="95" spans="1:9" ht="12" customHeight="1" x14ac:dyDescent="0.2">
      <c r="B95" s="454"/>
      <c r="C95" s="454"/>
      <c r="D95" s="454"/>
      <c r="E95" s="454"/>
      <c r="F95" s="454"/>
      <c r="G95" s="454"/>
      <c r="H95" s="454"/>
    </row>
    <row r="96" spans="1:9" ht="12" customHeight="1" x14ac:dyDescent="0.2">
      <c r="B96" s="454"/>
      <c r="C96" s="454"/>
      <c r="D96" s="454"/>
      <c r="E96" s="454"/>
      <c r="F96" s="454"/>
      <c r="G96" s="454"/>
      <c r="H96" s="454"/>
    </row>
    <row r="97" spans="2:8" ht="15" x14ac:dyDescent="0.25">
      <c r="B97" s="250"/>
      <c r="C97" s="251"/>
      <c r="D97" s="251"/>
      <c r="E97" s="251"/>
      <c r="F97" s="251"/>
      <c r="G97" s="246"/>
      <c r="H97" s="247"/>
    </row>
    <row r="98" spans="2:8" ht="15" x14ac:dyDescent="0.25">
      <c r="B98" s="503" t="s">
        <v>248</v>
      </c>
      <c r="C98" s="518"/>
      <c r="D98" s="518"/>
      <c r="E98" s="518"/>
      <c r="F98" s="518"/>
      <c r="G98" s="492">
        <v>225</v>
      </c>
      <c r="H98" s="493"/>
    </row>
    <row r="99" spans="2:8" ht="18" customHeight="1" x14ac:dyDescent="0.2">
      <c r="B99" s="454" t="s">
        <v>337</v>
      </c>
      <c r="C99" s="455"/>
      <c r="D99" s="455"/>
      <c r="E99" s="455"/>
      <c r="F99" s="455"/>
      <c r="G99" s="455"/>
      <c r="H99" s="455"/>
    </row>
    <row r="100" spans="2:8" ht="13.5" customHeight="1" x14ac:dyDescent="0.2">
      <c r="B100" s="455"/>
      <c r="C100" s="455"/>
      <c r="D100" s="455"/>
      <c r="E100" s="455"/>
      <c r="F100" s="455"/>
      <c r="G100" s="455"/>
      <c r="H100" s="455"/>
    </row>
    <row r="101" spans="2:8" ht="15" x14ac:dyDescent="0.25">
      <c r="B101" s="250"/>
      <c r="C101" s="251"/>
      <c r="D101" s="251"/>
      <c r="E101" s="251"/>
      <c r="F101" s="251"/>
      <c r="G101" s="246"/>
      <c r="H101" s="247"/>
    </row>
    <row r="102" spans="2:8" ht="14.25" customHeight="1" x14ac:dyDescent="0.25">
      <c r="B102" s="504" t="s">
        <v>433</v>
      </c>
      <c r="C102" s="519"/>
      <c r="D102" s="519"/>
      <c r="E102" s="519"/>
      <c r="F102" s="519"/>
      <c r="G102" s="492">
        <v>350</v>
      </c>
      <c r="H102" s="493"/>
    </row>
    <row r="103" spans="2:8" ht="14.25" customHeight="1" x14ac:dyDescent="0.2">
      <c r="B103" s="451" t="s">
        <v>459</v>
      </c>
      <c r="C103" s="451"/>
      <c r="D103" s="451"/>
      <c r="E103" s="451"/>
      <c r="F103" s="451"/>
      <c r="G103" s="451"/>
      <c r="H103" s="451"/>
    </row>
    <row r="104" spans="2:8" x14ac:dyDescent="0.2">
      <c r="B104" s="451"/>
      <c r="C104" s="451"/>
      <c r="D104" s="451"/>
      <c r="E104" s="451"/>
      <c r="F104" s="451"/>
      <c r="G104" s="451"/>
      <c r="H104" s="451"/>
    </row>
    <row r="105" spans="2:8" x14ac:dyDescent="0.2">
      <c r="B105" s="451"/>
      <c r="C105" s="451"/>
      <c r="D105" s="451"/>
      <c r="E105" s="451"/>
      <c r="F105" s="451"/>
      <c r="G105" s="451"/>
      <c r="H105" s="451"/>
    </row>
    <row r="106" spans="2:8" x14ac:dyDescent="0.2">
      <c r="B106" s="451"/>
      <c r="C106" s="451"/>
      <c r="D106" s="451"/>
      <c r="E106" s="451"/>
      <c r="F106" s="451"/>
      <c r="G106" s="451"/>
      <c r="H106" s="451"/>
    </row>
    <row r="107" spans="2:8" ht="16.5" customHeight="1" x14ac:dyDescent="0.2">
      <c r="B107" s="451"/>
      <c r="C107" s="451"/>
      <c r="D107" s="451"/>
      <c r="E107" s="451"/>
      <c r="F107" s="451"/>
      <c r="G107" s="451"/>
      <c r="H107" s="451"/>
    </row>
    <row r="108" spans="2:8" ht="18" customHeight="1" x14ac:dyDescent="0.2">
      <c r="B108" s="40"/>
      <c r="C108" s="40"/>
      <c r="E108" s="40"/>
      <c r="F108" s="40"/>
      <c r="G108" s="40"/>
    </row>
    <row r="109" spans="2:8" ht="15" x14ac:dyDescent="0.25">
      <c r="B109" s="503" t="s">
        <v>338</v>
      </c>
      <c r="C109" s="518"/>
      <c r="D109" s="518"/>
      <c r="E109" s="518"/>
      <c r="F109" s="518"/>
      <c r="G109" s="492">
        <v>8350</v>
      </c>
      <c r="H109" s="493"/>
    </row>
    <row r="110" spans="2:8" ht="15.75" customHeight="1" x14ac:dyDescent="0.2">
      <c r="B110" s="454" t="s">
        <v>560</v>
      </c>
      <c r="C110" s="454"/>
      <c r="D110" s="454"/>
      <c r="E110" s="454"/>
      <c r="F110" s="454"/>
      <c r="G110" s="454"/>
      <c r="H110" s="454"/>
    </row>
    <row r="111" spans="2:8" ht="15.75" customHeight="1" x14ac:dyDescent="0.2">
      <c r="B111" s="454"/>
      <c r="C111" s="454"/>
      <c r="D111" s="454"/>
      <c r="E111" s="454"/>
      <c r="F111" s="454"/>
      <c r="G111" s="454"/>
      <c r="H111" s="454"/>
    </row>
    <row r="112" spans="2:8" ht="18" customHeight="1" x14ac:dyDescent="0.2">
      <c r="B112" s="454"/>
      <c r="C112" s="454"/>
      <c r="D112" s="454"/>
      <c r="E112" s="454"/>
      <c r="F112" s="454"/>
      <c r="G112" s="454"/>
      <c r="H112" s="454"/>
    </row>
    <row r="113" spans="1:9" ht="21.75" customHeight="1" x14ac:dyDescent="0.2">
      <c r="B113" s="454"/>
      <c r="C113" s="454"/>
      <c r="D113" s="454"/>
      <c r="E113" s="454"/>
      <c r="F113" s="454"/>
      <c r="G113" s="454"/>
      <c r="H113" s="454"/>
    </row>
    <row r="114" spans="1:9" x14ac:dyDescent="0.2">
      <c r="B114" s="186"/>
      <c r="C114" s="186"/>
      <c r="D114" s="186"/>
      <c r="E114" s="186"/>
      <c r="F114" s="186"/>
      <c r="G114" s="186"/>
      <c r="H114" s="186"/>
    </row>
    <row r="115" spans="1:9" ht="30.75" customHeight="1" thickBot="1" x14ac:dyDescent="0.3">
      <c r="B115" s="427" t="s">
        <v>296</v>
      </c>
      <c r="C115" s="428"/>
      <c r="D115" s="428"/>
      <c r="E115" s="428"/>
      <c r="F115" s="428"/>
      <c r="G115" s="456">
        <f>SUM(G116)</f>
        <v>200</v>
      </c>
      <c r="H115" s="456"/>
      <c r="I115" s="1"/>
    </row>
    <row r="116" spans="1:9" ht="14.25" customHeight="1" thickTop="1" x14ac:dyDescent="0.25">
      <c r="A116" s="40">
        <v>5331</v>
      </c>
      <c r="B116" s="45" t="s">
        <v>162</v>
      </c>
      <c r="G116" s="447">
        <v>200</v>
      </c>
      <c r="H116" s="448"/>
    </row>
    <row r="117" spans="1:9" s="360" customFormat="1" ht="17.45" customHeight="1" x14ac:dyDescent="0.25">
      <c r="B117" s="504" t="s">
        <v>253</v>
      </c>
      <c r="C117" s="504"/>
      <c r="D117" s="504"/>
      <c r="E117" s="504"/>
      <c r="F117" s="504"/>
      <c r="G117" s="504"/>
      <c r="H117" s="504"/>
    </row>
    <row r="118" spans="1:9" ht="14.25" customHeight="1" x14ac:dyDescent="0.2">
      <c r="B118" s="451" t="s">
        <v>561</v>
      </c>
      <c r="C118" s="451"/>
      <c r="D118" s="451"/>
      <c r="E118" s="451"/>
      <c r="F118" s="451"/>
      <c r="G118" s="451"/>
      <c r="H118" s="451"/>
    </row>
    <row r="119" spans="1:9" x14ac:dyDescent="0.2">
      <c r="B119" s="451"/>
      <c r="C119" s="451"/>
      <c r="D119" s="451"/>
      <c r="E119" s="451"/>
      <c r="F119" s="451"/>
      <c r="G119" s="451"/>
      <c r="H119" s="451"/>
    </row>
    <row r="120" spans="1:9" x14ac:dyDescent="0.2">
      <c r="B120" s="451"/>
      <c r="C120" s="451"/>
      <c r="D120" s="451"/>
      <c r="E120" s="451"/>
      <c r="F120" s="451"/>
      <c r="G120" s="451"/>
      <c r="H120" s="451"/>
    </row>
    <row r="121" spans="1:9" ht="15.75" customHeight="1" x14ac:dyDescent="0.2">
      <c r="B121" s="451"/>
      <c r="C121" s="451"/>
      <c r="D121" s="451"/>
      <c r="E121" s="451"/>
      <c r="F121" s="451"/>
      <c r="G121" s="451"/>
      <c r="H121" s="451"/>
    </row>
    <row r="122" spans="1:9" x14ac:dyDescent="0.2">
      <c r="B122" s="186"/>
      <c r="C122" s="186"/>
      <c r="D122" s="186"/>
      <c r="E122" s="186"/>
      <c r="F122" s="186"/>
      <c r="G122" s="186"/>
      <c r="H122" s="186"/>
    </row>
    <row r="123" spans="1:9" ht="17.25" customHeight="1" thickBot="1" x14ac:dyDescent="0.3">
      <c r="B123" s="48" t="s">
        <v>154</v>
      </c>
      <c r="C123" s="49"/>
      <c r="D123" s="50"/>
      <c r="E123" s="51"/>
      <c r="F123" s="51"/>
      <c r="G123" s="456">
        <f>SUM(G124,G129,G135)</f>
        <v>105</v>
      </c>
      <c r="H123" s="456"/>
      <c r="I123" s="1"/>
    </row>
    <row r="124" spans="1:9" ht="15.75" thickTop="1" x14ac:dyDescent="0.25">
      <c r="A124" s="40">
        <v>5164</v>
      </c>
      <c r="B124" s="45" t="s">
        <v>42</v>
      </c>
      <c r="G124" s="447">
        <v>20</v>
      </c>
      <c r="H124" s="448"/>
    </row>
    <row r="125" spans="1:9" ht="15" x14ac:dyDescent="0.25">
      <c r="B125" s="64" t="s">
        <v>155</v>
      </c>
      <c r="G125" s="57"/>
      <c r="H125" s="58"/>
    </row>
    <row r="126" spans="1:9" x14ac:dyDescent="0.2">
      <c r="B126" s="451" t="s">
        <v>434</v>
      </c>
      <c r="C126" s="451"/>
      <c r="D126" s="451"/>
      <c r="E126" s="451"/>
      <c r="F126" s="451"/>
      <c r="G126" s="451"/>
      <c r="H126" s="451"/>
    </row>
    <row r="127" spans="1:9" x14ac:dyDescent="0.2">
      <c r="B127" s="451"/>
      <c r="C127" s="451"/>
      <c r="D127" s="451"/>
      <c r="E127" s="451"/>
      <c r="F127" s="451"/>
      <c r="G127" s="451"/>
      <c r="H127" s="451"/>
    </row>
    <row r="128" spans="1:9" ht="12.95" customHeight="1" x14ac:dyDescent="0.2">
      <c r="B128" s="40"/>
      <c r="C128" s="40"/>
      <c r="E128" s="40"/>
      <c r="F128" s="40"/>
      <c r="G128" s="40"/>
    </row>
    <row r="129" spans="1:9" ht="15" x14ac:dyDescent="0.25">
      <c r="A129" s="40">
        <v>5169</v>
      </c>
      <c r="B129" s="45" t="s">
        <v>16</v>
      </c>
      <c r="G129" s="447">
        <v>40</v>
      </c>
      <c r="H129" s="448"/>
    </row>
    <row r="130" spans="1:9" ht="15" x14ac:dyDescent="0.25">
      <c r="B130" s="64" t="s">
        <v>156</v>
      </c>
      <c r="G130" s="492"/>
      <c r="H130" s="493"/>
    </row>
    <row r="131" spans="1:9" ht="14.25" customHeight="1" x14ac:dyDescent="0.2">
      <c r="B131" s="451" t="s">
        <v>562</v>
      </c>
      <c r="C131" s="451"/>
      <c r="D131" s="451"/>
      <c r="E131" s="451"/>
      <c r="F131" s="451"/>
      <c r="G131" s="451"/>
      <c r="H131" s="451"/>
    </row>
    <row r="132" spans="1:9" ht="14.25" customHeight="1" x14ac:dyDescent="0.2">
      <c r="B132" s="451"/>
      <c r="C132" s="451"/>
      <c r="D132" s="451"/>
      <c r="E132" s="451"/>
      <c r="F132" s="451"/>
      <c r="G132" s="451"/>
      <c r="H132" s="451"/>
    </row>
    <row r="133" spans="1:9" x14ac:dyDescent="0.2">
      <c r="B133" s="451"/>
      <c r="C133" s="451"/>
      <c r="D133" s="451"/>
      <c r="E133" s="451"/>
      <c r="F133" s="451"/>
      <c r="G133" s="451"/>
      <c r="H133" s="451"/>
    </row>
    <row r="134" spans="1:9" ht="12.95" customHeight="1" x14ac:dyDescent="0.2"/>
    <row r="135" spans="1:9" ht="15" x14ac:dyDescent="0.25">
      <c r="A135" s="40">
        <v>5175</v>
      </c>
      <c r="B135" s="45" t="s">
        <v>33</v>
      </c>
      <c r="G135" s="447">
        <v>45</v>
      </c>
      <c r="H135" s="448"/>
    </row>
    <row r="136" spans="1:9" ht="15" x14ac:dyDescent="0.25">
      <c r="B136" s="64" t="s">
        <v>155</v>
      </c>
      <c r="G136" s="492"/>
      <c r="H136" s="493"/>
    </row>
    <row r="137" spans="1:9" x14ac:dyDescent="0.2">
      <c r="B137" s="454" t="s">
        <v>435</v>
      </c>
      <c r="C137" s="457"/>
      <c r="D137" s="457"/>
      <c r="E137" s="457"/>
      <c r="F137" s="457"/>
      <c r="G137" s="457"/>
      <c r="H137" s="457"/>
    </row>
    <row r="138" spans="1:9" x14ac:dyDescent="0.2">
      <c r="B138" s="457"/>
      <c r="C138" s="457"/>
      <c r="D138" s="457"/>
      <c r="E138" s="457"/>
      <c r="F138" s="457"/>
      <c r="G138" s="457"/>
      <c r="H138" s="457"/>
    </row>
    <row r="139" spans="1:9" ht="12.95" customHeight="1" x14ac:dyDescent="0.2"/>
    <row r="140" spans="1:9" ht="30.75" customHeight="1" thickBot="1" x14ac:dyDescent="0.3">
      <c r="B140" s="427" t="s">
        <v>297</v>
      </c>
      <c r="C140" s="428"/>
      <c r="D140" s="428"/>
      <c r="E140" s="428"/>
      <c r="F140" s="428"/>
      <c r="G140" s="456">
        <f>SUM(G141)</f>
        <v>150</v>
      </c>
      <c r="H140" s="456"/>
      <c r="I140" s="1"/>
    </row>
    <row r="141" spans="1:9" ht="14.25" customHeight="1" thickTop="1" x14ac:dyDescent="0.25">
      <c r="A141" s="40">
        <v>5331</v>
      </c>
      <c r="B141" s="45" t="s">
        <v>162</v>
      </c>
      <c r="G141" s="447">
        <v>150</v>
      </c>
      <c r="H141" s="448"/>
    </row>
    <row r="142" spans="1:9" ht="14.25" customHeight="1" x14ac:dyDescent="0.25">
      <c r="B142" s="503" t="s">
        <v>355</v>
      </c>
      <c r="C142" s="503"/>
      <c r="D142" s="503"/>
      <c r="E142" s="503"/>
      <c r="F142" s="503"/>
      <c r="G142" s="183"/>
      <c r="H142" s="184"/>
    </row>
    <row r="143" spans="1:9" ht="25.5" customHeight="1" x14ac:dyDescent="0.2">
      <c r="B143" s="454" t="s">
        <v>339</v>
      </c>
      <c r="C143" s="454"/>
      <c r="D143" s="454"/>
      <c r="E143" s="454"/>
      <c r="F143" s="454"/>
      <c r="G143" s="454"/>
      <c r="H143" s="454"/>
    </row>
    <row r="144" spans="1:9" ht="15" customHeight="1" x14ac:dyDescent="0.2">
      <c r="B144" s="442"/>
      <c r="C144" s="442"/>
      <c r="D144" s="442"/>
      <c r="E144" s="442"/>
      <c r="F144" s="442"/>
      <c r="G144" s="442"/>
      <c r="H144" s="442"/>
    </row>
    <row r="145" spans="2:8" x14ac:dyDescent="0.2">
      <c r="B145" s="442"/>
      <c r="C145" s="442"/>
      <c r="D145" s="442"/>
      <c r="E145" s="442"/>
      <c r="F145" s="442"/>
      <c r="G145" s="442"/>
      <c r="H145" s="442"/>
    </row>
  </sheetData>
  <mergeCells count="77">
    <mergeCell ref="B62:H62"/>
    <mergeCell ref="G65:H65"/>
    <mergeCell ref="G21:H21"/>
    <mergeCell ref="B23:H25"/>
    <mergeCell ref="B22:F22"/>
    <mergeCell ref="B30:H32"/>
    <mergeCell ref="B34:F34"/>
    <mergeCell ref="G34:H34"/>
    <mergeCell ref="G53:H53"/>
    <mergeCell ref="G52:H52"/>
    <mergeCell ref="G57:H57"/>
    <mergeCell ref="G61:H61"/>
    <mergeCell ref="B54:H55"/>
    <mergeCell ref="B58:H59"/>
    <mergeCell ref="B49:F49"/>
    <mergeCell ref="G49:H49"/>
    <mergeCell ref="B144:H145"/>
    <mergeCell ref="G123:H123"/>
    <mergeCell ref="G124:H124"/>
    <mergeCell ref="B126:H127"/>
    <mergeCell ref="B137:H138"/>
    <mergeCell ref="G136:H136"/>
    <mergeCell ref="G129:H129"/>
    <mergeCell ref="G130:H130"/>
    <mergeCell ref="B131:H133"/>
    <mergeCell ref="G135:H135"/>
    <mergeCell ref="B142:F142"/>
    <mergeCell ref="B143:H143"/>
    <mergeCell ref="G141:H141"/>
    <mergeCell ref="B140:F140"/>
    <mergeCell ref="G140:H140"/>
    <mergeCell ref="G1:H1"/>
    <mergeCell ref="B16:D16"/>
    <mergeCell ref="G27:H27"/>
    <mergeCell ref="G28:H28"/>
    <mergeCell ref="B29:F29"/>
    <mergeCell ref="G29:H29"/>
    <mergeCell ref="G20:H20"/>
    <mergeCell ref="G70:H70"/>
    <mergeCell ref="B71:H72"/>
    <mergeCell ref="G64:H64"/>
    <mergeCell ref="B117:H117"/>
    <mergeCell ref="B102:F102"/>
    <mergeCell ref="G102:H102"/>
    <mergeCell ref="G84:H84"/>
    <mergeCell ref="G77:H77"/>
    <mergeCell ref="G85:H85"/>
    <mergeCell ref="B85:F85"/>
    <mergeCell ref="B86:H87"/>
    <mergeCell ref="G78:H78"/>
    <mergeCell ref="B83:F83"/>
    <mergeCell ref="G83:H83"/>
    <mergeCell ref="B66:H66"/>
    <mergeCell ref="B90:H96"/>
    <mergeCell ref="B118:H121"/>
    <mergeCell ref="B115:F115"/>
    <mergeCell ref="G115:H115"/>
    <mergeCell ref="G116:H116"/>
    <mergeCell ref="G74:H74"/>
    <mergeCell ref="B80:H81"/>
    <mergeCell ref="B89:F89"/>
    <mergeCell ref="G89:H89"/>
    <mergeCell ref="B98:F98"/>
    <mergeCell ref="G98:H98"/>
    <mergeCell ref="B99:H100"/>
    <mergeCell ref="B103:H107"/>
    <mergeCell ref="B109:F109"/>
    <mergeCell ref="G109:H109"/>
    <mergeCell ref="B110:H113"/>
    <mergeCell ref="B50:H50"/>
    <mergeCell ref="B35:H35"/>
    <mergeCell ref="G37:H37"/>
    <mergeCell ref="B38:H42"/>
    <mergeCell ref="G44:H44"/>
    <mergeCell ref="B46:H47"/>
    <mergeCell ref="B45:F45"/>
    <mergeCell ref="G45:H45"/>
  </mergeCells>
  <pageMargins left="0.70866141732283472" right="0.70866141732283472" top="0.78740157480314965" bottom="0.78740157480314965" header="0.31496062992125984" footer="0.31496062992125984"/>
  <pageSetup paperSize="9" scale="67" firstPageNumber="52" orientation="portrait" useFirstPageNumber="1" r:id="rId1"/>
  <headerFooter>
    <oddFooter>&amp;L&amp;"-,Kurzíva"Zastupitelstvo Olomouckého kraje 21-12-2020
11. - Rozpočet Olomouckého kraje 2021 - návrh rozpočtu
Příloha č. 3a): Výdaje odborů &amp;R&amp;"-,Kurzíva"Strana &amp;P (Celkem 150)</oddFooter>
  </headerFooter>
  <rowBreaks count="2" manualBreakCount="2">
    <brk id="69" min="1" max="7" man="1"/>
    <brk id="139" min="1" max="7" man="1"/>
  </rowBreaks>
  <colBreaks count="1" manualBreakCount="1">
    <brk id="12"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17</vt:i4>
      </vt:variant>
    </vt:vector>
  </HeadingPairs>
  <TitlesOfParts>
    <vt:vector size="34" baseType="lpstr">
      <vt:lpstr>celkem</vt:lpstr>
      <vt:lpstr>01</vt:lpstr>
      <vt:lpstr>03</vt:lpstr>
      <vt:lpstr>04</vt:lpstr>
      <vt:lpstr>06</vt:lpstr>
      <vt:lpstr>07</vt:lpstr>
      <vt:lpstr>08</vt:lpstr>
      <vt:lpstr>09</vt:lpstr>
      <vt:lpstr>10</vt:lpstr>
      <vt:lpstr>11</vt:lpstr>
      <vt:lpstr>12</vt:lpstr>
      <vt:lpstr>13</vt:lpstr>
      <vt:lpstr>14</vt:lpstr>
      <vt:lpstr>17</vt:lpstr>
      <vt:lpstr>18</vt:lpstr>
      <vt:lpstr>19</vt:lpstr>
      <vt:lpstr>20</vt:lpstr>
      <vt:lpstr>'01'!Oblast_tisku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celkem!Oblast_tisku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2020-11-27T07:29:56Z</cp:lastPrinted>
  <dcterms:created xsi:type="dcterms:W3CDTF">2012-11-27T11:19:48Z</dcterms:created>
  <dcterms:modified xsi:type="dcterms:W3CDTF">2020-12-01T08:35:28Z</dcterms:modified>
</cp:coreProperties>
</file>