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1\ZOK 21.12.2020\"/>
    </mc:Choice>
  </mc:AlternateContent>
  <bookViews>
    <workbookView xWindow="0" yWindow="105" windowWidth="15195" windowHeight="8385"/>
  </bookViews>
  <sheets>
    <sheet name="Očekávané plnění k 31.12.2020" sheetId="1" r:id="rId1"/>
    <sheet name="Výdaje (2)" sheetId="6" state="hidden" r:id="rId2"/>
    <sheet name="List2" sheetId="4" state="hidden" r:id="rId3"/>
    <sheet name="8115-zap.zůst.k 31.12.2011" sheetId="5" state="hidden" r:id="rId4"/>
    <sheet name="Rekapitulace (2)" sheetId="8" state="hidden" r:id="rId5"/>
    <sheet name="List4" sheetId="9" state="hidden" r:id="rId6"/>
  </sheets>
  <definedNames>
    <definedName name="_xlnm.Print_Area" localSheetId="0">'Očekávané plnění k 31.12.2020'!$A$1:$D$129</definedName>
    <definedName name="_xlnm.Print_Area" localSheetId="4">'Rekapitulace (2)'!$A$1:$H$66</definedName>
    <definedName name="_xlnm.Print_Area" localSheetId="1">'Výdaje (2)'!$A$1:$F$53</definedName>
  </definedNames>
  <calcPr calcId="162913"/>
</workbook>
</file>

<file path=xl/calcChain.xml><?xml version="1.0" encoding="utf-8"?>
<calcChain xmlns="http://schemas.openxmlformats.org/spreadsheetml/2006/main">
  <c r="C10" i="1" l="1"/>
  <c r="C33" i="1"/>
  <c r="C8" i="1" l="1"/>
  <c r="C7" i="1"/>
  <c r="D125" i="1" l="1"/>
  <c r="D124" i="1"/>
  <c r="D120" i="1"/>
  <c r="D111" i="1"/>
  <c r="D109" i="1"/>
  <c r="D108" i="1"/>
  <c r="D107" i="1"/>
  <c r="D103" i="1"/>
  <c r="D102" i="1"/>
  <c r="D101" i="1"/>
  <c r="D100" i="1"/>
  <c r="D99" i="1"/>
  <c r="D98" i="1"/>
  <c r="D97" i="1"/>
  <c r="D96" i="1"/>
  <c r="D95" i="1"/>
  <c r="D94" i="1"/>
  <c r="D93" i="1"/>
  <c r="D92" i="1"/>
  <c r="D90" i="1"/>
  <c r="D89" i="1"/>
  <c r="D88" i="1"/>
  <c r="D87" i="1"/>
  <c r="D86" i="1"/>
  <c r="D80" i="1"/>
  <c r="D78" i="1"/>
  <c r="D77" i="1"/>
  <c r="D76" i="1"/>
  <c r="D75" i="1"/>
  <c r="D73" i="1"/>
  <c r="D72" i="1"/>
  <c r="D67" i="1"/>
  <c r="D65" i="1"/>
  <c r="D64" i="1"/>
  <c r="D62" i="1"/>
  <c r="D61" i="1"/>
  <c r="D60" i="1"/>
  <c r="D57" i="1"/>
  <c r="D56" i="1"/>
  <c r="D55" i="1"/>
  <c r="D54" i="1"/>
  <c r="D50" i="1"/>
  <c r="D49" i="1"/>
  <c r="D48" i="1"/>
  <c r="D47" i="1"/>
  <c r="D46" i="1"/>
  <c r="D45" i="1"/>
  <c r="D43" i="1"/>
  <c r="D41" i="1"/>
  <c r="D40" i="1"/>
  <c r="D39" i="1"/>
  <c r="D37" i="1"/>
  <c r="D36" i="1"/>
  <c r="D34" i="1"/>
  <c r="D33" i="1"/>
  <c r="D31" i="1"/>
  <c r="D30" i="1"/>
  <c r="D29" i="1"/>
  <c r="D28" i="1"/>
  <c r="D27" i="1"/>
  <c r="D26" i="1"/>
  <c r="D25" i="1"/>
  <c r="D23" i="1"/>
  <c r="D22" i="1"/>
  <c r="D21" i="1"/>
  <c r="D19" i="1"/>
  <c r="D18" i="1"/>
  <c r="D12" i="1"/>
  <c r="D10" i="1"/>
  <c r="D9" i="1"/>
  <c r="D8" i="1"/>
  <c r="D7" i="1"/>
  <c r="B127" i="1"/>
  <c r="C12" i="1" l="1"/>
  <c r="C35" i="1"/>
  <c r="B11" i="1" l="1"/>
  <c r="C123" i="1" l="1"/>
  <c r="C127" i="1"/>
  <c r="D127" i="1" s="1"/>
  <c r="C104" i="1" l="1"/>
  <c r="C49" i="1" l="1"/>
  <c r="C11" i="1"/>
  <c r="D11" i="1" s="1"/>
  <c r="B111" i="1"/>
  <c r="B46" i="1"/>
  <c r="C23" i="1"/>
  <c r="C19" i="1"/>
  <c r="C101" i="1" l="1"/>
  <c r="C81" i="1"/>
  <c r="B81" i="1"/>
  <c r="C99" i="1" l="1"/>
  <c r="B99" i="1"/>
  <c r="C40" i="1"/>
  <c r="B40" i="1"/>
  <c r="C86" i="1" l="1"/>
  <c r="B86" i="1"/>
  <c r="C89" i="1"/>
  <c r="B89" i="1"/>
  <c r="C105" i="1"/>
  <c r="D105" i="1" s="1"/>
  <c r="B105" i="1"/>
  <c r="B101" i="1"/>
  <c r="B32" i="1" l="1"/>
  <c r="C29" i="1"/>
  <c r="B29" i="1"/>
  <c r="C26" i="1"/>
  <c r="B26" i="1"/>
  <c r="C108" i="1"/>
  <c r="B108" i="1"/>
  <c r="C96" i="1"/>
  <c r="B96" i="1"/>
  <c r="C94" i="1"/>
  <c r="B94" i="1"/>
  <c r="C77" i="1"/>
  <c r="B77" i="1"/>
  <c r="B76" i="1" s="1"/>
  <c r="B72" i="1"/>
  <c r="C65" i="1"/>
  <c r="B65" i="1"/>
  <c r="C61" i="1"/>
  <c r="B61" i="1"/>
  <c r="C58" i="1"/>
  <c r="B58" i="1"/>
  <c r="C55" i="1"/>
  <c r="B55" i="1"/>
  <c r="C46" i="1"/>
  <c r="B49" i="1"/>
  <c r="C52" i="1"/>
  <c r="B52" i="1"/>
  <c r="B36" i="1"/>
  <c r="C22" i="1"/>
  <c r="B22" i="1"/>
  <c r="B18" i="1"/>
  <c r="B93" i="1" l="1"/>
  <c r="C60" i="1"/>
  <c r="C72" i="1"/>
  <c r="C18" i="1"/>
  <c r="C36" i="1"/>
  <c r="C45" i="1"/>
  <c r="C54" i="1"/>
  <c r="C76" i="1"/>
  <c r="C93" i="1"/>
  <c r="B60" i="1"/>
  <c r="B54" i="1"/>
  <c r="B45" i="1"/>
  <c r="C84" i="1" l="1"/>
  <c r="B84" i="1"/>
  <c r="B110" i="1" s="1"/>
  <c r="D38" i="1" l="1"/>
  <c r="B112" i="1" l="1"/>
  <c r="C13" i="1" l="1"/>
  <c r="D13" i="1" l="1"/>
  <c r="G38" i="5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B13" i="1" l="1"/>
  <c r="G7" i="8" l="1"/>
  <c r="B6" i="4"/>
  <c r="B4" i="4" l="1"/>
  <c r="E41" i="8"/>
  <c r="E7" i="8"/>
  <c r="B35" i="4"/>
  <c r="G41" i="8"/>
  <c r="F7" i="8"/>
  <c r="H7" i="8" s="1"/>
  <c r="B33" i="4"/>
  <c r="C4" i="4" l="1"/>
  <c r="F41" i="8"/>
  <c r="H41" i="8" s="1"/>
  <c r="E9" i="8" l="1"/>
  <c r="C33" i="4"/>
  <c r="F9" i="8"/>
  <c r="F42" i="8"/>
  <c r="C5" i="4"/>
  <c r="B5" i="4"/>
  <c r="B34" i="4"/>
  <c r="E42" i="8" l="1"/>
  <c r="C34" i="4"/>
  <c r="G42" i="8"/>
  <c r="G9" i="8"/>
  <c r="C6" i="4"/>
  <c r="H42" i="8" l="1"/>
  <c r="G43" i="8"/>
  <c r="C35" i="4"/>
  <c r="H9" i="8"/>
  <c r="G11" i="8"/>
  <c r="C32" i="1"/>
  <c r="D32" i="1" s="1"/>
  <c r="C110" i="1"/>
  <c r="D110" i="1" s="1"/>
  <c r="C111" i="1"/>
  <c r="C112" i="1" l="1"/>
  <c r="D112" i="1" l="1"/>
  <c r="F112" i="1"/>
</calcChain>
</file>

<file path=xl/comments1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2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<sst xmlns="http://schemas.openxmlformats.org/spreadsheetml/2006/main" count="229" uniqueCount="125">
  <si>
    <t>v tis. Kč</t>
  </si>
  <si>
    <t>Příjmy</t>
  </si>
  <si>
    <t>schválený rozp.</t>
  </si>
  <si>
    <t>upravený rozp.</t>
  </si>
  <si>
    <t>skutečnost</t>
  </si>
  <si>
    <t>%</t>
  </si>
  <si>
    <t>5=4/3</t>
  </si>
  <si>
    <t>Příjmy celkem</t>
  </si>
  <si>
    <t>Odbor (kancelář)</t>
  </si>
  <si>
    <t>ORJ</t>
  </si>
  <si>
    <t>schválený rozpočet</t>
  </si>
  <si>
    <t>upravený rozpočet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</si>
  <si>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</si>
  <si>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</si>
  <si>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</si>
  <si>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</si>
  <si>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</si>
  <si>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</t>
  </si>
  <si>
    <t>příspěvkové organizace</t>
  </si>
  <si>
    <t xml:space="preserve">Výdaje Olomouckého kraje celkem 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</si>
  <si>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</si>
  <si>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</si>
  <si>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</si>
  <si>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</si>
  <si>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</si>
  <si>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</si>
  <si>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</si>
  <si>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</si>
  <si>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</si>
  <si>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</si>
  <si>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</si>
  <si>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</si>
  <si>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</si>
  <si>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</si>
  <si>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</si>
  <si>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</si>
  <si>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</si>
  <si>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</si>
  <si>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</si>
  <si>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</si>
  <si>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</si>
  <si>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</si>
  <si>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</si>
  <si>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</si>
  <si>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</si>
  <si>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</si>
  <si>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</si>
  <si>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</si>
  <si>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</si>
  <si>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</si>
  <si>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</si>
  <si>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</si>
  <si>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</si>
  <si>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</si>
  <si>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</si>
  <si>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</si>
  <si>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</si>
  <si>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</si>
  <si>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</si>
  <si>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</si>
  <si>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</si>
  <si>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</si>
  <si>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</si>
  <si>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</si>
  <si>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</si>
  <si>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</si>
  <si>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</si>
  <si>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</si>
  <si>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</si>
  <si>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</si>
  <si>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</si>
  <si>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</si>
  <si>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</si>
  <si>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Financování</t>
  </si>
  <si>
    <t>Financování celkem</t>
  </si>
  <si>
    <t>Výdaje odborů (kanceláří)</t>
  </si>
  <si>
    <t>Odbor majetkový, právní a správních činností - ORJ 04</t>
  </si>
  <si>
    <t>Odbor kancelář ředitele - ORJ 03</t>
  </si>
  <si>
    <t>Zastupitelé - ORJ 01</t>
  </si>
  <si>
    <t>Odbor ekonomický - ORJ 07</t>
  </si>
  <si>
    <t>Odbor strategického rozvoje kraje - ORJ 08</t>
  </si>
  <si>
    <t xml:space="preserve">Příjmy Olomouckého kraje (po konsolidaci)                </t>
  </si>
  <si>
    <t>Výdaje Olomouckého kraje celkem (po konsolidaci)</t>
  </si>
  <si>
    <t>Odbor dopravy a silničního hospodářství - ORJ 12</t>
  </si>
  <si>
    <t>Odbor zdravotnictví - ORJ 14</t>
  </si>
  <si>
    <t>Útvar interního auditu - ORJ 16</t>
  </si>
  <si>
    <t>Odbor podpory řízení příspěvkových organizací - ORJ 19</t>
  </si>
  <si>
    <t>Odbor kontroly - ORJ 20</t>
  </si>
  <si>
    <t xml:space="preserve">Fond - odběr podzemní vody - ORJ 99   </t>
  </si>
  <si>
    <t>Fond sociálních potřeb - ORJ 199</t>
  </si>
  <si>
    <t>4 = 3/2</t>
  </si>
  <si>
    <t>Příjmy Olomouckého kraje</t>
  </si>
  <si>
    <t>Výdaje Olomouckého kraje</t>
  </si>
  <si>
    <t>Financování Olomouckého kraje</t>
  </si>
  <si>
    <r>
      <t>1 -</t>
    </r>
    <r>
      <rPr>
        <sz val="11"/>
        <rFont val="Arial CE"/>
        <charset val="238"/>
      </rPr>
      <t xml:space="preserve"> Daňové příjmy</t>
    </r>
  </si>
  <si>
    <t>2 - Nedaňové příjmy</t>
  </si>
  <si>
    <t>3 - Kapitálové příjmy</t>
  </si>
  <si>
    <t>4 - Přijaté transfery</t>
  </si>
  <si>
    <t>6 - kapitálové výdaje</t>
  </si>
  <si>
    <t>5 - konsolidace</t>
  </si>
  <si>
    <t>5 - běžné výdaje</t>
  </si>
  <si>
    <t>8113 - Krátkodobé přijaté půjčené prostředky</t>
  </si>
  <si>
    <t>8901 - Operace z peněžních účtů organizace nemající charakter příjmů a výdajů vládního sektoru</t>
  </si>
  <si>
    <t>5 - běžné výdaje, 6 - kapitálové výdaje (dotační programy/tituly)</t>
  </si>
  <si>
    <t>8114 - Uhrazené splátky krátkodobých přijatých půjčených prostředků</t>
  </si>
  <si>
    <t>8124 - Uhrazené splátky dlouhodobých přijatých půjčených prostředků</t>
  </si>
  <si>
    <t>8224 - Uhrazené splátky dlouhodobých přijatých půjčených prostředků</t>
  </si>
  <si>
    <t>8115 - Změny stavu krátkodobých prostředků na bankovních účtech kromě změn stavů účtů státních finančních aktiv, které tvoří kapitolu OSFA</t>
  </si>
  <si>
    <t>Odbor investic - ORJ 17</t>
  </si>
  <si>
    <t>Odbor kancelář hejtmana - ORJ 18</t>
  </si>
  <si>
    <t>Odbor sportu, kultury a památkové péče - ORJ 13</t>
  </si>
  <si>
    <t>Odbor sociálních věcí - ORJ 11</t>
  </si>
  <si>
    <t>Odbor školství a mládeže - ORJ 10</t>
  </si>
  <si>
    <t>Odbor životního prostředí a zemědělství - ORJ 09</t>
  </si>
  <si>
    <t>Odbor informačních technologií - ORJ 06</t>
  </si>
  <si>
    <t>soukromé a obecní školy</t>
  </si>
  <si>
    <t>8117 - Aktivní krátkodobé operace řízení likvidity - příjmy</t>
  </si>
  <si>
    <t>8123 - Dlouhodobé přijaté půjčené prostředky</t>
  </si>
  <si>
    <t>Konsolidace *</t>
  </si>
  <si>
    <t>* Konsolidace je očištění údajů rozpočtu a skutečnosti o interní přesuny peněžních prostředků uvnitř organizace mezi jednotlivými účty.</t>
  </si>
  <si>
    <t>Evropské programy - ORJ 30 - 79</t>
  </si>
  <si>
    <t xml:space="preserve">8118 - Aktivní krátkodobé operace řízení likvidity - výdaje </t>
  </si>
  <si>
    <t>6. Očekávané plnění rozpočtu Olomouckého kraje k 31. 12. 2020</t>
  </si>
  <si>
    <t>Schválený rozpočet                           2020</t>
  </si>
  <si>
    <t>Očekávané plnění                                                k 31. 12.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</si>
</sst>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5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  <font>
      <b/>
      <sz val="13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318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0" fillId="0" borderId="0" xfId="0" applyFill="1" applyBorder="1"/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19" xfId="0" applyFont="1" applyBorder="1" applyAlignment="1">
      <alignment horizontal="right"/>
    </xf>
    <xf numFmtId="3" fontId="9" fillId="0" borderId="20" xfId="0" applyFont="1" applyBorder="1" applyAlignment="1">
      <alignment horizontal="right"/>
    </xf>
    <xf numFmtId="3" fontId="13" fillId="0" borderId="21" xfId="0" applyFont="1" applyBorder="1" applyAlignment="1">
      <alignment horizontal="right"/>
    </xf>
    <xf numFmtId="3" fontId="13" fillId="0" borderId="22" xfId="0" applyFont="1" applyBorder="1" applyAlignment="1">
      <alignment horizontal="right"/>
    </xf>
    <xf numFmtId="3" fontId="9" fillId="0" borderId="23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4" xfId="1" applyNumberFormat="1" applyFont="1" applyFill="1" applyBorder="1"/>
    <xf numFmtId="3" fontId="20" fillId="0" borderId="25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8" xfId="0" applyFont="1" applyFill="1" applyBorder="1" applyAlignment="1"/>
    <xf numFmtId="3" fontId="3" fillId="3" borderId="18" xfId="0" applyFont="1" applyFill="1" applyBorder="1" applyAlignment="1">
      <alignment horizontal="right"/>
    </xf>
    <xf numFmtId="3" fontId="2" fillId="4" borderId="18" xfId="0" applyFont="1" applyFill="1" applyBorder="1" applyAlignment="1">
      <alignment horizontal="right"/>
    </xf>
    <xf numFmtId="3" fontId="3" fillId="3" borderId="28" xfId="0" applyFont="1" applyFill="1" applyBorder="1" applyAlignment="1">
      <alignment horizontal="right"/>
    </xf>
    <xf numFmtId="3" fontId="0" fillId="0" borderId="26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29" xfId="0" applyNumberFormat="1" applyFont="1" applyFill="1" applyBorder="1" applyAlignment="1">
      <alignment horizontal="left"/>
    </xf>
    <xf numFmtId="3" fontId="48" fillId="5" borderId="30" xfId="0" applyFont="1" applyFill="1" applyBorder="1"/>
    <xf numFmtId="3" fontId="49" fillId="5" borderId="30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5" xfId="1" applyNumberFormat="1" applyFont="1" applyFill="1" applyBorder="1" applyAlignment="1">
      <alignment horizontal="center"/>
    </xf>
    <xf numFmtId="1" fontId="13" fillId="6" borderId="29" xfId="0" applyNumberFormat="1" applyFont="1" applyFill="1" applyBorder="1" applyAlignment="1">
      <alignment horizontal="left"/>
    </xf>
    <xf numFmtId="3" fontId="4" fillId="6" borderId="30" xfId="0" applyFont="1" applyFill="1" applyBorder="1"/>
    <xf numFmtId="3" fontId="8" fillId="5" borderId="31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2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2" xfId="0" applyNumberFormat="1" applyFont="1" applyFill="1" applyBorder="1" applyAlignment="1">
      <alignment horizontal="right"/>
    </xf>
    <xf numFmtId="3" fontId="1" fillId="6" borderId="32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0" fontId="32" fillId="0" borderId="10" xfId="1" applyFont="1" applyFill="1" applyBorder="1" applyAlignment="1">
      <alignment wrapText="1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7" xfId="0" applyFont="1" applyFill="1" applyBorder="1"/>
    <xf numFmtId="3" fontId="4" fillId="6" borderId="13" xfId="0" applyFont="1" applyFill="1" applyBorder="1"/>
    <xf numFmtId="3" fontId="1" fillId="6" borderId="13" xfId="0" applyFont="1" applyFill="1" applyBorder="1" applyAlignment="1"/>
    <xf numFmtId="3" fontId="1" fillId="6" borderId="38" xfId="0" applyFont="1" applyFill="1" applyBorder="1" applyAlignment="1"/>
    <xf numFmtId="3" fontId="8" fillId="6" borderId="25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2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1" xfId="0" applyFont="1" applyFill="1" applyBorder="1" applyAlignment="1">
      <alignment horizontal="right"/>
    </xf>
    <xf numFmtId="3" fontId="48" fillId="5" borderId="42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3" fontId="50" fillId="5" borderId="19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37" xfId="0" applyNumberFormat="1" applyFont="1" applyFill="1" applyBorder="1" applyAlignment="1">
      <alignment horizontal="left"/>
    </xf>
    <xf numFmtId="3" fontId="5" fillId="0" borderId="40" xfId="0" applyFont="1" applyFill="1" applyBorder="1"/>
    <xf numFmtId="3" fontId="5" fillId="0" borderId="36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3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3" xfId="1" applyFont="1" applyFill="1" applyBorder="1"/>
    <xf numFmtId="3" fontId="13" fillId="0" borderId="44" xfId="0" applyFont="1" applyBorder="1" applyAlignment="1">
      <alignment horizontal="right"/>
    </xf>
    <xf numFmtId="0" fontId="16" fillId="0" borderId="45" xfId="1" applyFont="1" applyFill="1" applyBorder="1"/>
    <xf numFmtId="3" fontId="9" fillId="0" borderId="46" xfId="0" applyFont="1" applyBorder="1" applyAlignment="1">
      <alignment horizontal="right"/>
    </xf>
    <xf numFmtId="0" fontId="4" fillId="0" borderId="47" xfId="1" applyFont="1" applyFill="1" applyBorder="1"/>
    <xf numFmtId="0" fontId="4" fillId="0" borderId="48" xfId="1" applyFont="1" applyFill="1" applyBorder="1"/>
    <xf numFmtId="165" fontId="19" fillId="0" borderId="49" xfId="1" applyNumberFormat="1" applyFont="1" applyFill="1" applyBorder="1" applyAlignment="1">
      <alignment horizontal="center"/>
    </xf>
    <xf numFmtId="3" fontId="7" fillId="0" borderId="49" xfId="1" applyNumberFormat="1" applyFont="1" applyFill="1" applyBorder="1"/>
    <xf numFmtId="3" fontId="9" fillId="0" borderId="50" xfId="0" applyFont="1" applyBorder="1" applyAlignment="1">
      <alignment horizontal="right"/>
    </xf>
    <xf numFmtId="3" fontId="0" fillId="6" borderId="7" xfId="0" applyFont="1" applyFill="1" applyBorder="1" applyAlignment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0" xfId="0" applyFont="1" applyBorder="1" applyAlignment="1">
      <alignment horizontal="right" vertical="top"/>
    </xf>
    <xf numFmtId="3" fontId="13" fillId="0" borderId="51" xfId="0" applyFont="1" applyFill="1" applyBorder="1"/>
    <xf numFmtId="3" fontId="9" fillId="7" borderId="6" xfId="0" applyNumberFormat="1" applyFont="1" applyFill="1" applyBorder="1" applyAlignment="1">
      <alignment vertical="top"/>
    </xf>
    <xf numFmtId="3" fontId="9" fillId="0" borderId="25" xfId="0" applyNumberFormat="1" applyFont="1" applyFill="1" applyBorder="1"/>
    <xf numFmtId="3" fontId="9" fillId="7" borderId="25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4" fontId="20" fillId="0" borderId="0" xfId="1" applyNumberFormat="1" applyFont="1" applyFill="1"/>
    <xf numFmtId="3" fontId="9" fillId="0" borderId="20" xfId="0" applyFont="1" applyFill="1" applyBorder="1" applyAlignment="1">
      <alignment horizontal="right"/>
    </xf>
    <xf numFmtId="0" fontId="0" fillId="0" borderId="5" xfId="2" applyFont="1" applyFill="1" applyBorder="1"/>
    <xf numFmtId="0" fontId="0" fillId="0" borderId="8" xfId="2" applyFont="1" applyFill="1" applyBorder="1"/>
    <xf numFmtId="0" fontId="20" fillId="0" borderId="14" xfId="1" applyFont="1" applyFill="1" applyBorder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0" fontId="26" fillId="0" borderId="5" xfId="1" applyFont="1" applyFill="1" applyBorder="1" applyAlignment="1">
      <alignment wrapText="1"/>
    </xf>
    <xf numFmtId="164" fontId="25" fillId="0" borderId="0" xfId="1" applyNumberFormat="1" applyFont="1" applyFill="1" applyBorder="1"/>
    <xf numFmtId="0" fontId="20" fillId="0" borderId="5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0" fillId="0" borderId="7" xfId="1" applyFont="1" applyFill="1" applyBorder="1"/>
    <xf numFmtId="0" fontId="29" fillId="0" borderId="0" xfId="1" applyFont="1" applyFill="1" applyBorder="1"/>
    <xf numFmtId="0" fontId="20" fillId="0" borderId="5" xfId="1" applyFont="1" applyFill="1" applyBorder="1" applyAlignment="1">
      <alignment wrapText="1"/>
    </xf>
    <xf numFmtId="0" fontId="16" fillId="0" borderId="8" xfId="1" applyFont="1" applyFill="1" applyBorder="1"/>
    <xf numFmtId="3" fontId="9" fillId="0" borderId="23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0" fontId="20" fillId="0" borderId="12" xfId="1" applyFont="1" applyFill="1" applyBorder="1"/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wrapText="1"/>
    </xf>
    <xf numFmtId="3" fontId="5" fillId="8" borderId="1" xfId="0" applyFont="1" applyFill="1" applyBorder="1" applyAlignment="1">
      <alignment horizontal="center" vertical="center" wrapText="1"/>
    </xf>
    <xf numFmtId="3" fontId="4" fillId="8" borderId="37" xfId="0" applyFont="1" applyFill="1" applyBorder="1" applyAlignment="1">
      <alignment horizontal="center" vertical="center"/>
    </xf>
    <xf numFmtId="3" fontId="7" fillId="0" borderId="7" xfId="0" applyFont="1" applyFill="1" applyBorder="1"/>
    <xf numFmtId="3" fontId="13" fillId="0" borderId="16" xfId="0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5" fillId="8" borderId="3" xfId="0" applyFont="1" applyFill="1" applyBorder="1" applyAlignment="1">
      <alignment horizontal="center" vertical="center"/>
    </xf>
    <xf numFmtId="3" fontId="5" fillId="8" borderId="37" xfId="0" applyFont="1" applyFill="1" applyBorder="1" applyAlignment="1">
      <alignment horizontal="center" vertical="center"/>
    </xf>
    <xf numFmtId="3" fontId="9" fillId="0" borderId="7" xfId="0" applyFont="1" applyFill="1" applyBorder="1"/>
    <xf numFmtId="3" fontId="9" fillId="0" borderId="16" xfId="0" applyFont="1" applyFill="1" applyBorder="1"/>
    <xf numFmtId="0" fontId="20" fillId="0" borderId="5" xfId="1" applyFont="1" applyFill="1" applyBorder="1" applyAlignment="1"/>
    <xf numFmtId="3" fontId="64" fillId="0" borderId="0" xfId="0" applyFont="1" applyFill="1"/>
    <xf numFmtId="0" fontId="16" fillId="0" borderId="30" xfId="1" applyFont="1" applyFill="1" applyBorder="1"/>
    <xf numFmtId="3" fontId="7" fillId="0" borderId="30" xfId="1" applyNumberFormat="1" applyFont="1" applyFill="1" applyBorder="1"/>
    <xf numFmtId="3" fontId="9" fillId="0" borderId="30" xfId="0" applyFont="1" applyFill="1" applyBorder="1" applyAlignment="1">
      <alignment horizontal="right"/>
    </xf>
    <xf numFmtId="0" fontId="16" fillId="0" borderId="35" xfId="1" applyFont="1" applyFill="1" applyBorder="1"/>
    <xf numFmtId="3" fontId="7" fillId="0" borderId="35" xfId="1" applyNumberFormat="1" applyFont="1" applyFill="1" applyBorder="1"/>
    <xf numFmtId="3" fontId="9" fillId="0" borderId="35" xfId="0" applyFont="1" applyFill="1" applyBorder="1" applyAlignment="1">
      <alignment horizontal="right"/>
    </xf>
    <xf numFmtId="3" fontId="16" fillId="0" borderId="12" xfId="0" applyFont="1" applyFill="1" applyBorder="1"/>
    <xf numFmtId="3" fontId="16" fillId="0" borderId="5" xfId="0" applyFont="1" applyFill="1" applyBorder="1" applyAlignment="1">
      <alignment wrapText="1"/>
    </xf>
    <xf numFmtId="1" fontId="16" fillId="0" borderId="5" xfId="0" applyNumberFormat="1" applyFont="1" applyFill="1" applyBorder="1" applyAlignment="1">
      <alignment horizontal="left"/>
    </xf>
    <xf numFmtId="3" fontId="16" fillId="0" borderId="5" xfId="0" applyFont="1" applyFill="1" applyBorder="1"/>
    <xf numFmtId="3" fontId="16" fillId="0" borderId="8" xfId="0" applyFont="1" applyFill="1" applyBorder="1" applyAlignment="1">
      <alignment wrapText="1"/>
    </xf>
    <xf numFmtId="0" fontId="20" fillId="0" borderId="14" xfId="1" applyFont="1" applyFill="1" applyBorder="1" applyAlignment="1">
      <alignment vertical="center"/>
    </xf>
    <xf numFmtId="3" fontId="64" fillId="0" borderId="0" xfId="0" applyFont="1" applyFill="1" applyAlignment="1">
      <alignment wrapText="1"/>
    </xf>
    <xf numFmtId="0" fontId="13" fillId="0" borderId="5" xfId="1" applyFont="1" applyFill="1" applyBorder="1" applyAlignment="1">
      <alignment vertical="top" wrapText="1"/>
    </xf>
    <xf numFmtId="0" fontId="30" fillId="0" borderId="34" xfId="1" applyFont="1" applyFill="1" applyBorder="1" applyAlignment="1"/>
    <xf numFmtId="3" fontId="16" fillId="0" borderId="0" xfId="1" applyNumberFormat="1" applyFont="1" applyFill="1" applyBorder="1"/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20" fillId="0" borderId="15" xfId="1" applyNumberFormat="1" applyFont="1" applyFill="1" applyBorder="1"/>
    <xf numFmtId="3" fontId="13" fillId="0" borderId="52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9" fillId="0" borderId="23" xfId="0" applyFont="1" applyFill="1" applyBorder="1" applyAlignment="1">
      <alignment horizontal="right"/>
    </xf>
    <xf numFmtId="3" fontId="20" fillId="0" borderId="6" xfId="1" applyNumberFormat="1" applyFont="1" applyFill="1" applyBorder="1"/>
    <xf numFmtId="3" fontId="13" fillId="0" borderId="20" xfId="0" applyFont="1" applyFill="1" applyBorder="1" applyAlignment="1">
      <alignment horizontal="right"/>
    </xf>
    <xf numFmtId="3" fontId="25" fillId="0" borderId="6" xfId="1" applyNumberFormat="1" applyFont="1" applyFill="1" applyBorder="1"/>
    <xf numFmtId="3" fontId="20" fillId="0" borderId="15" xfId="1" applyNumberFormat="1" applyFont="1" applyFill="1" applyBorder="1" applyAlignment="1">
      <alignment vertical="center"/>
    </xf>
    <xf numFmtId="3" fontId="13" fillId="0" borderId="52" xfId="0" applyFont="1" applyFill="1" applyBorder="1" applyAlignment="1">
      <alignment horizontal="right" vertical="center"/>
    </xf>
    <xf numFmtId="3" fontId="26" fillId="0" borderId="20" xfId="0" applyFont="1" applyFill="1" applyBorder="1" applyAlignment="1">
      <alignment horizontal="right"/>
    </xf>
    <xf numFmtId="3" fontId="26" fillId="0" borderId="23" xfId="0" applyFont="1" applyFill="1" applyBorder="1" applyAlignment="1">
      <alignment horizontal="right"/>
    </xf>
    <xf numFmtId="3" fontId="13" fillId="0" borderId="20" xfId="0" applyFont="1" applyFill="1" applyBorder="1" applyAlignment="1">
      <alignment horizontal="right" vertical="top"/>
    </xf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3" fontId="7" fillId="0" borderId="53" xfId="1" applyNumberFormat="1" applyFont="1" applyFill="1" applyBorder="1"/>
    <xf numFmtId="3" fontId="6" fillId="0" borderId="0" xfId="0" applyFont="1" applyFill="1"/>
    <xf numFmtId="3" fontId="0" fillId="0" borderId="0" xfId="0" applyFont="1" applyFill="1" applyAlignment="1">
      <alignment wrapText="1"/>
    </xf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5" xfId="0" applyFont="1" applyBorder="1" applyAlignment="1">
      <alignment horizontal="center"/>
    </xf>
    <xf numFmtId="3" fontId="5" fillId="0" borderId="39" xfId="0" applyFont="1" applyBorder="1" applyAlignment="1">
      <alignment horizontal="center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CCFFFF"/>
      <color rgb="FF33CC33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M133"/>
  <sheetViews>
    <sheetView showGridLines="0" tabSelected="1" view="pageBreakPreview" zoomScaleNormal="100" zoomScaleSheetLayoutView="100" workbookViewId="0">
      <selection activeCell="F113" sqref="F113"/>
    </sheetView>
  </sheetViews>
  <sheetFormatPr defaultColWidth="9.140625" defaultRowHeight="12.75" x14ac:dyDescent="0.2"/>
  <cols>
    <col min="1" max="1" width="81.42578125" style="1" customWidth="1"/>
    <col min="2" max="2" width="18.28515625" style="1" customWidth="1"/>
    <col min="3" max="3" width="17.5703125" style="163" customWidth="1"/>
    <col min="4" max="4" width="11.28515625" style="1" customWidth="1"/>
    <col min="5" max="5" width="10.85546875" style="1" customWidth="1"/>
    <col min="6" max="6" width="11.85546875" style="1" bestFit="1" customWidth="1"/>
    <col min="7" max="16384" width="9.140625" style="1"/>
  </cols>
  <sheetData>
    <row r="1" spans="1:12" ht="20.25" x14ac:dyDescent="0.3">
      <c r="A1" s="308" t="s">
        <v>122</v>
      </c>
      <c r="B1" s="308"/>
      <c r="C1" s="308"/>
      <c r="D1" s="308"/>
    </row>
    <row r="4" spans="1:12" ht="24.75" customHeight="1" thickBot="1" x14ac:dyDescent="0.3">
      <c r="A4" s="273" t="s">
        <v>91</v>
      </c>
      <c r="B4" s="9"/>
      <c r="C4" s="168"/>
      <c r="D4" s="2" t="s">
        <v>0</v>
      </c>
    </row>
    <row r="5" spans="1:12" s="10" customFormat="1" ht="36" customHeight="1" thickTop="1" thickBot="1" x14ac:dyDescent="0.25">
      <c r="A5" s="263" t="s">
        <v>1</v>
      </c>
      <c r="B5" s="262" t="s">
        <v>123</v>
      </c>
      <c r="C5" s="262" t="s">
        <v>124</v>
      </c>
      <c r="D5" s="256" t="s">
        <v>5</v>
      </c>
    </row>
    <row r="6" spans="1:12" s="4" customFormat="1" thickTop="1" thickBot="1" x14ac:dyDescent="0.25">
      <c r="A6" s="269">
        <v>1</v>
      </c>
      <c r="B6" s="255">
        <v>2</v>
      </c>
      <c r="C6" s="255">
        <v>3</v>
      </c>
      <c r="D6" s="257" t="s">
        <v>90</v>
      </c>
    </row>
    <row r="7" spans="1:12" ht="18.95" customHeight="1" thickTop="1" x14ac:dyDescent="0.2">
      <c r="A7" s="264" t="s">
        <v>94</v>
      </c>
      <c r="B7" s="227">
        <v>5466362</v>
      </c>
      <c r="C7" s="218">
        <f>4713375+155829</f>
        <v>4869204</v>
      </c>
      <c r="D7" s="74">
        <f t="shared" ref="D7:D13" si="0">(C7/B7)*100</f>
        <v>89.07576922274815</v>
      </c>
    </row>
    <row r="8" spans="1:12" ht="18.95" customHeight="1" x14ac:dyDescent="0.2">
      <c r="A8" s="270" t="s">
        <v>95</v>
      </c>
      <c r="B8" s="218">
        <v>484465</v>
      </c>
      <c r="C8" s="219">
        <f>599377+7000</f>
        <v>606377</v>
      </c>
      <c r="D8" s="75">
        <f t="shared" si="0"/>
        <v>125.1642533516353</v>
      </c>
    </row>
    <row r="9" spans="1:12" ht="18.95" customHeight="1" x14ac:dyDescent="0.2">
      <c r="A9" s="270" t="s">
        <v>96</v>
      </c>
      <c r="B9" s="218">
        <v>10205</v>
      </c>
      <c r="C9" s="219">
        <v>14122</v>
      </c>
      <c r="D9" s="75">
        <f t="shared" si="0"/>
        <v>138.38314551690348</v>
      </c>
    </row>
    <row r="10" spans="1:12" ht="18.95" customHeight="1" x14ac:dyDescent="0.2">
      <c r="A10" s="271" t="s">
        <v>97</v>
      </c>
      <c r="B10" s="230">
        <v>145171</v>
      </c>
      <c r="C10" s="220">
        <f>26039347+3845506+144390</f>
        <v>30029243</v>
      </c>
      <c r="D10" s="78">
        <f t="shared" si="0"/>
        <v>20685.428219134676</v>
      </c>
      <c r="F10" s="11"/>
    </row>
    <row r="11" spans="1:12" ht="18.95" customHeight="1" x14ac:dyDescent="0.25">
      <c r="A11" s="265" t="s">
        <v>7</v>
      </c>
      <c r="B11" s="266">
        <f>SUM(B7:B10)</f>
        <v>6106203</v>
      </c>
      <c r="C11" s="221">
        <f>SUM(C7:C10)</f>
        <v>35518946</v>
      </c>
      <c r="D11" s="77">
        <f t="shared" si="0"/>
        <v>581.68629506749119</v>
      </c>
    </row>
    <row r="12" spans="1:12" s="6" customFormat="1" ht="21.75" customHeight="1" x14ac:dyDescent="0.2">
      <c r="A12" s="7" t="s">
        <v>118</v>
      </c>
      <c r="B12" s="218">
        <v>10527</v>
      </c>
      <c r="C12" s="222">
        <f>15083223+2374976</f>
        <v>17458199</v>
      </c>
      <c r="D12" s="75">
        <f t="shared" si="0"/>
        <v>165842.11076280041</v>
      </c>
    </row>
    <row r="13" spans="1:12" s="6" customFormat="1" ht="27.75" customHeight="1" thickBot="1" x14ac:dyDescent="0.3">
      <c r="A13" s="8" t="s">
        <v>81</v>
      </c>
      <c r="B13" s="267">
        <f>B11-B12</f>
        <v>6095676</v>
      </c>
      <c r="C13" s="223">
        <f>C11-C12</f>
        <v>18060747</v>
      </c>
      <c r="D13" s="76">
        <f t="shared" si="0"/>
        <v>296.2878440389548</v>
      </c>
    </row>
    <row r="14" spans="1:12" ht="13.5" thickTop="1" x14ac:dyDescent="0.2">
      <c r="A14" s="216"/>
      <c r="B14" s="216"/>
      <c r="C14" s="217"/>
      <c r="D14" s="216"/>
    </row>
    <row r="15" spans="1:12" ht="25.5" customHeight="1" thickBot="1" x14ac:dyDescent="0.3">
      <c r="A15" s="286" t="s">
        <v>92</v>
      </c>
      <c r="B15" s="286"/>
      <c r="C15" s="286"/>
      <c r="D15" s="2" t="s">
        <v>0</v>
      </c>
    </row>
    <row r="16" spans="1:12" s="22" customFormat="1" ht="36" customHeight="1" thickTop="1" thickBot="1" x14ac:dyDescent="0.25">
      <c r="A16" s="258" t="s">
        <v>75</v>
      </c>
      <c r="B16" s="262" t="s">
        <v>123</v>
      </c>
      <c r="C16" s="262" t="s">
        <v>124</v>
      </c>
      <c r="D16" s="259" t="s">
        <v>5</v>
      </c>
      <c r="E16" s="21"/>
      <c r="F16" s="21"/>
      <c r="G16" s="21"/>
      <c r="H16" s="67"/>
      <c r="I16" s="60"/>
      <c r="L16" s="23"/>
    </row>
    <row r="17" spans="1:12" s="22" customFormat="1" ht="14.25" thickTop="1" thickBot="1" x14ac:dyDescent="0.25">
      <c r="A17" s="268">
        <v>1</v>
      </c>
      <c r="B17" s="255">
        <v>2</v>
      </c>
      <c r="C17" s="255">
        <v>3</v>
      </c>
      <c r="D17" s="260" t="s">
        <v>90</v>
      </c>
      <c r="E17" s="21"/>
      <c r="F17" s="21"/>
      <c r="G17" s="21"/>
      <c r="H17" s="67"/>
      <c r="I17" s="60"/>
      <c r="L17" s="23"/>
    </row>
    <row r="18" spans="1:12" s="16" customFormat="1" ht="15.75" thickTop="1" x14ac:dyDescent="0.25">
      <c r="A18" s="254" t="s">
        <v>78</v>
      </c>
      <c r="B18" s="81">
        <f>SUM(B19:B21)</f>
        <v>45868</v>
      </c>
      <c r="C18" s="81">
        <f>SUM(C19:C21)</f>
        <v>46095</v>
      </c>
      <c r="D18" s="297">
        <f>(C18/B18)*100</f>
        <v>100.49489840411616</v>
      </c>
      <c r="E18" s="24"/>
      <c r="F18" s="24"/>
      <c r="G18" s="24"/>
      <c r="H18" s="187"/>
      <c r="I18" s="61"/>
      <c r="L18" s="231"/>
    </row>
    <row r="19" spans="1:12" s="29" customFormat="1" ht="14.25" x14ac:dyDescent="0.2">
      <c r="A19" s="25" t="s">
        <v>100</v>
      </c>
      <c r="B19" s="27">
        <v>45311</v>
      </c>
      <c r="C19" s="27">
        <f>46095-C21</f>
        <v>45525</v>
      </c>
      <c r="D19" s="232">
        <f>(C19/B19)*100</f>
        <v>100.47229149654609</v>
      </c>
      <c r="E19" s="28"/>
      <c r="F19" s="28"/>
      <c r="G19" s="28"/>
      <c r="H19" s="187"/>
      <c r="I19" s="51"/>
      <c r="L19" s="30"/>
    </row>
    <row r="20" spans="1:12" s="29" customFormat="1" ht="14.25" x14ac:dyDescent="0.2">
      <c r="A20" s="25" t="s">
        <v>98</v>
      </c>
      <c r="B20" s="27">
        <v>0</v>
      </c>
      <c r="C20" s="27">
        <v>0</v>
      </c>
      <c r="D20" s="232">
        <v>0</v>
      </c>
      <c r="E20" s="28"/>
      <c r="F20" s="28"/>
      <c r="G20" s="28"/>
      <c r="H20" s="187"/>
      <c r="I20" s="51"/>
      <c r="L20" s="30"/>
    </row>
    <row r="21" spans="1:12" s="29" customFormat="1" ht="14.25" x14ac:dyDescent="0.2">
      <c r="A21" s="234" t="s">
        <v>99</v>
      </c>
      <c r="B21" s="294">
        <v>557</v>
      </c>
      <c r="C21" s="294">
        <v>570</v>
      </c>
      <c r="D21" s="295">
        <f>(C21/B21)*100</f>
        <v>102.33393177737882</v>
      </c>
      <c r="E21" s="28"/>
      <c r="F21" s="28"/>
      <c r="G21" s="28"/>
      <c r="H21" s="28"/>
      <c r="I21" s="51"/>
      <c r="L21" s="30"/>
    </row>
    <row r="22" spans="1:12" s="32" customFormat="1" ht="15" x14ac:dyDescent="0.25">
      <c r="A22" s="235" t="s">
        <v>77</v>
      </c>
      <c r="B22" s="292">
        <f>SUM(B23:B25)</f>
        <v>425240</v>
      </c>
      <c r="C22" s="292">
        <f>SUM(C23:C25)</f>
        <v>462784</v>
      </c>
      <c r="D22" s="297">
        <f>(C22/B22)*100</f>
        <v>108.82889662308344</v>
      </c>
      <c r="E22" s="236"/>
      <c r="F22" s="24"/>
      <c r="G22" s="24"/>
      <c r="H22" s="24"/>
      <c r="I22" s="61"/>
      <c r="L22" s="33"/>
    </row>
    <row r="23" spans="1:12" s="32" customFormat="1" ht="14.25" x14ac:dyDescent="0.2">
      <c r="A23" s="25" t="s">
        <v>100</v>
      </c>
      <c r="B23" s="27">
        <v>415270</v>
      </c>
      <c r="C23" s="27">
        <f>462784-C25-C24</f>
        <v>448062</v>
      </c>
      <c r="D23" s="232">
        <f>(C23/B23)*100</f>
        <v>107.89654923302912</v>
      </c>
      <c r="E23" s="28"/>
      <c r="F23" s="28"/>
      <c r="G23" s="28"/>
      <c r="H23" s="28"/>
      <c r="I23" s="51"/>
      <c r="L23" s="33"/>
    </row>
    <row r="24" spans="1:12" s="32" customFormat="1" ht="14.25" x14ac:dyDescent="0.2">
      <c r="A24" s="25" t="s">
        <v>98</v>
      </c>
      <c r="B24" s="27">
        <v>0</v>
      </c>
      <c r="C24" s="27">
        <v>3881</v>
      </c>
      <c r="D24" s="232">
        <v>0</v>
      </c>
      <c r="E24" s="28"/>
      <c r="F24" s="28"/>
      <c r="G24" s="28"/>
      <c r="H24" s="28"/>
      <c r="I24" s="51"/>
      <c r="L24" s="33"/>
    </row>
    <row r="25" spans="1:12" s="29" customFormat="1" ht="14.25" x14ac:dyDescent="0.2">
      <c r="A25" s="234" t="s">
        <v>99</v>
      </c>
      <c r="B25" s="27">
        <v>9970</v>
      </c>
      <c r="C25" s="27">
        <v>10841</v>
      </c>
      <c r="D25" s="295">
        <f t="shared" ref="D25:D34" si="1">(C25/B25)*100</f>
        <v>108.73620862587762</v>
      </c>
      <c r="E25" s="28"/>
      <c r="F25" s="28"/>
      <c r="G25" s="28"/>
      <c r="H25" s="28"/>
      <c r="I25" s="51"/>
      <c r="L25" s="30"/>
    </row>
    <row r="26" spans="1:12" s="32" customFormat="1" ht="15" x14ac:dyDescent="0.25">
      <c r="A26" s="261" t="s">
        <v>76</v>
      </c>
      <c r="B26" s="292">
        <f>SUM(B27:B28)</f>
        <v>4842</v>
      </c>
      <c r="C26" s="292">
        <f>SUM(C27:C28)</f>
        <v>9882</v>
      </c>
      <c r="D26" s="297">
        <f t="shared" si="1"/>
        <v>204.089219330855</v>
      </c>
      <c r="E26" s="236"/>
      <c r="F26" s="24"/>
      <c r="G26" s="24"/>
      <c r="H26" s="24"/>
      <c r="I26" s="61"/>
      <c r="L26" s="33"/>
    </row>
    <row r="27" spans="1:12" s="32" customFormat="1" ht="14.25" x14ac:dyDescent="0.2">
      <c r="A27" s="25" t="s">
        <v>100</v>
      </c>
      <c r="B27" s="27">
        <v>2362</v>
      </c>
      <c r="C27" s="27">
        <v>1974</v>
      </c>
      <c r="D27" s="232">
        <f t="shared" si="1"/>
        <v>83.573243014394578</v>
      </c>
      <c r="E27" s="28"/>
      <c r="F27" s="28"/>
      <c r="G27" s="28"/>
      <c r="H27" s="28"/>
      <c r="I27" s="51"/>
      <c r="L27" s="33"/>
    </row>
    <row r="28" spans="1:12" s="32" customFormat="1" ht="14.25" x14ac:dyDescent="0.2">
      <c r="A28" s="25" t="s">
        <v>98</v>
      </c>
      <c r="B28" s="27">
        <v>2480</v>
      </c>
      <c r="C28" s="27">
        <v>7908</v>
      </c>
      <c r="D28" s="232">
        <f t="shared" si="1"/>
        <v>318.87096774193549</v>
      </c>
      <c r="E28" s="28"/>
      <c r="F28" s="28"/>
      <c r="G28" s="28"/>
      <c r="H28" s="28"/>
      <c r="I28" s="51"/>
      <c r="L28" s="33"/>
    </row>
    <row r="29" spans="1:12" s="32" customFormat="1" ht="15" x14ac:dyDescent="0.25">
      <c r="A29" s="261" t="s">
        <v>114</v>
      </c>
      <c r="B29" s="292">
        <f>SUM(B30:B31)</f>
        <v>57531</v>
      </c>
      <c r="C29" s="292">
        <f>SUM(C30:C31)</f>
        <v>61417</v>
      </c>
      <c r="D29" s="293">
        <f t="shared" si="1"/>
        <v>106.75461924875285</v>
      </c>
      <c r="E29" s="28"/>
      <c r="F29" s="28"/>
      <c r="G29" s="28"/>
      <c r="H29" s="28"/>
      <c r="I29" s="51"/>
      <c r="L29" s="33"/>
    </row>
    <row r="30" spans="1:12" s="32" customFormat="1" ht="14.25" x14ac:dyDescent="0.2">
      <c r="A30" s="25" t="s">
        <v>100</v>
      </c>
      <c r="B30" s="27">
        <v>35531</v>
      </c>
      <c r="C30" s="27">
        <v>32874</v>
      </c>
      <c r="D30" s="232">
        <f t="shared" si="1"/>
        <v>92.522023022149668</v>
      </c>
      <c r="E30" s="28"/>
      <c r="F30" s="28"/>
      <c r="G30" s="28"/>
      <c r="H30" s="28"/>
      <c r="I30" s="51"/>
      <c r="L30" s="33"/>
    </row>
    <row r="31" spans="1:12" s="32" customFormat="1" ht="14.25" x14ac:dyDescent="0.2">
      <c r="A31" s="25" t="s">
        <v>98</v>
      </c>
      <c r="B31" s="27">
        <v>22000</v>
      </c>
      <c r="C31" s="27">
        <v>28543</v>
      </c>
      <c r="D31" s="232">
        <f t="shared" si="1"/>
        <v>129.7409090909091</v>
      </c>
      <c r="E31" s="28"/>
      <c r="F31" s="28"/>
      <c r="G31" s="28"/>
      <c r="H31" s="28"/>
      <c r="I31" s="51"/>
      <c r="L31" s="33"/>
    </row>
    <row r="32" spans="1:12" s="32" customFormat="1" ht="15" x14ac:dyDescent="0.25">
      <c r="A32" s="235" t="s">
        <v>79</v>
      </c>
      <c r="B32" s="292">
        <f>SUM(B33:B35)</f>
        <v>301612</v>
      </c>
      <c r="C32" s="292">
        <f>SUM(C33:C35)</f>
        <v>17020658</v>
      </c>
      <c r="D32" s="293">
        <f t="shared" si="1"/>
        <v>5643.2297123456628</v>
      </c>
      <c r="E32" s="24"/>
      <c r="F32" s="24"/>
      <c r="G32" s="24"/>
      <c r="H32" s="24"/>
      <c r="I32" s="61"/>
      <c r="L32" s="33"/>
    </row>
    <row r="33" spans="1:13" s="32" customFormat="1" ht="14.25" x14ac:dyDescent="0.2">
      <c r="A33" s="25" t="s">
        <v>100</v>
      </c>
      <c r="B33" s="27">
        <v>205487</v>
      </c>
      <c r="C33" s="27">
        <f>283041-232680</f>
        <v>50361</v>
      </c>
      <c r="D33" s="232">
        <f t="shared" si="1"/>
        <v>24.508119735068398</v>
      </c>
      <c r="E33" s="83"/>
      <c r="F33" s="28"/>
      <c r="G33" s="28"/>
      <c r="H33" s="28"/>
      <c r="I33" s="51"/>
      <c r="L33" s="33"/>
    </row>
    <row r="34" spans="1:13" s="29" customFormat="1" ht="14.25" x14ac:dyDescent="0.2">
      <c r="A34" s="233" t="s">
        <v>103</v>
      </c>
      <c r="B34" s="27">
        <v>96125</v>
      </c>
      <c r="C34" s="27">
        <v>0</v>
      </c>
      <c r="D34" s="232">
        <f t="shared" si="1"/>
        <v>0</v>
      </c>
      <c r="E34" s="28"/>
      <c r="F34" s="28"/>
      <c r="G34" s="28"/>
      <c r="H34" s="28"/>
      <c r="I34" s="51"/>
      <c r="L34" s="30"/>
    </row>
    <row r="35" spans="1:13" s="29" customFormat="1" ht="14.25" x14ac:dyDescent="0.2">
      <c r="A35" s="234" t="s">
        <v>99</v>
      </c>
      <c r="B35" s="294">
        <v>0</v>
      </c>
      <c r="C35" s="294">
        <f>14607489+2362808</f>
        <v>16970297</v>
      </c>
      <c r="D35" s="295">
        <v>0</v>
      </c>
      <c r="E35" s="28"/>
      <c r="F35" s="28"/>
      <c r="G35" s="28"/>
      <c r="H35" s="28"/>
      <c r="I35" s="51"/>
      <c r="L35" s="30"/>
    </row>
    <row r="36" spans="1:13" s="32" customFormat="1" ht="17.25" customHeight="1" x14ac:dyDescent="0.25">
      <c r="A36" s="250" t="s">
        <v>80</v>
      </c>
      <c r="B36" s="296">
        <f>SUM(B37:B39)</f>
        <v>91976</v>
      </c>
      <c r="C36" s="296">
        <f>SUM(C37:C39)</f>
        <v>121851</v>
      </c>
      <c r="D36" s="303">
        <f>(C36/B36)*100</f>
        <v>132.48129946942683</v>
      </c>
      <c r="E36" s="24"/>
      <c r="F36" s="24"/>
      <c r="G36" s="24"/>
      <c r="H36" s="24"/>
      <c r="I36" s="61"/>
      <c r="L36" s="33"/>
    </row>
    <row r="37" spans="1:13" s="32" customFormat="1" ht="14.25" x14ac:dyDescent="0.2">
      <c r="A37" s="25" t="s">
        <v>100</v>
      </c>
      <c r="B37" s="27">
        <v>21565</v>
      </c>
      <c r="C37" s="27">
        <v>22164</v>
      </c>
      <c r="D37" s="232">
        <f>(C37/B37)*100</f>
        <v>102.77764896823555</v>
      </c>
      <c r="E37" s="28"/>
      <c r="F37" s="28"/>
      <c r="G37" s="28"/>
      <c r="H37" s="28"/>
      <c r="I37" s="51"/>
      <c r="L37" s="33"/>
    </row>
    <row r="38" spans="1:13" s="32" customFormat="1" ht="14.25" hidden="1" x14ac:dyDescent="0.2">
      <c r="A38" s="25" t="s">
        <v>98</v>
      </c>
      <c r="B38" s="27">
        <v>0</v>
      </c>
      <c r="C38" s="27">
        <v>0</v>
      </c>
      <c r="D38" s="232" t="e">
        <f t="shared" ref="D38" si="2">(C38/B38)*100</f>
        <v>#DIV/0!</v>
      </c>
      <c r="E38" s="28"/>
      <c r="F38" s="28"/>
      <c r="G38" s="28"/>
      <c r="H38" s="28"/>
      <c r="I38" s="51"/>
      <c r="L38" s="33"/>
    </row>
    <row r="39" spans="1:13" s="29" customFormat="1" ht="14.25" x14ac:dyDescent="0.2">
      <c r="A39" s="234" t="s">
        <v>103</v>
      </c>
      <c r="B39" s="294">
        <v>70411</v>
      </c>
      <c r="C39" s="294">
        <v>99687</v>
      </c>
      <c r="D39" s="295">
        <f>(C39/B39)*100</f>
        <v>141.57873059607164</v>
      </c>
      <c r="E39" s="28"/>
      <c r="F39" s="28"/>
      <c r="G39" s="28"/>
      <c r="H39" s="187"/>
      <c r="I39" s="51"/>
      <c r="L39" s="30"/>
    </row>
    <row r="40" spans="1:13" s="15" customFormat="1" ht="16.5" customHeight="1" x14ac:dyDescent="0.25">
      <c r="A40" s="250" t="s">
        <v>113</v>
      </c>
      <c r="B40" s="296">
        <f>SUM(B41:B44)</f>
        <v>25152</v>
      </c>
      <c r="C40" s="296">
        <f>SUM(C41:C44)</f>
        <v>64936</v>
      </c>
      <c r="D40" s="303">
        <f>(C40/B40)*100</f>
        <v>258.17430025445293</v>
      </c>
      <c r="E40" s="236"/>
      <c r="F40" s="24"/>
      <c r="G40" s="24"/>
      <c r="H40" s="187"/>
      <c r="I40" s="61"/>
      <c r="L40" s="14"/>
    </row>
    <row r="41" spans="1:13" s="15" customFormat="1" ht="15" customHeight="1" x14ac:dyDescent="0.2">
      <c r="A41" s="25" t="s">
        <v>100</v>
      </c>
      <c r="B41" s="304">
        <v>6152</v>
      </c>
      <c r="C41" s="304">
        <v>14730</v>
      </c>
      <c r="D41" s="232">
        <f>(C41/B41)*100</f>
        <v>239.43433029908974</v>
      </c>
      <c r="E41" s="28"/>
      <c r="F41" s="28"/>
      <c r="G41" s="28"/>
      <c r="H41" s="187"/>
      <c r="I41" s="51"/>
      <c r="L41" s="14"/>
    </row>
    <row r="42" spans="1:13" s="15" customFormat="1" ht="15" customHeight="1" x14ac:dyDescent="0.2">
      <c r="A42" s="25" t="s">
        <v>98</v>
      </c>
      <c r="B42" s="27">
        <v>0</v>
      </c>
      <c r="C42" s="304">
        <v>0</v>
      </c>
      <c r="D42" s="232">
        <v>0</v>
      </c>
      <c r="E42" s="28"/>
      <c r="F42" s="28"/>
      <c r="G42" s="28"/>
      <c r="H42" s="187"/>
      <c r="I42" s="51"/>
      <c r="L42" s="14"/>
    </row>
    <row r="43" spans="1:13" s="29" customFormat="1" ht="14.25" x14ac:dyDescent="0.2">
      <c r="A43" s="233" t="s">
        <v>103</v>
      </c>
      <c r="B43" s="27">
        <v>19000</v>
      </c>
      <c r="C43" s="304">
        <v>50206</v>
      </c>
      <c r="D43" s="232">
        <f>(C43/B43)*100</f>
        <v>264.2421052631579</v>
      </c>
      <c r="E43" s="28"/>
      <c r="F43" s="237"/>
      <c r="G43" s="237"/>
      <c r="H43" s="237"/>
      <c r="I43" s="51"/>
      <c r="L43" s="30"/>
    </row>
    <row r="44" spans="1:13" s="29" customFormat="1" ht="14.25" hidden="1" x14ac:dyDescent="0.2">
      <c r="A44" s="234" t="s">
        <v>99</v>
      </c>
      <c r="B44" s="294">
        <v>0</v>
      </c>
      <c r="C44" s="305">
        <v>0</v>
      </c>
      <c r="D44" s="295">
        <v>0</v>
      </c>
      <c r="E44" s="28"/>
      <c r="F44" s="237"/>
      <c r="G44" s="237"/>
      <c r="H44" s="237"/>
      <c r="I44" s="51"/>
      <c r="L44" s="30"/>
    </row>
    <row r="45" spans="1:13" s="45" customFormat="1" ht="16.5" customHeight="1" x14ac:dyDescent="0.25">
      <c r="A45" s="261" t="s">
        <v>112</v>
      </c>
      <c r="B45" s="292">
        <f>B46+B49+B52</f>
        <v>40670</v>
      </c>
      <c r="C45" s="292">
        <f t="shared" ref="C45" si="3">C46+C49+C52</f>
        <v>9875534</v>
      </c>
      <c r="D45" s="293">
        <f t="shared" ref="D45:D50" si="4">(C45/B45)*100</f>
        <v>24282.109663142364</v>
      </c>
      <c r="E45" s="24"/>
      <c r="F45" s="61"/>
      <c r="G45" s="61"/>
      <c r="H45" s="187"/>
      <c r="I45" s="61"/>
      <c r="L45" s="238"/>
    </row>
    <row r="46" spans="1:13" s="45" customFormat="1" ht="14.25" x14ac:dyDescent="0.2">
      <c r="A46" s="239" t="s">
        <v>17</v>
      </c>
      <c r="B46" s="298">
        <f>B47+B48</f>
        <v>30675</v>
      </c>
      <c r="C46" s="298">
        <f t="shared" ref="C46" si="5">C47+C48</f>
        <v>63208</v>
      </c>
      <c r="D46" s="232">
        <f t="shared" si="4"/>
        <v>206.0570497147514</v>
      </c>
      <c r="E46" s="28"/>
      <c r="F46" s="28"/>
      <c r="G46" s="28"/>
      <c r="H46" s="63"/>
      <c r="I46" s="240"/>
      <c r="J46" s="70"/>
      <c r="K46" s="70"/>
      <c r="L46" s="63"/>
      <c r="M46" s="70"/>
    </row>
    <row r="47" spans="1:13" s="45" customFormat="1" ht="14.25" x14ac:dyDescent="0.2">
      <c r="A47" s="25" t="s">
        <v>100</v>
      </c>
      <c r="B47" s="27">
        <v>2095</v>
      </c>
      <c r="C47" s="27">
        <v>22647</v>
      </c>
      <c r="D47" s="232">
        <f t="shared" si="4"/>
        <v>1081.0023866348449</v>
      </c>
      <c r="E47" s="28"/>
      <c r="F47" s="28"/>
      <c r="G47" s="28"/>
      <c r="H47" s="63"/>
      <c r="I47" s="51"/>
      <c r="J47" s="38"/>
      <c r="K47" s="70"/>
      <c r="L47" s="63"/>
      <c r="M47" s="70"/>
    </row>
    <row r="48" spans="1:13" s="45" customFormat="1" ht="14.25" x14ac:dyDescent="0.2">
      <c r="A48" s="233" t="s">
        <v>103</v>
      </c>
      <c r="B48" s="27">
        <v>28580</v>
      </c>
      <c r="C48" s="27">
        <v>40561</v>
      </c>
      <c r="D48" s="232">
        <f t="shared" si="4"/>
        <v>141.92092372288315</v>
      </c>
      <c r="E48" s="28"/>
      <c r="F48" s="28"/>
      <c r="G48" s="28"/>
      <c r="H48" s="63"/>
      <c r="I48" s="51"/>
      <c r="J48" s="241"/>
      <c r="K48" s="70"/>
      <c r="L48" s="63"/>
      <c r="M48" s="70"/>
    </row>
    <row r="49" spans="1:13" s="45" customFormat="1" ht="14.25" x14ac:dyDescent="0.2">
      <c r="A49" s="48" t="s">
        <v>18</v>
      </c>
      <c r="B49" s="298">
        <f>B50</f>
        <v>9995</v>
      </c>
      <c r="C49" s="298">
        <f>C50+C51</f>
        <v>3248300</v>
      </c>
      <c r="D49" s="232">
        <f t="shared" si="4"/>
        <v>32499.249624812404</v>
      </c>
      <c r="E49" s="28"/>
      <c r="F49" s="28"/>
      <c r="G49" s="28"/>
      <c r="H49" s="187"/>
      <c r="I49" s="240"/>
      <c r="J49" s="70"/>
      <c r="K49" s="70"/>
      <c r="L49" s="63"/>
      <c r="M49" s="70"/>
    </row>
    <row r="50" spans="1:13" s="45" customFormat="1" ht="14.25" x14ac:dyDescent="0.2">
      <c r="A50" s="25" t="s">
        <v>100</v>
      </c>
      <c r="B50" s="27">
        <v>9995</v>
      </c>
      <c r="C50" s="27">
        <v>3245979</v>
      </c>
      <c r="D50" s="232">
        <f t="shared" si="4"/>
        <v>32476.028014007006</v>
      </c>
      <c r="E50" s="242"/>
      <c r="F50" s="242"/>
      <c r="G50" s="28"/>
      <c r="H50" s="187"/>
      <c r="I50" s="51"/>
      <c r="J50" s="70"/>
      <c r="K50" s="70"/>
      <c r="L50" s="63"/>
      <c r="M50" s="70"/>
    </row>
    <row r="51" spans="1:13" s="45" customFormat="1" ht="14.25" x14ac:dyDescent="0.2">
      <c r="A51" s="25" t="s">
        <v>98</v>
      </c>
      <c r="B51" s="27">
        <v>0</v>
      </c>
      <c r="C51" s="304">
        <v>2321</v>
      </c>
      <c r="D51" s="232">
        <v>0</v>
      </c>
      <c r="E51" s="242"/>
      <c r="F51" s="242"/>
      <c r="G51" s="28"/>
      <c r="H51" s="187"/>
      <c r="I51" s="51"/>
      <c r="J51" s="70"/>
      <c r="K51" s="70"/>
      <c r="L51" s="63"/>
      <c r="M51" s="70"/>
    </row>
    <row r="52" spans="1:13" s="45" customFormat="1" ht="15.75" customHeight="1" x14ac:dyDescent="0.2">
      <c r="A52" s="243" t="s">
        <v>115</v>
      </c>
      <c r="B52" s="306">
        <f>B53</f>
        <v>0</v>
      </c>
      <c r="C52" s="306">
        <f t="shared" ref="C52" si="6">C53</f>
        <v>6564026</v>
      </c>
      <c r="D52" s="232">
        <v>0</v>
      </c>
      <c r="E52" s="28"/>
      <c r="F52" s="28"/>
      <c r="G52" s="28"/>
      <c r="H52" s="63"/>
      <c r="I52" s="240"/>
      <c r="J52" s="70"/>
      <c r="K52" s="70"/>
      <c r="L52" s="63"/>
      <c r="M52" s="70"/>
    </row>
    <row r="53" spans="1:13" s="45" customFormat="1" ht="14.25" x14ac:dyDescent="0.2">
      <c r="A53" s="233" t="s">
        <v>100</v>
      </c>
      <c r="B53" s="27">
        <v>0</v>
      </c>
      <c r="C53" s="27">
        <v>6564026</v>
      </c>
      <c r="D53" s="232">
        <v>0</v>
      </c>
      <c r="E53" s="28"/>
      <c r="F53" s="28"/>
      <c r="G53" s="28"/>
      <c r="H53" s="28"/>
      <c r="I53" s="51"/>
      <c r="J53" s="70"/>
      <c r="K53" s="63"/>
      <c r="L53" s="63"/>
      <c r="M53" s="70"/>
    </row>
    <row r="54" spans="1:13" s="15" customFormat="1" ht="15" x14ac:dyDescent="0.25">
      <c r="A54" s="235" t="s">
        <v>111</v>
      </c>
      <c r="B54" s="292">
        <f>B55+B58</f>
        <v>72355</v>
      </c>
      <c r="C54" s="292">
        <f t="shared" ref="C54" si="7">C55+C58</f>
        <v>1550554</v>
      </c>
      <c r="D54" s="293">
        <f>(C54/B54)*100</f>
        <v>2142.9811346831593</v>
      </c>
      <c r="E54" s="236"/>
      <c r="F54" s="61"/>
      <c r="G54" s="61"/>
      <c r="H54" s="187"/>
      <c r="I54" s="61"/>
      <c r="J54" s="72"/>
      <c r="K54" s="72"/>
      <c r="L54" s="73"/>
      <c r="M54" s="72"/>
    </row>
    <row r="55" spans="1:13" s="29" customFormat="1" ht="14.25" x14ac:dyDescent="0.2">
      <c r="A55" s="239" t="s">
        <v>17</v>
      </c>
      <c r="B55" s="298">
        <f>B56+B57</f>
        <v>72355</v>
      </c>
      <c r="C55" s="298">
        <f t="shared" ref="C55" si="8">C56+C57</f>
        <v>771841</v>
      </c>
      <c r="D55" s="232">
        <f>(C55/B55)*100</f>
        <v>1066.7417593808307</v>
      </c>
      <c r="E55" s="244"/>
      <c r="F55" s="244"/>
      <c r="G55" s="244"/>
      <c r="H55" s="187"/>
      <c r="I55" s="240"/>
      <c r="J55" s="49"/>
      <c r="K55" s="49"/>
      <c r="L55" s="50"/>
      <c r="M55" s="49"/>
    </row>
    <row r="56" spans="1:13" s="29" customFormat="1" ht="14.25" x14ac:dyDescent="0.2">
      <c r="A56" s="25" t="s">
        <v>100</v>
      </c>
      <c r="B56" s="27">
        <v>6205</v>
      </c>
      <c r="C56" s="27">
        <v>698980</v>
      </c>
      <c r="D56" s="232">
        <f>(C56/B56)*100</f>
        <v>11264.786462530217</v>
      </c>
      <c r="E56" s="244"/>
      <c r="F56" s="244"/>
      <c r="G56" s="244"/>
      <c r="H56" s="187"/>
      <c r="I56" s="51"/>
      <c r="J56" s="71"/>
      <c r="K56" s="49"/>
      <c r="L56" s="50"/>
      <c r="M56" s="49"/>
    </row>
    <row r="57" spans="1:13" s="29" customFormat="1" ht="14.25" x14ac:dyDescent="0.2">
      <c r="A57" s="233" t="s">
        <v>103</v>
      </c>
      <c r="B57" s="27">
        <v>66150</v>
      </c>
      <c r="C57" s="27">
        <v>72861</v>
      </c>
      <c r="D57" s="232">
        <f>(C57/B57)*100</f>
        <v>110.14512471655328</v>
      </c>
      <c r="E57" s="244"/>
      <c r="F57" s="244"/>
      <c r="G57" s="244"/>
      <c r="H57" s="187"/>
      <c r="I57" s="51"/>
      <c r="J57" s="49"/>
      <c r="K57" s="49"/>
      <c r="L57" s="50"/>
      <c r="M57" s="49"/>
    </row>
    <row r="58" spans="1:13" s="15" customFormat="1" ht="17.45" customHeight="1" x14ac:dyDescent="0.2">
      <c r="A58" s="48" t="s">
        <v>18</v>
      </c>
      <c r="B58" s="298">
        <f>B59</f>
        <v>0</v>
      </c>
      <c r="C58" s="298">
        <f t="shared" ref="C58" si="9">C59</f>
        <v>778713</v>
      </c>
      <c r="D58" s="232">
        <v>0</v>
      </c>
      <c r="E58" s="244"/>
      <c r="F58" s="244"/>
      <c r="G58" s="244"/>
      <c r="H58" s="187"/>
      <c r="I58" s="240"/>
      <c r="J58" s="72"/>
      <c r="K58" s="72"/>
      <c r="L58" s="73"/>
      <c r="M58" s="72"/>
    </row>
    <row r="59" spans="1:13" s="15" customFormat="1" ht="15" customHeight="1" x14ac:dyDescent="0.2">
      <c r="A59" s="251" t="s">
        <v>100</v>
      </c>
      <c r="B59" s="27">
        <v>0</v>
      </c>
      <c r="C59" s="27">
        <v>778713</v>
      </c>
      <c r="D59" s="232">
        <v>0</v>
      </c>
      <c r="E59" s="28"/>
      <c r="F59" s="28"/>
      <c r="G59" s="28"/>
      <c r="H59" s="187"/>
      <c r="I59" s="51"/>
      <c r="J59" s="72"/>
      <c r="K59" s="72"/>
      <c r="L59" s="73"/>
      <c r="M59" s="72"/>
    </row>
    <row r="60" spans="1:13" s="15" customFormat="1" ht="15" customHeight="1" x14ac:dyDescent="0.25">
      <c r="A60" s="272" t="s">
        <v>83</v>
      </c>
      <c r="B60" s="292">
        <f>B61+B65</f>
        <v>181975</v>
      </c>
      <c r="C60" s="292">
        <f>C61+C65</f>
        <v>1016692</v>
      </c>
      <c r="D60" s="293">
        <f>(C60/B60)*100</f>
        <v>558.69872235197147</v>
      </c>
      <c r="E60" s="24"/>
      <c r="F60" s="61"/>
      <c r="G60" s="61"/>
      <c r="H60" s="187"/>
      <c r="I60" s="61"/>
      <c r="J60" s="72"/>
      <c r="K60" s="72"/>
      <c r="L60" s="73"/>
      <c r="M60" s="72"/>
    </row>
    <row r="61" spans="1:13" s="15" customFormat="1" ht="15" customHeight="1" x14ac:dyDescent="0.2">
      <c r="A61" s="239" t="s">
        <v>17</v>
      </c>
      <c r="B61" s="298">
        <f>B62+B63+B64</f>
        <v>32600</v>
      </c>
      <c r="C61" s="298">
        <f>C62+C63+C64</f>
        <v>47730</v>
      </c>
      <c r="D61" s="232">
        <f>(C61/B61)*100</f>
        <v>146.41104294478529</v>
      </c>
      <c r="E61" s="244"/>
      <c r="F61" s="244"/>
      <c r="G61" s="244"/>
      <c r="H61" s="187"/>
      <c r="I61" s="240"/>
      <c r="J61" s="72"/>
      <c r="K61" s="72"/>
      <c r="L61" s="73"/>
      <c r="M61" s="72"/>
    </row>
    <row r="62" spans="1:13" s="15" customFormat="1" ht="15" customHeight="1" x14ac:dyDescent="0.2">
      <c r="A62" s="25" t="s">
        <v>100</v>
      </c>
      <c r="B62" s="27">
        <v>600</v>
      </c>
      <c r="C62" s="27">
        <v>3001</v>
      </c>
      <c r="D62" s="232">
        <f>(C62/B62)*100</f>
        <v>500.16666666666669</v>
      </c>
      <c r="E62" s="28"/>
      <c r="F62" s="28"/>
      <c r="G62" s="28"/>
      <c r="H62" s="187"/>
      <c r="I62" s="51"/>
      <c r="J62" s="71"/>
      <c r="K62" s="72"/>
      <c r="L62" s="73"/>
      <c r="M62" s="72"/>
    </row>
    <row r="63" spans="1:13" s="15" customFormat="1" ht="15" customHeight="1" x14ac:dyDescent="0.2">
      <c r="A63" s="25" t="s">
        <v>98</v>
      </c>
      <c r="B63" s="27">
        <v>0</v>
      </c>
      <c r="C63" s="27">
        <v>200</v>
      </c>
      <c r="D63" s="232">
        <v>0</v>
      </c>
      <c r="E63" s="28"/>
      <c r="F63" s="28"/>
      <c r="G63" s="28"/>
      <c r="H63" s="187"/>
      <c r="I63" s="51"/>
      <c r="J63" s="71"/>
      <c r="K63" s="72"/>
      <c r="L63" s="73"/>
      <c r="M63" s="72"/>
    </row>
    <row r="64" spans="1:13" s="15" customFormat="1" ht="15" customHeight="1" x14ac:dyDescent="0.2">
      <c r="A64" s="233" t="s">
        <v>103</v>
      </c>
      <c r="B64" s="27">
        <v>32000</v>
      </c>
      <c r="C64" s="27">
        <v>44529</v>
      </c>
      <c r="D64" s="232">
        <f>(C64/B64)*100</f>
        <v>139.15312500000002</v>
      </c>
      <c r="E64" s="28"/>
      <c r="F64" s="28"/>
      <c r="G64" s="28"/>
      <c r="H64" s="187"/>
      <c r="I64" s="51"/>
      <c r="J64" s="72"/>
      <c r="K64" s="72"/>
      <c r="L64" s="73"/>
      <c r="M64" s="72"/>
    </row>
    <row r="65" spans="1:13" s="15" customFormat="1" ht="17.45" customHeight="1" x14ac:dyDescent="0.2">
      <c r="A65" s="48" t="s">
        <v>18</v>
      </c>
      <c r="B65" s="298">
        <f>B66+B67</f>
        <v>149375</v>
      </c>
      <c r="C65" s="298">
        <f t="shared" ref="C65" si="10">C66+C67</f>
        <v>968962</v>
      </c>
      <c r="D65" s="232">
        <f>(C65/B65)*100</f>
        <v>648.67748953974899</v>
      </c>
      <c r="E65" s="244"/>
      <c r="F65" s="28"/>
      <c r="G65" s="28"/>
      <c r="H65" s="28"/>
      <c r="I65" s="51"/>
      <c r="J65" s="72"/>
      <c r="K65" s="72"/>
      <c r="L65" s="73"/>
      <c r="M65" s="72"/>
    </row>
    <row r="66" spans="1:13" s="15" customFormat="1" ht="15" customHeight="1" x14ac:dyDescent="0.2">
      <c r="A66" s="25" t="s">
        <v>100</v>
      </c>
      <c r="B66" s="27">
        <v>0</v>
      </c>
      <c r="C66" s="27">
        <v>212871</v>
      </c>
      <c r="D66" s="232">
        <v>0</v>
      </c>
      <c r="E66" s="28"/>
      <c r="F66" s="28"/>
      <c r="G66" s="28"/>
      <c r="H66" s="187"/>
      <c r="I66" s="51"/>
      <c r="J66" s="72"/>
      <c r="K66" s="72"/>
      <c r="L66" s="73"/>
      <c r="M66" s="72"/>
    </row>
    <row r="67" spans="1:13" s="15" customFormat="1" ht="15" customHeight="1" thickBot="1" x14ac:dyDescent="0.25">
      <c r="A67" s="25" t="s">
        <v>98</v>
      </c>
      <c r="B67" s="307">
        <v>149375</v>
      </c>
      <c r="C67" s="307">
        <v>756091</v>
      </c>
      <c r="D67" s="232">
        <f>(C67/B67)*100</f>
        <v>506.16970711297074</v>
      </c>
      <c r="E67" s="28"/>
      <c r="F67" s="28"/>
      <c r="G67" s="28"/>
      <c r="H67" s="187"/>
      <c r="I67" s="51"/>
      <c r="J67" s="72"/>
      <c r="K67" s="72"/>
      <c r="L67" s="73"/>
      <c r="M67" s="72"/>
    </row>
    <row r="68" spans="1:13" s="15" customFormat="1" ht="15" customHeight="1" thickTop="1" x14ac:dyDescent="0.2">
      <c r="A68" s="274"/>
      <c r="B68" s="275"/>
      <c r="C68" s="275"/>
      <c r="D68" s="276"/>
      <c r="E68" s="28"/>
      <c r="F68" s="28"/>
      <c r="G68" s="28"/>
      <c r="H68" s="187"/>
      <c r="I68" s="51"/>
      <c r="J68" s="72"/>
      <c r="K68" s="72"/>
      <c r="L68" s="73"/>
      <c r="M68" s="72"/>
    </row>
    <row r="69" spans="1:13" s="15" customFormat="1" ht="15" customHeight="1" thickBot="1" x14ac:dyDescent="0.25">
      <c r="A69" s="277"/>
      <c r="B69" s="278"/>
      <c r="C69" s="278"/>
      <c r="D69" s="279" t="s">
        <v>0</v>
      </c>
      <c r="E69" s="28"/>
      <c r="F69" s="28"/>
      <c r="G69" s="28"/>
      <c r="H69" s="187"/>
      <c r="I69" s="51"/>
      <c r="J69" s="72"/>
      <c r="K69" s="72"/>
      <c r="L69" s="73"/>
      <c r="M69" s="72"/>
    </row>
    <row r="70" spans="1:13" s="45" customFormat="1" ht="36" customHeight="1" thickTop="1" thickBot="1" x14ac:dyDescent="0.25">
      <c r="A70" s="258" t="s">
        <v>75</v>
      </c>
      <c r="B70" s="262" t="s">
        <v>123</v>
      </c>
      <c r="C70" s="262" t="s">
        <v>124</v>
      </c>
      <c r="D70" s="259" t="s">
        <v>5</v>
      </c>
      <c r="E70" s="28"/>
      <c r="F70" s="28"/>
      <c r="G70" s="160"/>
      <c r="H70" s="63"/>
      <c r="I70" s="51"/>
      <c r="J70" s="70"/>
      <c r="K70" s="63"/>
      <c r="L70" s="63"/>
      <c r="M70" s="70"/>
    </row>
    <row r="71" spans="1:13" s="45" customFormat="1" ht="15.75" thickTop="1" thickBot="1" x14ac:dyDescent="0.25">
      <c r="A71" s="268">
        <v>1</v>
      </c>
      <c r="B71" s="255">
        <v>2</v>
      </c>
      <c r="C71" s="255">
        <v>3</v>
      </c>
      <c r="D71" s="260" t="s">
        <v>90</v>
      </c>
      <c r="E71" s="28"/>
      <c r="F71" s="28"/>
      <c r="G71" s="160"/>
      <c r="H71" s="63"/>
      <c r="I71" s="51"/>
      <c r="J71" s="70"/>
      <c r="K71" s="63"/>
      <c r="L71" s="63"/>
      <c r="M71" s="70"/>
    </row>
    <row r="72" spans="1:13" s="45" customFormat="1" ht="15.75" thickTop="1" x14ac:dyDescent="0.25">
      <c r="A72" s="245" t="s">
        <v>110</v>
      </c>
      <c r="B72" s="292">
        <f>SUM(B73:B75)</f>
        <v>290006</v>
      </c>
      <c r="C72" s="292">
        <f>SUM(C73:C75)</f>
        <v>381053</v>
      </c>
      <c r="D72" s="293">
        <f>(C72/B72)*100</f>
        <v>131.39486769239258</v>
      </c>
      <c r="E72" s="28"/>
      <c r="F72" s="28"/>
      <c r="G72" s="160"/>
      <c r="H72" s="63"/>
      <c r="I72" s="51"/>
      <c r="J72" s="70"/>
      <c r="K72" s="63"/>
      <c r="L72" s="63"/>
      <c r="M72" s="70"/>
    </row>
    <row r="73" spans="1:13" s="45" customFormat="1" ht="14.25" x14ac:dyDescent="0.2">
      <c r="A73" s="25" t="s">
        <v>100</v>
      </c>
      <c r="B73" s="27">
        <v>15346</v>
      </c>
      <c r="C73" s="27">
        <v>44323</v>
      </c>
      <c r="D73" s="232">
        <f>(C73/B73)*100</f>
        <v>288.82444936791347</v>
      </c>
      <c r="E73" s="28"/>
      <c r="F73" s="28"/>
      <c r="G73" s="160"/>
      <c r="H73" s="63"/>
      <c r="I73" s="51"/>
      <c r="J73" s="70"/>
      <c r="K73" s="63"/>
      <c r="L73" s="63"/>
      <c r="M73" s="70"/>
    </row>
    <row r="74" spans="1:13" s="45" customFormat="1" ht="14.25" x14ac:dyDescent="0.2">
      <c r="A74" s="25" t="s">
        <v>98</v>
      </c>
      <c r="B74" s="27">
        <v>0</v>
      </c>
      <c r="C74" s="27">
        <v>0</v>
      </c>
      <c r="D74" s="232">
        <v>0</v>
      </c>
      <c r="E74" s="28"/>
      <c r="F74" s="28"/>
      <c r="G74" s="160"/>
      <c r="H74" s="63"/>
      <c r="I74" s="51"/>
      <c r="J74" s="70"/>
      <c r="K74" s="63"/>
      <c r="L74" s="63"/>
      <c r="M74" s="70"/>
    </row>
    <row r="75" spans="1:13" s="45" customFormat="1" ht="14.25" x14ac:dyDescent="0.2">
      <c r="A75" s="234" t="s">
        <v>103</v>
      </c>
      <c r="B75" s="294">
        <v>274660</v>
      </c>
      <c r="C75" s="294">
        <v>336730</v>
      </c>
      <c r="D75" s="295">
        <f>(C75/B75)*100</f>
        <v>122.59884948663802</v>
      </c>
      <c r="E75" s="28"/>
      <c r="F75" s="28"/>
      <c r="G75" s="160"/>
      <c r="H75" s="63"/>
      <c r="I75" s="51"/>
      <c r="J75" s="70"/>
      <c r="K75" s="63"/>
      <c r="L75" s="63"/>
      <c r="M75" s="70"/>
    </row>
    <row r="76" spans="1:13" s="32" customFormat="1" ht="15" x14ac:dyDescent="0.25">
      <c r="A76" s="245" t="s">
        <v>84</v>
      </c>
      <c r="B76" s="296">
        <f>B77+B81</f>
        <v>71710</v>
      </c>
      <c r="C76" s="296">
        <f>C77+C81</f>
        <v>134776</v>
      </c>
      <c r="D76" s="297">
        <f>(C76/B76)*100</f>
        <v>187.94589318086739</v>
      </c>
      <c r="E76" s="236"/>
      <c r="F76" s="61"/>
      <c r="G76" s="61"/>
      <c r="H76" s="187"/>
      <c r="I76" s="61"/>
      <c r="J76" s="49"/>
      <c r="K76" s="71"/>
      <c r="L76" s="41"/>
      <c r="M76" s="71"/>
    </row>
    <row r="77" spans="1:13" s="29" customFormat="1" ht="14.25" x14ac:dyDescent="0.2">
      <c r="A77" s="239" t="s">
        <v>17</v>
      </c>
      <c r="B77" s="298">
        <f>B78+B79+B80</f>
        <v>71710</v>
      </c>
      <c r="C77" s="298">
        <f t="shared" ref="C77" si="11">C78+C79+C80</f>
        <v>73018</v>
      </c>
      <c r="D77" s="232">
        <f>(C77/B77)*100</f>
        <v>101.82401338725423</v>
      </c>
      <c r="E77" s="244"/>
      <c r="F77" s="244"/>
      <c r="G77" s="244"/>
      <c r="H77" s="187"/>
      <c r="I77" s="240"/>
      <c r="J77" s="49"/>
      <c r="K77" s="49"/>
      <c r="L77" s="50"/>
      <c r="M77" s="49"/>
    </row>
    <row r="78" spans="1:13" s="29" customFormat="1" ht="14.25" x14ac:dyDescent="0.2">
      <c r="A78" s="25" t="s">
        <v>100</v>
      </c>
      <c r="B78" s="27">
        <v>50310</v>
      </c>
      <c r="C78" s="27">
        <v>50658</v>
      </c>
      <c r="D78" s="232">
        <f>(C78/B78)*100</f>
        <v>100.69171138938582</v>
      </c>
      <c r="E78" s="28"/>
      <c r="F78" s="28"/>
      <c r="G78" s="28"/>
      <c r="H78" s="187"/>
      <c r="I78" s="51"/>
      <c r="J78" s="71"/>
      <c r="K78" s="49"/>
      <c r="L78" s="50"/>
      <c r="M78" s="49"/>
    </row>
    <row r="79" spans="1:13" s="29" customFormat="1" ht="14.25" x14ac:dyDescent="0.2">
      <c r="A79" s="25" t="s">
        <v>98</v>
      </c>
      <c r="B79" s="27">
        <v>0</v>
      </c>
      <c r="C79" s="27">
        <v>0</v>
      </c>
      <c r="D79" s="232">
        <v>0</v>
      </c>
      <c r="E79" s="28"/>
      <c r="F79" s="28"/>
      <c r="G79" s="28"/>
      <c r="H79" s="187"/>
      <c r="I79" s="51"/>
      <c r="J79" s="49"/>
      <c r="K79" s="49"/>
      <c r="L79" s="50"/>
      <c r="M79" s="49"/>
    </row>
    <row r="80" spans="1:13" s="29" customFormat="1" ht="14.25" x14ac:dyDescent="0.2">
      <c r="A80" s="233" t="s">
        <v>103</v>
      </c>
      <c r="B80" s="27">
        <v>21400</v>
      </c>
      <c r="C80" s="27">
        <v>22360</v>
      </c>
      <c r="D80" s="232">
        <f>(C80/B80)*100</f>
        <v>104.48598130841123</v>
      </c>
      <c r="E80" s="28"/>
      <c r="F80" s="28"/>
      <c r="G80" s="28"/>
      <c r="H80" s="187"/>
      <c r="I80" s="51"/>
      <c r="J80" s="49"/>
      <c r="K80" s="49"/>
      <c r="L80" s="50"/>
      <c r="M80" s="49"/>
    </row>
    <row r="81" spans="1:13" s="29" customFormat="1" ht="14.25" x14ac:dyDescent="0.2">
      <c r="A81" s="48" t="s">
        <v>18</v>
      </c>
      <c r="B81" s="298">
        <f>B82+B83</f>
        <v>0</v>
      </c>
      <c r="C81" s="298">
        <f>C82+C83</f>
        <v>61758</v>
      </c>
      <c r="D81" s="232">
        <v>0</v>
      </c>
      <c r="E81" s="244"/>
      <c r="F81" s="244"/>
      <c r="G81" s="244"/>
      <c r="H81" s="187"/>
      <c r="I81" s="240"/>
      <c r="J81" s="49"/>
      <c r="K81" s="49"/>
      <c r="L81" s="50"/>
      <c r="M81" s="49"/>
    </row>
    <row r="82" spans="1:13" s="29" customFormat="1" ht="14.25" x14ac:dyDescent="0.2">
      <c r="A82" s="25" t="s">
        <v>100</v>
      </c>
      <c r="B82" s="27">
        <v>0</v>
      </c>
      <c r="C82" s="27">
        <v>58552</v>
      </c>
      <c r="D82" s="232">
        <v>0</v>
      </c>
      <c r="E82" s="28"/>
      <c r="F82" s="28"/>
      <c r="G82" s="28"/>
      <c r="H82" s="187"/>
      <c r="I82" s="51"/>
      <c r="J82" s="49"/>
      <c r="K82" s="49"/>
      <c r="L82" s="50"/>
      <c r="M82" s="49"/>
    </row>
    <row r="83" spans="1:13" s="29" customFormat="1" ht="14.25" x14ac:dyDescent="0.2">
      <c r="A83" s="25" t="s">
        <v>98</v>
      </c>
      <c r="B83" s="27">
        <v>0</v>
      </c>
      <c r="C83" s="27">
        <v>3206</v>
      </c>
      <c r="D83" s="232">
        <v>0</v>
      </c>
      <c r="E83" s="28"/>
      <c r="F83" s="28"/>
      <c r="G83" s="28"/>
      <c r="H83" s="187"/>
      <c r="I83" s="51"/>
      <c r="J83" s="49"/>
      <c r="K83" s="49"/>
      <c r="L83" s="50"/>
      <c r="M83" s="49"/>
    </row>
    <row r="84" spans="1:13" s="32" customFormat="1" ht="15" customHeight="1" x14ac:dyDescent="0.25">
      <c r="A84" s="285" t="s">
        <v>85</v>
      </c>
      <c r="B84" s="299">
        <f>B85</f>
        <v>0</v>
      </c>
      <c r="C84" s="299">
        <f>C85</f>
        <v>0</v>
      </c>
      <c r="D84" s="300">
        <v>0</v>
      </c>
      <c r="E84" s="24"/>
      <c r="F84" s="28"/>
      <c r="G84" s="28"/>
      <c r="H84" s="28"/>
      <c r="I84" s="61"/>
      <c r="J84" s="71"/>
      <c r="K84" s="71"/>
      <c r="L84" s="41"/>
      <c r="M84" s="71"/>
    </row>
    <row r="85" spans="1:13" s="32" customFormat="1" ht="15" customHeight="1" x14ac:dyDescent="0.25">
      <c r="A85" s="251" t="s">
        <v>100</v>
      </c>
      <c r="B85" s="294">
        <v>0</v>
      </c>
      <c r="C85" s="294">
        <v>0</v>
      </c>
      <c r="D85" s="295">
        <v>0</v>
      </c>
      <c r="E85" s="24"/>
      <c r="F85" s="28"/>
      <c r="G85" s="28"/>
      <c r="H85" s="28"/>
      <c r="I85" s="61"/>
      <c r="J85" s="71"/>
      <c r="K85" s="71"/>
      <c r="L85" s="41"/>
      <c r="M85" s="71"/>
    </row>
    <row r="86" spans="1:13" s="32" customFormat="1" ht="15" x14ac:dyDescent="0.25">
      <c r="A86" s="235" t="s">
        <v>108</v>
      </c>
      <c r="B86" s="292">
        <f>B87+B88</f>
        <v>622995</v>
      </c>
      <c r="C86" s="292">
        <f>C87+C88</f>
        <v>644524</v>
      </c>
      <c r="D86" s="293">
        <f>(C86/B86)*100</f>
        <v>103.45572596890827</v>
      </c>
      <c r="E86" s="236"/>
      <c r="F86" s="24"/>
      <c r="G86" s="24"/>
      <c r="H86" s="187"/>
      <c r="I86" s="61"/>
      <c r="J86" s="71"/>
      <c r="K86" s="71"/>
      <c r="L86" s="41"/>
      <c r="M86" s="71"/>
    </row>
    <row r="87" spans="1:13" s="32" customFormat="1" ht="14.25" x14ac:dyDescent="0.2">
      <c r="A87" s="25" t="s">
        <v>100</v>
      </c>
      <c r="B87" s="27">
        <v>58839</v>
      </c>
      <c r="C87" s="27">
        <v>89862</v>
      </c>
      <c r="D87" s="232">
        <f>(C87/B87)*100</f>
        <v>152.72523326365166</v>
      </c>
      <c r="E87" s="28"/>
      <c r="F87" s="28"/>
      <c r="G87" s="28"/>
      <c r="H87" s="187"/>
      <c r="I87" s="51"/>
      <c r="J87" s="71"/>
      <c r="K87" s="246"/>
      <c r="L87" s="41"/>
      <c r="M87" s="71"/>
    </row>
    <row r="88" spans="1:13" s="32" customFormat="1" ht="14.25" x14ac:dyDescent="0.2">
      <c r="A88" s="251" t="s">
        <v>98</v>
      </c>
      <c r="B88" s="294">
        <v>564156</v>
      </c>
      <c r="C88" s="294">
        <v>554662</v>
      </c>
      <c r="D88" s="295">
        <f>(C88/B88)*100</f>
        <v>98.31713214075539</v>
      </c>
      <c r="E88" s="28"/>
      <c r="F88" s="28"/>
      <c r="G88" s="28"/>
      <c r="H88" s="187"/>
      <c r="I88" s="51"/>
      <c r="J88" s="71"/>
      <c r="K88" s="247"/>
      <c r="L88" s="41"/>
      <c r="M88" s="71"/>
    </row>
    <row r="89" spans="1:13" s="32" customFormat="1" ht="15" customHeight="1" x14ac:dyDescent="0.25">
      <c r="A89" s="248" t="s">
        <v>109</v>
      </c>
      <c r="B89" s="296">
        <f>B90+B91+B92</f>
        <v>87152</v>
      </c>
      <c r="C89" s="296">
        <f>C90+C91+C92</f>
        <v>163432</v>
      </c>
      <c r="D89" s="297">
        <f>(C89/B89)*100</f>
        <v>187.52524325316688</v>
      </c>
      <c r="E89" s="28"/>
      <c r="F89" s="28"/>
      <c r="G89" s="28"/>
      <c r="H89" s="41"/>
      <c r="I89" s="51"/>
      <c r="J89" s="71"/>
      <c r="K89" s="43"/>
      <c r="L89" s="41"/>
      <c r="M89" s="71"/>
    </row>
    <row r="90" spans="1:13" s="32" customFormat="1" ht="14.25" x14ac:dyDescent="0.2">
      <c r="A90" s="25" t="s">
        <v>100</v>
      </c>
      <c r="B90" s="27">
        <v>53452</v>
      </c>
      <c r="C90" s="27">
        <v>113498</v>
      </c>
      <c r="D90" s="232">
        <f>(C90/B90)*100</f>
        <v>212.33630172865375</v>
      </c>
      <c r="E90" s="28"/>
      <c r="F90" s="28"/>
      <c r="G90" s="28"/>
      <c r="H90" s="187"/>
      <c r="I90" s="51"/>
      <c r="J90" s="71"/>
      <c r="K90" s="246"/>
      <c r="L90" s="41"/>
      <c r="M90" s="71"/>
    </row>
    <row r="91" spans="1:13" s="32" customFormat="1" ht="14.25" x14ac:dyDescent="0.2">
      <c r="A91" s="25" t="s">
        <v>98</v>
      </c>
      <c r="B91" s="27">
        <v>0</v>
      </c>
      <c r="C91" s="27">
        <v>3364</v>
      </c>
      <c r="D91" s="232">
        <v>0</v>
      </c>
      <c r="E91" s="28"/>
      <c r="F91" s="28"/>
      <c r="G91" s="28"/>
      <c r="H91" s="50"/>
      <c r="I91" s="51"/>
      <c r="J91" s="71"/>
      <c r="K91" s="247"/>
      <c r="L91" s="41"/>
      <c r="M91" s="71"/>
    </row>
    <row r="92" spans="1:13" s="32" customFormat="1" ht="14.25" x14ac:dyDescent="0.2">
      <c r="A92" s="234" t="s">
        <v>103</v>
      </c>
      <c r="B92" s="294">
        <v>33700</v>
      </c>
      <c r="C92" s="294">
        <v>46570</v>
      </c>
      <c r="D92" s="295">
        <f t="shared" ref="D92:D103" si="12">(C92/B92)*100</f>
        <v>138.18991097922847</v>
      </c>
      <c r="E92" s="28"/>
      <c r="F92" s="28"/>
      <c r="G92" s="28"/>
      <c r="H92" s="28"/>
      <c r="I92" s="51"/>
      <c r="J92" s="71"/>
      <c r="K92" s="43"/>
      <c r="L92" s="41"/>
      <c r="M92" s="71"/>
    </row>
    <row r="93" spans="1:13" s="32" customFormat="1" ht="15" customHeight="1" x14ac:dyDescent="0.25">
      <c r="A93" s="287" t="s">
        <v>86</v>
      </c>
      <c r="B93" s="296">
        <f>B94+B96</f>
        <v>3496485</v>
      </c>
      <c r="C93" s="296">
        <f>C94+C96</f>
        <v>3668359</v>
      </c>
      <c r="D93" s="297">
        <f t="shared" si="12"/>
        <v>104.91562240364252</v>
      </c>
      <c r="E93" s="28"/>
      <c r="F93" s="28"/>
      <c r="G93" s="28"/>
      <c r="H93" s="41"/>
      <c r="I93" s="51"/>
      <c r="J93" s="71"/>
      <c r="K93" s="43"/>
      <c r="L93" s="41"/>
      <c r="M93" s="71"/>
    </row>
    <row r="94" spans="1:13" s="32" customFormat="1" ht="14.25" x14ac:dyDescent="0.2">
      <c r="A94" s="239" t="s">
        <v>17</v>
      </c>
      <c r="B94" s="298">
        <f>B95</f>
        <v>65982</v>
      </c>
      <c r="C94" s="298">
        <f t="shared" ref="C94" si="13">C95</f>
        <v>64904</v>
      </c>
      <c r="D94" s="301">
        <f t="shared" si="12"/>
        <v>98.366221090600476</v>
      </c>
      <c r="E94" s="28"/>
      <c r="F94" s="28"/>
      <c r="G94" s="28"/>
      <c r="H94" s="41"/>
      <c r="I94" s="51"/>
      <c r="J94" s="71"/>
      <c r="K94" s="43"/>
      <c r="L94" s="41"/>
      <c r="M94" s="71"/>
    </row>
    <row r="95" spans="1:13" s="32" customFormat="1" ht="14.25" x14ac:dyDescent="0.2">
      <c r="A95" s="25" t="s">
        <v>100</v>
      </c>
      <c r="B95" s="27">
        <v>65982</v>
      </c>
      <c r="C95" s="27">
        <v>64904</v>
      </c>
      <c r="D95" s="301">
        <f t="shared" si="12"/>
        <v>98.366221090600476</v>
      </c>
      <c r="E95" s="28"/>
      <c r="F95" s="28"/>
      <c r="G95" s="28"/>
      <c r="H95" s="41"/>
      <c r="I95" s="51"/>
      <c r="J95" s="71"/>
      <c r="K95" s="43"/>
      <c r="L95" s="41"/>
      <c r="M95" s="71"/>
    </row>
    <row r="96" spans="1:13" s="32" customFormat="1" ht="14.25" x14ac:dyDescent="0.2">
      <c r="A96" s="48" t="s">
        <v>18</v>
      </c>
      <c r="B96" s="298">
        <f>B97+B98</f>
        <v>3430503</v>
      </c>
      <c r="C96" s="298">
        <f>C97+C98</f>
        <v>3603455</v>
      </c>
      <c r="D96" s="301">
        <f t="shared" si="12"/>
        <v>105.04159302586238</v>
      </c>
      <c r="E96" s="28"/>
      <c r="F96" s="28"/>
      <c r="G96" s="28"/>
      <c r="H96" s="41"/>
      <c r="I96" s="51"/>
      <c r="J96" s="71"/>
      <c r="K96" s="43"/>
      <c r="L96" s="41"/>
      <c r="M96" s="71"/>
    </row>
    <row r="97" spans="1:13" s="32" customFormat="1" ht="14.25" x14ac:dyDescent="0.2">
      <c r="A97" s="25" t="s">
        <v>100</v>
      </c>
      <c r="B97" s="27">
        <v>3386834</v>
      </c>
      <c r="C97" s="27">
        <v>3508819</v>
      </c>
      <c r="D97" s="301">
        <f t="shared" si="12"/>
        <v>103.60174133128461</v>
      </c>
      <c r="E97" s="28"/>
      <c r="F97" s="28"/>
      <c r="G97" s="28"/>
      <c r="H97" s="41"/>
      <c r="I97" s="51"/>
      <c r="J97" s="71"/>
      <c r="K97" s="43"/>
      <c r="L97" s="41"/>
      <c r="M97" s="71"/>
    </row>
    <row r="98" spans="1:13" s="32" customFormat="1" ht="14.25" x14ac:dyDescent="0.2">
      <c r="A98" s="251" t="s">
        <v>98</v>
      </c>
      <c r="B98" s="294">
        <v>43669</v>
      </c>
      <c r="C98" s="294">
        <v>94636</v>
      </c>
      <c r="D98" s="301">
        <f t="shared" si="12"/>
        <v>216.71208408710987</v>
      </c>
      <c r="E98" s="28"/>
      <c r="F98" s="28"/>
      <c r="G98" s="28"/>
      <c r="H98" s="41"/>
      <c r="I98" s="51"/>
      <c r="J98" s="71"/>
      <c r="K98" s="43"/>
      <c r="L98" s="41"/>
      <c r="M98" s="71"/>
    </row>
    <row r="99" spans="1:13" s="32" customFormat="1" ht="15" x14ac:dyDescent="0.25">
      <c r="A99" s="235" t="s">
        <v>87</v>
      </c>
      <c r="B99" s="296">
        <f>B100</f>
        <v>570</v>
      </c>
      <c r="C99" s="296">
        <f>C100</f>
        <v>561</v>
      </c>
      <c r="D99" s="293">
        <f t="shared" si="12"/>
        <v>98.421052631578945</v>
      </c>
      <c r="E99" s="28"/>
      <c r="F99" s="28"/>
      <c r="G99" s="28"/>
      <c r="H99" s="41"/>
      <c r="I99" s="51"/>
      <c r="J99" s="71"/>
      <c r="K99" s="43"/>
      <c r="L99" s="41"/>
      <c r="M99" s="71"/>
    </row>
    <row r="100" spans="1:13" s="32" customFormat="1" ht="14.25" customHeight="1" x14ac:dyDescent="0.2">
      <c r="A100" s="251" t="s">
        <v>100</v>
      </c>
      <c r="B100" s="294">
        <v>570</v>
      </c>
      <c r="C100" s="294">
        <v>561</v>
      </c>
      <c r="D100" s="302">
        <f t="shared" si="12"/>
        <v>98.421052631578945</v>
      </c>
      <c r="E100" s="28"/>
      <c r="F100" s="28"/>
      <c r="G100" s="28"/>
      <c r="H100" s="41"/>
      <c r="I100" s="51"/>
      <c r="J100" s="71"/>
      <c r="K100" s="43"/>
      <c r="L100" s="41"/>
      <c r="M100" s="71"/>
    </row>
    <row r="101" spans="1:13" s="32" customFormat="1" ht="15" x14ac:dyDescent="0.25">
      <c r="A101" s="245" t="s">
        <v>120</v>
      </c>
      <c r="B101" s="296">
        <f>SUM(B102:B104)</f>
        <v>339787</v>
      </c>
      <c r="C101" s="296">
        <f>SUM(C102:C104)</f>
        <v>1464721</v>
      </c>
      <c r="D101" s="297">
        <f t="shared" si="12"/>
        <v>431.07034701151019</v>
      </c>
      <c r="E101" s="24"/>
      <c r="F101" s="24"/>
      <c r="G101" s="24"/>
      <c r="H101" s="187"/>
      <c r="I101" s="61"/>
      <c r="J101" s="71"/>
      <c r="K101" s="71"/>
      <c r="L101" s="41"/>
      <c r="M101" s="71"/>
    </row>
    <row r="102" spans="1:13" s="32" customFormat="1" ht="14.25" x14ac:dyDescent="0.2">
      <c r="A102" s="25" t="s">
        <v>100</v>
      </c>
      <c r="B102" s="27">
        <v>28090</v>
      </c>
      <c r="C102" s="27">
        <v>200179</v>
      </c>
      <c r="D102" s="232">
        <f t="shared" si="12"/>
        <v>712.63438946244207</v>
      </c>
      <c r="E102" s="28"/>
      <c r="F102" s="28"/>
      <c r="G102" s="28"/>
      <c r="H102" s="187"/>
      <c r="I102" s="51"/>
      <c r="J102" s="71"/>
      <c r="K102" s="71"/>
      <c r="L102" s="41"/>
      <c r="M102" s="71"/>
    </row>
    <row r="103" spans="1:13" s="32" customFormat="1" ht="14.25" x14ac:dyDescent="0.2">
      <c r="A103" s="25" t="s">
        <v>98</v>
      </c>
      <c r="B103" s="27">
        <v>311697</v>
      </c>
      <c r="C103" s="27">
        <v>788051</v>
      </c>
      <c r="D103" s="232">
        <f t="shared" si="12"/>
        <v>252.82598164242839</v>
      </c>
      <c r="E103" s="28"/>
      <c r="F103" s="28"/>
      <c r="G103" s="28"/>
      <c r="H103" s="187"/>
      <c r="I103" s="51"/>
      <c r="J103" s="71"/>
      <c r="K103" s="71"/>
      <c r="L103" s="41"/>
      <c r="M103" s="71"/>
    </row>
    <row r="104" spans="1:13" s="32" customFormat="1" ht="14.25" x14ac:dyDescent="0.2">
      <c r="A104" s="233" t="s">
        <v>99</v>
      </c>
      <c r="B104" s="27">
        <v>0</v>
      </c>
      <c r="C104" s="27">
        <f>380513+95978</f>
        <v>476491</v>
      </c>
      <c r="D104" s="295">
        <v>0</v>
      </c>
      <c r="E104" s="28"/>
      <c r="F104" s="28"/>
      <c r="G104" s="28"/>
      <c r="H104" s="187"/>
      <c r="I104" s="51"/>
      <c r="J104" s="71"/>
      <c r="K104" s="71"/>
      <c r="L104" s="41"/>
      <c r="M104" s="71"/>
    </row>
    <row r="105" spans="1:13" s="32" customFormat="1" ht="15" x14ac:dyDescent="0.25">
      <c r="A105" s="261" t="s">
        <v>88</v>
      </c>
      <c r="B105" s="292">
        <f>B106+B107</f>
        <v>34000</v>
      </c>
      <c r="C105" s="292">
        <f>C106+C107</f>
        <v>35659</v>
      </c>
      <c r="D105" s="297">
        <f>(C105/B105)*100</f>
        <v>104.87941176470588</v>
      </c>
      <c r="E105" s="28"/>
      <c r="F105" s="28"/>
      <c r="G105" s="28"/>
      <c r="H105" s="187"/>
      <c r="I105" s="61"/>
      <c r="J105" s="71"/>
      <c r="K105" s="71"/>
      <c r="L105" s="41"/>
      <c r="M105" s="71"/>
    </row>
    <row r="106" spans="1:13" s="32" customFormat="1" ht="14.25" x14ac:dyDescent="0.2">
      <c r="A106" s="25" t="s">
        <v>100</v>
      </c>
      <c r="B106" s="27">
        <v>0</v>
      </c>
      <c r="C106" s="27">
        <v>0</v>
      </c>
      <c r="D106" s="232">
        <v>0</v>
      </c>
      <c r="E106" s="28"/>
      <c r="F106" s="28"/>
      <c r="G106" s="28"/>
      <c r="H106" s="187"/>
      <c r="I106" s="51"/>
      <c r="J106" s="71"/>
      <c r="K106" s="71"/>
      <c r="L106" s="41"/>
      <c r="M106" s="71"/>
    </row>
    <row r="107" spans="1:13" s="32" customFormat="1" ht="14.25" x14ac:dyDescent="0.2">
      <c r="A107" s="234" t="s">
        <v>103</v>
      </c>
      <c r="B107" s="294">
        <v>34000</v>
      </c>
      <c r="C107" s="294">
        <v>35659</v>
      </c>
      <c r="D107" s="295">
        <f t="shared" ref="D107:D112" si="14">(C107/B107)*100</f>
        <v>104.87941176470588</v>
      </c>
      <c r="E107" s="28"/>
      <c r="F107" s="28"/>
      <c r="G107" s="28"/>
      <c r="H107" s="187"/>
      <c r="I107" s="51"/>
      <c r="J107" s="71"/>
      <c r="K107" s="249"/>
      <c r="L107" s="41"/>
      <c r="M107" s="71"/>
    </row>
    <row r="108" spans="1:13" s="32" customFormat="1" ht="15" x14ac:dyDescent="0.25">
      <c r="A108" s="250" t="s">
        <v>89</v>
      </c>
      <c r="B108" s="296">
        <f>B109</f>
        <v>10529</v>
      </c>
      <c r="C108" s="296">
        <f>C109</f>
        <v>14497</v>
      </c>
      <c r="D108" s="297">
        <f t="shared" si="14"/>
        <v>137.68638997055751</v>
      </c>
      <c r="E108" s="28"/>
      <c r="F108" s="28"/>
      <c r="G108" s="28"/>
      <c r="H108" s="187"/>
      <c r="I108" s="61"/>
      <c r="J108" s="40"/>
      <c r="K108" s="71"/>
      <c r="L108" s="41"/>
      <c r="M108" s="71"/>
    </row>
    <row r="109" spans="1:13" s="32" customFormat="1" ht="14.25" x14ac:dyDescent="0.2">
      <c r="A109" s="25" t="s">
        <v>100</v>
      </c>
      <c r="B109" s="27">
        <v>10529</v>
      </c>
      <c r="C109" s="27">
        <v>14497</v>
      </c>
      <c r="D109" s="232">
        <f t="shared" si="14"/>
        <v>137.68638997055751</v>
      </c>
      <c r="E109" s="28"/>
      <c r="F109" s="28"/>
      <c r="G109" s="28"/>
      <c r="H109" s="187"/>
      <c r="I109" s="51"/>
      <c r="J109" s="40"/>
      <c r="K109" s="41"/>
      <c r="L109" s="41"/>
      <c r="M109" s="71"/>
    </row>
    <row r="110" spans="1:13" s="15" customFormat="1" ht="21.75" customHeight="1" x14ac:dyDescent="0.25">
      <c r="A110" s="288" t="s">
        <v>19</v>
      </c>
      <c r="B110" s="80">
        <f>B108+B105+B101+B99+B93+B89+B86+B84+B76+B72+B60+B54+B45+B40+B36+B32+B29+B26+B22+B18</f>
        <v>6200455</v>
      </c>
      <c r="C110" s="80">
        <f>C108+C105+C101+C99+C93+C89+C86+C84+C76+C72+C60+C54+C45+C40+C36+C32+C29+C26+C22+C18</f>
        <v>36737985</v>
      </c>
      <c r="D110" s="77">
        <f t="shared" si="14"/>
        <v>592.5046629642502</v>
      </c>
      <c r="E110" s="119"/>
      <c r="F110" s="83"/>
      <c r="G110" s="83"/>
      <c r="H110" s="83"/>
      <c r="I110" s="105"/>
      <c r="J110" s="40"/>
      <c r="K110" s="72"/>
      <c r="L110" s="73"/>
      <c r="M110" s="72"/>
    </row>
    <row r="111" spans="1:13" s="15" customFormat="1" ht="21" customHeight="1" x14ac:dyDescent="0.2">
      <c r="A111" s="120" t="s">
        <v>118</v>
      </c>
      <c r="B111" s="27">
        <f>B12</f>
        <v>10527</v>
      </c>
      <c r="C111" s="27">
        <f>C104+C35+C25+C21</f>
        <v>17458199</v>
      </c>
      <c r="D111" s="78">
        <f t="shared" si="14"/>
        <v>165842.11076280041</v>
      </c>
      <c r="E111" s="28"/>
      <c r="F111" s="289"/>
      <c r="G111" s="82"/>
      <c r="H111" s="82"/>
      <c r="I111" s="62"/>
      <c r="J111" s="40"/>
      <c r="K111" s="72"/>
      <c r="L111" s="73"/>
      <c r="M111" s="72"/>
    </row>
    <row r="112" spans="1:13" s="15" customFormat="1" ht="18.75" thickBot="1" x14ac:dyDescent="0.3">
      <c r="A112" s="121" t="s">
        <v>82</v>
      </c>
      <c r="B112" s="79">
        <f>B110-B111</f>
        <v>6189928</v>
      </c>
      <c r="C112" s="79">
        <f>C110-C111</f>
        <v>19279786</v>
      </c>
      <c r="D112" s="76">
        <f t="shared" si="14"/>
        <v>311.47027881422855</v>
      </c>
      <c r="E112" s="119"/>
      <c r="F112" s="1">
        <f>C112-C13</f>
        <v>1219039</v>
      </c>
      <c r="G112" s="24"/>
      <c r="H112" s="69"/>
      <c r="I112" s="66"/>
      <c r="J112" s="38"/>
      <c r="K112" s="72"/>
      <c r="L112" s="73"/>
      <c r="M112" s="72"/>
    </row>
    <row r="113" spans="1:13" s="15" customFormat="1" ht="18.75" customHeight="1" thickTop="1" x14ac:dyDescent="0.25">
      <c r="D113" s="118"/>
      <c r="E113" s="24"/>
      <c r="F113" s="1"/>
      <c r="G113" s="24"/>
      <c r="H113" s="69"/>
      <c r="I113" s="66"/>
      <c r="J113" s="38"/>
      <c r="K113" s="72"/>
      <c r="L113" s="73"/>
      <c r="M113" s="72"/>
    </row>
    <row r="114" spans="1:13" x14ac:dyDescent="0.2">
      <c r="B114" s="163"/>
    </row>
    <row r="115" spans="1:13" ht="17.25" thickBot="1" x14ac:dyDescent="0.3">
      <c r="A115" s="273" t="s">
        <v>93</v>
      </c>
      <c r="B115" s="168"/>
      <c r="C115" s="164"/>
      <c r="D115" s="279" t="s">
        <v>0</v>
      </c>
    </row>
    <row r="116" spans="1:13" ht="36" customHeight="1" thickTop="1" thickBot="1" x14ac:dyDescent="0.25">
      <c r="A116" s="258" t="s">
        <v>73</v>
      </c>
      <c r="B116" s="262" t="s">
        <v>123</v>
      </c>
      <c r="C116" s="262" t="s">
        <v>124</v>
      </c>
      <c r="D116" s="259" t="s">
        <v>5</v>
      </c>
      <c r="E116" s="12"/>
    </row>
    <row r="117" spans="1:13" ht="14.25" thickTop="1" thickBot="1" x14ac:dyDescent="0.25">
      <c r="A117" s="268">
        <v>1</v>
      </c>
      <c r="B117" s="255">
        <v>2</v>
      </c>
      <c r="C117" s="255">
        <v>3</v>
      </c>
      <c r="D117" s="256" t="s">
        <v>90</v>
      </c>
      <c r="E117" s="12"/>
    </row>
    <row r="118" spans="1:13" ht="15" thickTop="1" x14ac:dyDescent="0.2">
      <c r="A118" s="280" t="s">
        <v>101</v>
      </c>
      <c r="B118" s="227">
        <v>0</v>
      </c>
      <c r="C118" s="228">
        <v>558723</v>
      </c>
      <c r="D118" s="74">
        <v>0</v>
      </c>
      <c r="E118" s="12"/>
    </row>
    <row r="119" spans="1:13" ht="14.25" x14ac:dyDescent="0.2">
      <c r="A119" s="282" t="s">
        <v>104</v>
      </c>
      <c r="B119" s="218">
        <v>0</v>
      </c>
      <c r="C119" s="219">
        <v>-601092</v>
      </c>
      <c r="D119" s="224">
        <v>0</v>
      </c>
      <c r="E119" s="12"/>
    </row>
    <row r="120" spans="1:13" ht="25.5" x14ac:dyDescent="0.2">
      <c r="A120" s="281" t="s">
        <v>107</v>
      </c>
      <c r="B120" s="229">
        <v>440593</v>
      </c>
      <c r="C120" s="226">
        <v>1199470</v>
      </c>
      <c r="D120" s="224">
        <f>(C120/B120)*100</f>
        <v>272.23991302630776</v>
      </c>
      <c r="E120" s="12"/>
    </row>
    <row r="121" spans="1:13" ht="14.25" hidden="1" x14ac:dyDescent="0.2">
      <c r="A121" s="282" t="s">
        <v>116</v>
      </c>
      <c r="B121" s="229">
        <v>0</v>
      </c>
      <c r="C121" s="226"/>
      <c r="D121" s="224">
        <v>0</v>
      </c>
      <c r="E121" s="12"/>
    </row>
    <row r="122" spans="1:13" ht="14.25" hidden="1" x14ac:dyDescent="0.2">
      <c r="A122" s="282" t="s">
        <v>121</v>
      </c>
      <c r="B122" s="229">
        <v>0</v>
      </c>
      <c r="C122" s="226"/>
      <c r="D122" s="224">
        <v>0</v>
      </c>
      <c r="E122" s="12"/>
    </row>
    <row r="123" spans="1:13" ht="14.25" x14ac:dyDescent="0.2">
      <c r="A123" s="283" t="s">
        <v>117</v>
      </c>
      <c r="B123" s="229">
        <v>0</v>
      </c>
      <c r="C123" s="226">
        <f>509117</f>
        <v>509117</v>
      </c>
      <c r="D123" s="224">
        <v>0</v>
      </c>
      <c r="E123" s="12"/>
    </row>
    <row r="124" spans="1:13" ht="14.25" x14ac:dyDescent="0.2">
      <c r="A124" s="283" t="s">
        <v>105</v>
      </c>
      <c r="B124" s="218">
        <v>-159849</v>
      </c>
      <c r="C124" s="219">
        <v>-259849</v>
      </c>
      <c r="D124" s="224">
        <f>(C124/B124)*100</f>
        <v>162.5590400940888</v>
      </c>
      <c r="E124" s="12"/>
    </row>
    <row r="125" spans="1:13" ht="14.25" customHeight="1" x14ac:dyDescent="0.2">
      <c r="A125" s="283" t="s">
        <v>106</v>
      </c>
      <c r="B125" s="218">
        <v>-186492</v>
      </c>
      <c r="C125" s="219">
        <v>-186492</v>
      </c>
      <c r="D125" s="224">
        <f>(C125/B125)*100</f>
        <v>100</v>
      </c>
      <c r="E125" s="12"/>
    </row>
    <row r="126" spans="1:13" ht="14.25" customHeight="1" x14ac:dyDescent="0.2">
      <c r="A126" s="284" t="s">
        <v>102</v>
      </c>
      <c r="B126" s="290">
        <v>0</v>
      </c>
      <c r="C126" s="291">
        <v>-838</v>
      </c>
      <c r="D126" s="252">
        <v>0</v>
      </c>
      <c r="E126" s="12"/>
    </row>
    <row r="127" spans="1:13" ht="18.75" thickBot="1" x14ac:dyDescent="0.3">
      <c r="A127" s="225" t="s">
        <v>74</v>
      </c>
      <c r="B127" s="79">
        <f>SUM(B118:B126)</f>
        <v>94252</v>
      </c>
      <c r="C127" s="79">
        <f>SUM(C118:C126)</f>
        <v>1219039</v>
      </c>
      <c r="D127" s="76">
        <f>(C127/B127)*100</f>
        <v>1293.3826337902644</v>
      </c>
      <c r="E127" s="12"/>
    </row>
    <row r="128" spans="1:13" ht="13.5" thickTop="1" x14ac:dyDescent="0.2">
      <c r="A128" s="216"/>
      <c r="B128" s="217"/>
      <c r="C128" s="217"/>
      <c r="D128" s="12"/>
      <c r="E128" s="12"/>
    </row>
    <row r="129" spans="1:5" ht="15" customHeight="1" x14ac:dyDescent="0.2">
      <c r="A129" s="309" t="s">
        <v>119</v>
      </c>
      <c r="B129" s="309"/>
      <c r="C129" s="309"/>
      <c r="D129" s="309"/>
      <c r="E129" s="12"/>
    </row>
    <row r="130" spans="1:5" ht="21.75" customHeight="1" x14ac:dyDescent="0.2">
      <c r="B130" s="253"/>
      <c r="C130" s="253"/>
    </row>
    <row r="131" spans="1:5" ht="28.5" customHeight="1" x14ac:dyDescent="0.2">
      <c r="B131" s="253"/>
      <c r="C131" s="253"/>
    </row>
    <row r="133" spans="1:5" x14ac:dyDescent="0.2">
      <c r="C133" s="1"/>
    </row>
  </sheetData>
  <mergeCells count="2">
    <mergeCell ref="A1:D1"/>
    <mergeCell ref="A129:D129"/>
  </mergeCells>
  <phoneticPr fontId="5" type="noConversion"/>
  <pageMargins left="0.98425196850393704" right="0" top="0.98425196850393704" bottom="0.98425196850393704" header="0.51181102362204722" footer="0.51181102362204722"/>
  <pageSetup paperSize="9" scale="66" firstPageNumber="144" orientation="portrait" cellComments="asDisplayed" useFirstPageNumber="1" r:id="rId1"/>
  <headerFooter alignWithMargins="0">
    <oddFooter>&amp;L&amp;"Arial CE,Kurzíva"Zastupitelstvo Olomouckého kraje 21-12-2020
11. - Rozpočet Olomouckého kraje 2021 - návrh rozpočtu
Příloha č. 6) Očekávané plnění rozpočtu Olomouckého kraje k 31. 12. 2020&amp;R&amp;"Arial CE,Kurzíva"Strana &amp;P (Celkem 150)</oddFooter>
  </headerFooter>
  <rowBreaks count="1" manualBreakCount="1">
    <brk id="68" max="5" man="1"/>
  </rowBreaks>
  <ignoredErrors>
    <ignoredError sqref="B11 B12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19" customWidth="1"/>
    <col min="2" max="2" width="5.140625" style="106" customWidth="1"/>
    <col min="3" max="3" width="14.85546875" style="17" customWidth="1"/>
    <col min="4" max="5" width="16" style="17" customWidth="1"/>
    <col min="6" max="6" width="8.42578125" style="17" customWidth="1"/>
    <col min="7" max="8" width="16.28515625" style="17" customWidth="1"/>
    <col min="9" max="9" width="16.7109375" style="17" customWidth="1"/>
    <col min="10" max="10" width="18.140625" style="13" customWidth="1"/>
    <col min="11" max="11" width="21" style="18" customWidth="1"/>
    <col min="12" max="12" width="2.7109375" style="15" customWidth="1"/>
    <col min="13" max="13" width="16.5703125" style="15" customWidth="1"/>
    <col min="14" max="14" width="17.5703125" style="14" customWidth="1"/>
    <col min="15" max="16" width="9.140625" style="15"/>
    <col min="17" max="17" width="11.140625" style="15" bestFit="1" customWidth="1"/>
    <col min="18" max="16384" width="9.140625" style="15"/>
  </cols>
  <sheetData>
    <row r="1" spans="1:14" ht="23.25" x14ac:dyDescent="0.35">
      <c r="A1" s="310" t="s">
        <v>62</v>
      </c>
      <c r="B1" s="311"/>
      <c r="C1" s="311"/>
      <c r="D1" s="311"/>
      <c r="E1" s="311"/>
      <c r="F1" s="311"/>
      <c r="G1" s="170"/>
      <c r="H1" s="170"/>
      <c r="I1" s="170"/>
      <c r="K1" s="14"/>
    </row>
    <row r="2" spans="1:14" ht="15" thickBot="1" x14ac:dyDescent="0.25">
      <c r="F2" s="20" t="s">
        <v>0</v>
      </c>
      <c r="G2" s="20"/>
      <c r="H2" s="20"/>
      <c r="I2" s="20"/>
    </row>
    <row r="3" spans="1:14" s="22" customFormat="1" thickTop="1" thickBot="1" x14ac:dyDescent="0.25">
      <c r="A3" s="152" t="s">
        <v>8</v>
      </c>
      <c r="B3" s="153" t="s">
        <v>9</v>
      </c>
      <c r="C3" s="154" t="s">
        <v>10</v>
      </c>
      <c r="D3" s="154" t="s">
        <v>11</v>
      </c>
      <c r="E3" s="154" t="s">
        <v>4</v>
      </c>
      <c r="F3" s="155" t="s">
        <v>5</v>
      </c>
      <c r="G3" s="21"/>
      <c r="H3" s="21"/>
      <c r="I3" s="21"/>
      <c r="J3" s="67"/>
      <c r="K3" s="60"/>
      <c r="N3" s="23"/>
    </row>
    <row r="4" spans="1:14" s="32" customFormat="1" ht="15.75" thickTop="1" x14ac:dyDescent="0.25">
      <c r="A4" s="206" t="s">
        <v>16</v>
      </c>
      <c r="B4" s="107">
        <v>3</v>
      </c>
      <c r="C4" s="81">
        <f>C5+C6+C7+C8+C9</f>
        <v>299231</v>
      </c>
      <c r="D4" s="81">
        <f>D5+D6+D7+D8+D9</f>
        <v>303137</v>
      </c>
      <c r="E4" s="81">
        <f>E5+E6+E7+E8+E9</f>
        <v>187892</v>
      </c>
      <c r="F4" s="207">
        <f t="shared" ref="F4:F9" si="0">(E4/D4)*100</f>
        <v>61.982535949092323</v>
      </c>
      <c r="G4" s="24"/>
      <c r="H4" s="24"/>
      <c r="I4" s="24"/>
      <c r="J4" s="24"/>
      <c r="K4" s="61"/>
      <c r="N4" s="33"/>
    </row>
    <row r="5" spans="1:14" s="32" customFormat="1" x14ac:dyDescent="0.2">
      <c r="A5" s="208" t="s">
        <v>12</v>
      </c>
      <c r="B5" s="34"/>
      <c r="C5" s="27">
        <v>291081</v>
      </c>
      <c r="D5" s="27">
        <v>293591</v>
      </c>
      <c r="E5" s="27">
        <v>183624</v>
      </c>
      <c r="F5" s="209">
        <f t="shared" si="0"/>
        <v>62.544151557779358</v>
      </c>
      <c r="G5" s="28"/>
      <c r="H5" s="28"/>
      <c r="I5" s="28"/>
      <c r="J5" s="28"/>
      <c r="K5" s="51"/>
      <c r="N5" s="33"/>
    </row>
    <row r="6" spans="1:14" s="32" customFormat="1" x14ac:dyDescent="0.2">
      <c r="A6" s="208" t="s">
        <v>13</v>
      </c>
      <c r="B6" s="34"/>
      <c r="C6" s="27">
        <v>2200</v>
      </c>
      <c r="D6" s="27">
        <v>2480</v>
      </c>
      <c r="E6" s="27">
        <v>123</v>
      </c>
      <c r="F6" s="209">
        <f t="shared" si="0"/>
        <v>4.959677419354839</v>
      </c>
      <c r="G6" s="28"/>
      <c r="H6" s="28"/>
      <c r="I6" s="28"/>
      <c r="J6" s="28"/>
      <c r="K6" s="51"/>
      <c r="N6" s="33"/>
    </row>
    <row r="7" spans="1:14" s="29" customFormat="1" x14ac:dyDescent="0.2">
      <c r="A7" s="210" t="s">
        <v>14</v>
      </c>
      <c r="B7" s="26"/>
      <c r="C7" s="27">
        <v>0</v>
      </c>
      <c r="D7" s="27">
        <v>1116</v>
      </c>
      <c r="E7" s="27">
        <v>310</v>
      </c>
      <c r="F7" s="209">
        <f t="shared" si="0"/>
        <v>27.777777777777779</v>
      </c>
      <c r="G7" s="28"/>
      <c r="H7" s="83">
        <f>D7+D8</f>
        <v>1116</v>
      </c>
      <c r="I7" s="83">
        <f>E7+E8</f>
        <v>310</v>
      </c>
      <c r="J7" s="83"/>
      <c r="K7" s="51"/>
      <c r="N7" s="30"/>
    </row>
    <row r="8" spans="1:14" s="29" customFormat="1" x14ac:dyDescent="0.2">
      <c r="A8" s="210" t="s">
        <v>15</v>
      </c>
      <c r="B8" s="26"/>
      <c r="C8" s="27">
        <v>0</v>
      </c>
      <c r="D8" s="27">
        <v>0</v>
      </c>
      <c r="E8" s="27">
        <v>0</v>
      </c>
      <c r="F8" s="209">
        <v>0</v>
      </c>
      <c r="G8" s="28"/>
      <c r="H8" s="28"/>
      <c r="I8" s="28"/>
      <c r="J8" s="28"/>
      <c r="K8" s="51"/>
      <c r="N8" s="30"/>
    </row>
    <row r="9" spans="1:14" s="29" customFormat="1" ht="15" thickBot="1" x14ac:dyDescent="0.25">
      <c r="A9" s="211" t="s">
        <v>32</v>
      </c>
      <c r="B9" s="212"/>
      <c r="C9" s="213">
        <v>5950</v>
      </c>
      <c r="D9" s="213">
        <v>5950</v>
      </c>
      <c r="E9" s="213">
        <v>3835</v>
      </c>
      <c r="F9" s="214">
        <f t="shared" si="0"/>
        <v>64.453781512605048</v>
      </c>
      <c r="G9" s="28"/>
      <c r="H9" s="28"/>
      <c r="I9" s="28"/>
      <c r="J9" s="28"/>
      <c r="K9" s="51"/>
      <c r="N9" s="30"/>
    </row>
    <row r="10" spans="1:14" s="29" customFormat="1" ht="12.75" customHeight="1" x14ac:dyDescent="0.2">
      <c r="A10" s="36"/>
      <c r="B10" s="37"/>
      <c r="E10" s="161" t="e">
        <f>SUM(#REF!,#REF!,#REF!,#REF!,#REF!,#REF!,E4,#REF!,#REF!)</f>
        <v>#REF!</v>
      </c>
      <c r="F10" s="39"/>
      <c r="G10" s="39"/>
      <c r="H10" s="39"/>
      <c r="I10" s="39"/>
      <c r="J10" s="64"/>
      <c r="K10" s="43"/>
      <c r="N10" s="30"/>
    </row>
    <row r="11" spans="1:14" s="29" customFormat="1" ht="12.75" customHeight="1" x14ac:dyDescent="0.2">
      <c r="A11" s="36"/>
      <c r="B11" s="37"/>
      <c r="C11" s="44"/>
      <c r="D11" s="40"/>
      <c r="E11" s="161" t="e">
        <f>SUM(#REF!,#REF!,#REF!,#REF!,#REF!,#REF!,C4,#REF!,#REF!)</f>
        <v>#REF!</v>
      </c>
      <c r="F11" s="40"/>
      <c r="G11" s="39"/>
      <c r="H11" s="39"/>
      <c r="I11" s="39"/>
      <c r="J11" s="64"/>
      <c r="K11" s="43"/>
      <c r="N11" s="30"/>
    </row>
    <row r="12" spans="1:14" s="29" customFormat="1" ht="12.75" customHeight="1" x14ac:dyDescent="0.2">
      <c r="A12" s="36"/>
      <c r="B12" s="37"/>
      <c r="C12" s="44"/>
      <c r="D12" s="40"/>
      <c r="E12" s="40"/>
      <c r="F12" s="39"/>
      <c r="G12" s="39"/>
      <c r="H12" s="39"/>
      <c r="I12" s="39"/>
      <c r="J12" s="64"/>
      <c r="K12" s="43"/>
      <c r="N12" s="30"/>
    </row>
    <row r="13" spans="1:14" s="29" customFormat="1" ht="12.75" customHeight="1" x14ac:dyDescent="0.2">
      <c r="A13" s="36"/>
      <c r="B13" s="37"/>
      <c r="C13" s="42"/>
      <c r="D13" s="40"/>
      <c r="E13" s="40"/>
      <c r="F13" s="39"/>
      <c r="G13" s="39"/>
      <c r="H13" s="39"/>
      <c r="I13" s="39"/>
      <c r="J13" s="64"/>
      <c r="K13" s="43"/>
      <c r="N13" s="30"/>
    </row>
    <row r="14" spans="1:14" s="49" customFormat="1" ht="12.75" customHeight="1" x14ac:dyDescent="0.2">
      <c r="A14" s="36"/>
      <c r="B14" s="37"/>
      <c r="C14" s="42"/>
      <c r="D14" s="40"/>
      <c r="E14" s="40"/>
      <c r="F14" s="39"/>
      <c r="G14" s="39"/>
      <c r="H14" s="39"/>
      <c r="I14" s="39"/>
      <c r="J14" s="64"/>
      <c r="K14" s="43"/>
      <c r="N14" s="50"/>
    </row>
    <row r="15" spans="1:14" s="49" customFormat="1" ht="12.75" customHeight="1" x14ac:dyDescent="0.2">
      <c r="A15" s="36"/>
      <c r="B15" s="37"/>
      <c r="C15" s="42"/>
      <c r="D15" s="122"/>
      <c r="E15" s="122"/>
      <c r="F15" s="39"/>
      <c r="G15" s="39"/>
      <c r="H15" s="39"/>
      <c r="I15" s="39"/>
      <c r="J15" s="64"/>
      <c r="K15" s="43"/>
      <c r="N15" s="50"/>
    </row>
    <row r="16" spans="1:14" s="49" customFormat="1" ht="12.75" customHeight="1" x14ac:dyDescent="0.2">
      <c r="A16" s="36"/>
      <c r="B16" s="37"/>
      <c r="C16" s="42"/>
      <c r="D16" s="122"/>
      <c r="E16" s="122"/>
      <c r="F16" s="39"/>
      <c r="G16" s="39"/>
      <c r="H16" s="39"/>
      <c r="I16" s="39"/>
      <c r="J16" s="64"/>
      <c r="K16" s="43"/>
      <c r="N16" s="50"/>
    </row>
    <row r="17" spans="1:14" s="72" customFormat="1" ht="24" customHeight="1" x14ac:dyDescent="0.25">
      <c r="A17" s="188"/>
      <c r="B17" s="188"/>
      <c r="C17" s="189"/>
      <c r="D17" s="190"/>
      <c r="E17" s="189"/>
      <c r="F17" s="191"/>
      <c r="G17" s="24"/>
      <c r="H17" s="24"/>
      <c r="I17" s="24"/>
      <c r="J17" s="68"/>
      <c r="K17" s="65"/>
      <c r="L17" s="40"/>
      <c r="N17" s="73"/>
    </row>
    <row r="18" spans="1:14" s="72" customFormat="1" ht="18" x14ac:dyDescent="0.25">
      <c r="A18" s="192"/>
      <c r="B18" s="193"/>
      <c r="C18" s="194"/>
      <c r="D18" s="194"/>
      <c r="E18" s="194"/>
      <c r="F18" s="191"/>
      <c r="G18" s="24"/>
      <c r="H18" s="24"/>
      <c r="I18" s="24"/>
      <c r="J18" s="69"/>
      <c r="K18" s="66"/>
      <c r="L18" s="38"/>
      <c r="N18" s="73"/>
    </row>
    <row r="19" spans="1:14" s="72" customFormat="1" ht="15" hidden="1" thickTop="1" x14ac:dyDescent="0.2">
      <c r="A19" s="171"/>
      <c r="B19" s="37"/>
      <c r="C19" s="172"/>
      <c r="D19" s="172"/>
      <c r="E19" s="172"/>
      <c r="F19" s="173"/>
      <c r="G19" s="173"/>
      <c r="H19" s="173"/>
      <c r="I19" s="173"/>
      <c r="J19" s="64"/>
      <c r="K19" s="62"/>
      <c r="L19" s="174"/>
      <c r="N19" s="73"/>
    </row>
    <row r="20" spans="1:14" s="72" customFormat="1" ht="15" hidden="1" thickTop="1" x14ac:dyDescent="0.2">
      <c r="A20" s="171"/>
      <c r="B20" s="37"/>
      <c r="C20" s="172"/>
      <c r="D20" s="172"/>
      <c r="E20" s="172"/>
      <c r="F20" s="173"/>
      <c r="G20" s="173"/>
      <c r="H20" s="173"/>
      <c r="I20" s="173"/>
      <c r="J20" s="64"/>
      <c r="K20" s="62"/>
      <c r="L20" s="174"/>
      <c r="N20" s="73"/>
    </row>
    <row r="21" spans="1:14" s="72" customFormat="1" ht="15" hidden="1" thickTop="1" x14ac:dyDescent="0.2">
      <c r="A21" s="171"/>
      <c r="B21" s="37"/>
      <c r="C21" s="172"/>
      <c r="D21" s="172"/>
      <c r="E21" s="172"/>
      <c r="F21" s="173"/>
      <c r="G21" s="173"/>
      <c r="H21" s="173"/>
      <c r="I21" s="173"/>
      <c r="J21" s="64"/>
      <c r="K21" s="62"/>
      <c r="L21" s="174"/>
      <c r="N21" s="73"/>
    </row>
    <row r="22" spans="1:14" s="72" customFormat="1" ht="15.75" hidden="1" thickTop="1" x14ac:dyDescent="0.25">
      <c r="A22" s="171"/>
      <c r="B22" s="37"/>
      <c r="C22" s="175"/>
      <c r="D22" s="175"/>
      <c r="E22" s="175"/>
      <c r="F22" s="176"/>
      <c r="G22" s="176"/>
      <c r="H22" s="176"/>
      <c r="I22" s="176"/>
      <c r="J22" s="64"/>
      <c r="K22" s="61"/>
      <c r="L22" s="174"/>
      <c r="N22" s="73"/>
    </row>
    <row r="23" spans="1:14" s="72" customFormat="1" ht="15" hidden="1" thickTop="1" x14ac:dyDescent="0.2">
      <c r="A23" s="171"/>
      <c r="B23" s="37"/>
      <c r="C23" s="172"/>
      <c r="D23" s="172"/>
      <c r="E23" s="172"/>
      <c r="F23" s="173"/>
      <c r="G23" s="173"/>
      <c r="H23" s="173"/>
      <c r="I23" s="173"/>
      <c r="J23" s="64"/>
      <c r="K23" s="62"/>
      <c r="L23" s="174"/>
      <c r="N23" s="73"/>
    </row>
    <row r="24" spans="1:14" s="72" customFormat="1" ht="15" hidden="1" thickTop="1" x14ac:dyDescent="0.2">
      <c r="A24" s="171"/>
      <c r="B24" s="37"/>
      <c r="C24" s="172"/>
      <c r="D24" s="172"/>
      <c r="E24" s="172"/>
      <c r="F24" s="173"/>
      <c r="G24" s="173"/>
      <c r="H24" s="173"/>
      <c r="I24" s="173"/>
      <c r="J24" s="64"/>
      <c r="K24" s="62"/>
      <c r="L24" s="174"/>
      <c r="N24" s="73"/>
    </row>
    <row r="25" spans="1:14" s="72" customFormat="1" ht="15.75" hidden="1" thickTop="1" x14ac:dyDescent="0.25">
      <c r="A25" s="171"/>
      <c r="B25" s="37"/>
      <c r="C25" s="177"/>
      <c r="D25" s="177"/>
      <c r="E25" s="177"/>
      <c r="F25" s="172"/>
      <c r="G25" s="172"/>
      <c r="H25" s="172"/>
      <c r="I25" s="172"/>
      <c r="J25" s="64"/>
      <c r="K25" s="178"/>
      <c r="L25" s="174"/>
      <c r="N25" s="73"/>
    </row>
    <row r="26" spans="1:14" s="72" customFormat="1" ht="15" hidden="1" thickTop="1" x14ac:dyDescent="0.2">
      <c r="A26" s="171"/>
      <c r="B26" s="37"/>
      <c r="C26" s="179"/>
      <c r="D26" s="179"/>
      <c r="E26" s="179"/>
      <c r="F26" s="172"/>
      <c r="G26" s="172"/>
      <c r="H26" s="172"/>
      <c r="I26" s="172"/>
      <c r="J26" s="64"/>
      <c r="K26" s="180"/>
      <c r="L26" s="174"/>
      <c r="N26" s="73"/>
    </row>
    <row r="27" spans="1:14" s="72" customFormat="1" ht="18.75" hidden="1" thickTop="1" x14ac:dyDescent="0.25">
      <c r="A27" s="52"/>
      <c r="B27" s="53"/>
      <c r="C27" s="54"/>
      <c r="D27" s="54"/>
      <c r="E27" s="54"/>
      <c r="F27" s="55"/>
      <c r="G27" s="55"/>
      <c r="H27" s="55"/>
      <c r="I27" s="55"/>
      <c r="J27" s="64"/>
      <c r="K27" s="56"/>
      <c r="L27" s="174"/>
      <c r="N27" s="73"/>
    </row>
    <row r="28" spans="1:14" s="72" customFormat="1" ht="18" x14ac:dyDescent="0.25">
      <c r="A28" s="52"/>
      <c r="B28" s="53"/>
      <c r="C28" s="54"/>
      <c r="D28" s="54"/>
      <c r="E28" s="54"/>
      <c r="F28" s="57"/>
      <c r="G28" s="57"/>
      <c r="H28" s="57"/>
      <c r="I28" s="57"/>
      <c r="J28" s="64"/>
      <c r="K28" s="56"/>
      <c r="L28" s="174"/>
      <c r="N28" s="73"/>
    </row>
    <row r="29" spans="1:14" s="72" customFormat="1" ht="12.75" x14ac:dyDescent="0.2">
      <c r="A29" s="312"/>
      <c r="B29" s="313"/>
      <c r="C29" s="313"/>
      <c r="D29" s="313"/>
      <c r="E29" s="313"/>
      <c r="F29" s="313"/>
      <c r="G29" s="58"/>
      <c r="H29" s="58"/>
      <c r="I29" s="58"/>
      <c r="J29" s="64"/>
      <c r="K29" s="59"/>
      <c r="L29" s="174"/>
      <c r="N29" s="73"/>
    </row>
    <row r="30" spans="1:14" s="72" customFormat="1" ht="12.75" x14ac:dyDescent="0.2">
      <c r="A30" s="313"/>
      <c r="B30" s="313"/>
      <c r="C30" s="313"/>
      <c r="D30" s="313"/>
      <c r="E30" s="313"/>
      <c r="F30" s="313"/>
      <c r="G30" s="58"/>
      <c r="H30" s="58"/>
      <c r="I30" s="58"/>
      <c r="J30" s="64"/>
      <c r="K30" s="59"/>
      <c r="L30" s="174"/>
      <c r="N30" s="73"/>
    </row>
    <row r="31" spans="1:14" s="72" customFormat="1" hidden="1" x14ac:dyDescent="0.2">
      <c r="A31" s="171"/>
      <c r="B31" s="37"/>
      <c r="C31" s="172"/>
      <c r="D31" s="172"/>
      <c r="E31" s="172"/>
      <c r="F31" s="172"/>
      <c r="G31" s="172"/>
      <c r="H31" s="172"/>
      <c r="I31" s="172"/>
      <c r="J31" s="64"/>
      <c r="K31" s="62"/>
      <c r="L31" s="40"/>
      <c r="N31" s="73"/>
    </row>
    <row r="32" spans="1:14" s="72" customFormat="1" hidden="1" x14ac:dyDescent="0.2">
      <c r="A32" s="46"/>
      <c r="B32" s="37"/>
      <c r="C32" s="172"/>
      <c r="D32" s="172"/>
      <c r="E32" s="172"/>
      <c r="F32" s="172"/>
      <c r="G32" s="172"/>
      <c r="H32" s="172"/>
      <c r="I32" s="172"/>
      <c r="J32" s="64"/>
      <c r="K32" s="62"/>
      <c r="N32" s="73"/>
    </row>
    <row r="33" spans="1:14" s="72" customFormat="1" hidden="1" x14ac:dyDescent="0.2">
      <c r="A33" s="25"/>
      <c r="B33" s="37"/>
      <c r="C33" s="172"/>
      <c r="D33" s="172"/>
      <c r="E33" s="172"/>
      <c r="F33" s="172"/>
      <c r="G33" s="172"/>
      <c r="H33" s="172"/>
      <c r="I33" s="172"/>
      <c r="J33" s="64"/>
      <c r="K33" s="62"/>
      <c r="N33" s="73"/>
    </row>
    <row r="34" spans="1:14" s="72" customFormat="1" hidden="1" x14ac:dyDescent="0.2">
      <c r="A34" s="31"/>
      <c r="B34" s="37"/>
      <c r="C34" s="172"/>
      <c r="D34" s="172"/>
      <c r="E34" s="172"/>
      <c r="F34" s="172"/>
      <c r="G34" s="172"/>
      <c r="H34" s="172"/>
      <c r="I34" s="172"/>
      <c r="J34" s="64"/>
      <c r="K34" s="62"/>
      <c r="N34" s="73"/>
    </row>
    <row r="35" spans="1:14" s="72" customFormat="1" hidden="1" x14ac:dyDescent="0.2">
      <c r="A35" s="47"/>
      <c r="B35" s="37"/>
      <c r="C35" s="172"/>
      <c r="D35" s="172"/>
      <c r="E35" s="172"/>
      <c r="F35" s="172"/>
      <c r="G35" s="172"/>
      <c r="H35" s="172"/>
      <c r="I35" s="172"/>
      <c r="J35" s="64"/>
      <c r="K35" s="62"/>
      <c r="N35" s="73"/>
    </row>
    <row r="36" spans="1:14" s="72" customFormat="1" hidden="1" x14ac:dyDescent="0.2">
      <c r="A36" s="48"/>
      <c r="B36" s="37"/>
      <c r="C36" s="172"/>
      <c r="D36" s="172"/>
      <c r="E36" s="172"/>
      <c r="F36" s="172"/>
      <c r="G36" s="172"/>
      <c r="H36" s="172"/>
      <c r="I36" s="172"/>
      <c r="J36" s="64"/>
      <c r="K36" s="62"/>
      <c r="N36" s="73"/>
    </row>
    <row r="37" spans="1:14" s="72" customFormat="1" hidden="1" x14ac:dyDescent="0.2">
      <c r="A37" s="46"/>
      <c r="B37" s="37"/>
      <c r="C37" s="172"/>
      <c r="D37" s="172"/>
      <c r="E37" s="172"/>
      <c r="F37" s="172"/>
      <c r="G37" s="172"/>
      <c r="H37" s="172"/>
      <c r="I37" s="172"/>
      <c r="J37" s="64"/>
      <c r="K37" s="62"/>
      <c r="N37" s="73"/>
    </row>
    <row r="38" spans="1:14" s="72" customFormat="1" hidden="1" x14ac:dyDescent="0.2">
      <c r="A38" s="25"/>
      <c r="B38" s="37"/>
      <c r="C38" s="172"/>
      <c r="D38" s="172"/>
      <c r="E38" s="172"/>
      <c r="F38" s="172"/>
      <c r="G38" s="172"/>
      <c r="H38" s="172"/>
      <c r="I38" s="172"/>
      <c r="J38" s="64"/>
      <c r="K38" s="62"/>
      <c r="N38" s="73"/>
    </row>
    <row r="39" spans="1:14" s="72" customFormat="1" hidden="1" x14ac:dyDescent="0.2">
      <c r="A39" s="47"/>
      <c r="B39" s="37"/>
      <c r="C39" s="172"/>
      <c r="D39" s="172"/>
      <c r="E39" s="172"/>
      <c r="F39" s="172"/>
      <c r="G39" s="172"/>
      <c r="H39" s="172"/>
      <c r="I39" s="172"/>
      <c r="J39" s="64"/>
      <c r="K39" s="62"/>
      <c r="N39" s="73"/>
    </row>
    <row r="40" spans="1:14" s="72" customFormat="1" hidden="1" x14ac:dyDescent="0.2">
      <c r="A40" s="35"/>
      <c r="B40" s="37"/>
      <c r="C40" s="172"/>
      <c r="D40" s="172"/>
      <c r="E40" s="172"/>
      <c r="F40" s="172"/>
      <c r="G40" s="172"/>
      <c r="H40" s="172"/>
      <c r="I40" s="172"/>
      <c r="J40" s="64"/>
      <c r="K40" s="62"/>
      <c r="N40" s="73"/>
    </row>
    <row r="41" spans="1:14" s="72" customFormat="1" hidden="1" x14ac:dyDescent="0.2">
      <c r="A41" s="171"/>
      <c r="B41" s="37"/>
      <c r="C41" s="172"/>
      <c r="D41" s="172"/>
      <c r="E41" s="172"/>
      <c r="F41" s="172"/>
      <c r="G41" s="172"/>
      <c r="H41" s="172"/>
      <c r="I41" s="172"/>
      <c r="J41" s="64"/>
      <c r="K41" s="62"/>
      <c r="N41" s="73"/>
    </row>
    <row r="42" spans="1:14" s="72" customFormat="1" hidden="1" x14ac:dyDescent="0.2">
      <c r="A42" s="171"/>
      <c r="B42" s="37"/>
      <c r="C42" s="172"/>
      <c r="D42" s="172"/>
      <c r="E42" s="172"/>
      <c r="F42" s="172"/>
      <c r="G42" s="172"/>
      <c r="H42" s="172"/>
      <c r="I42" s="172"/>
      <c r="J42" s="64"/>
      <c r="K42" s="62"/>
      <c r="N42" s="73"/>
    </row>
    <row r="43" spans="1:14" s="72" customFormat="1" x14ac:dyDescent="0.2">
      <c r="A43" s="171"/>
      <c r="B43" s="37"/>
      <c r="C43" s="172"/>
      <c r="D43" s="172"/>
      <c r="E43" s="172"/>
      <c r="F43" s="172"/>
      <c r="G43" s="172"/>
      <c r="H43" s="172"/>
      <c r="I43" s="172"/>
      <c r="J43" s="64"/>
      <c r="K43" s="62"/>
      <c r="N43" s="73"/>
    </row>
    <row r="44" spans="1:14" s="72" customFormat="1" ht="15" x14ac:dyDescent="0.25">
      <c r="A44" s="195"/>
      <c r="B44" s="37"/>
      <c r="C44" s="172"/>
      <c r="D44" s="172"/>
      <c r="E44" s="172"/>
      <c r="F44" s="181"/>
      <c r="G44" s="172"/>
      <c r="H44" s="172"/>
      <c r="I44" s="172"/>
      <c r="J44" s="64"/>
      <c r="K44" s="62"/>
      <c r="N44" s="73"/>
    </row>
    <row r="45" spans="1:14" s="182" customFormat="1" ht="12.75" x14ac:dyDescent="0.2">
      <c r="A45" s="196"/>
      <c r="B45" s="197"/>
      <c r="C45" s="198"/>
      <c r="D45" s="198"/>
      <c r="E45" s="198"/>
      <c r="F45" s="199"/>
      <c r="G45" s="21"/>
      <c r="H45" s="21"/>
      <c r="I45" s="21"/>
      <c r="J45" s="169"/>
      <c r="K45" s="60"/>
      <c r="N45" s="183"/>
    </row>
    <row r="46" spans="1:14" s="182" customFormat="1" ht="12.75" x14ac:dyDescent="0.2">
      <c r="A46" s="200"/>
      <c r="B46" s="201"/>
      <c r="C46" s="201"/>
      <c r="D46" s="201"/>
      <c r="E46" s="201"/>
      <c r="F46" s="199"/>
      <c r="G46" s="21"/>
      <c r="H46" s="21"/>
      <c r="I46" s="21"/>
      <c r="J46" s="67"/>
      <c r="K46" s="60"/>
      <c r="N46" s="183"/>
    </row>
    <row r="47" spans="1:14" s="72" customFormat="1" x14ac:dyDescent="0.2">
      <c r="A47" s="171"/>
      <c r="B47" s="37"/>
      <c r="C47" s="172"/>
      <c r="D47" s="83"/>
      <c r="E47" s="83"/>
      <c r="F47" s="202"/>
      <c r="H47" s="174"/>
      <c r="I47" s="174"/>
      <c r="J47" s="174"/>
      <c r="K47" s="62"/>
      <c r="N47" s="73"/>
    </row>
    <row r="48" spans="1:14" s="72" customFormat="1" x14ac:dyDescent="0.2">
      <c r="A48" s="314"/>
      <c r="B48" s="37"/>
      <c r="C48" s="83"/>
      <c r="D48" s="162"/>
      <c r="E48" s="83"/>
      <c r="F48" s="202"/>
      <c r="H48" s="184"/>
      <c r="I48" s="184"/>
      <c r="J48" s="184"/>
      <c r="K48" s="62"/>
      <c r="N48" s="73"/>
    </row>
    <row r="49" spans="1:14" s="72" customFormat="1" x14ac:dyDescent="0.2">
      <c r="A49" s="314"/>
      <c r="B49" s="37"/>
      <c r="C49" s="83"/>
      <c r="D49" s="83"/>
      <c r="E49" s="83"/>
      <c r="F49" s="202"/>
      <c r="H49" s="185"/>
      <c r="I49" s="172"/>
      <c r="J49" s="38"/>
      <c r="K49" s="51"/>
      <c r="N49" s="73"/>
    </row>
    <row r="50" spans="1:14" s="72" customFormat="1" x14ac:dyDescent="0.2">
      <c r="A50" s="203"/>
      <c r="B50" s="37"/>
      <c r="C50" s="83"/>
      <c r="D50" s="162"/>
      <c r="E50" s="83"/>
      <c r="F50" s="202"/>
      <c r="I50" s="186"/>
      <c r="J50" s="186"/>
      <c r="K50" s="62"/>
      <c r="N50" s="73"/>
    </row>
    <row r="51" spans="1:14" s="72" customFormat="1" x14ac:dyDescent="0.2">
      <c r="A51" s="204"/>
      <c r="B51" s="37"/>
      <c r="C51" s="83"/>
      <c r="D51" s="162"/>
      <c r="E51" s="83"/>
      <c r="F51" s="202"/>
      <c r="I51" s="172"/>
      <c r="J51" s="187"/>
      <c r="K51" s="62"/>
      <c r="N51" s="73"/>
    </row>
    <row r="52" spans="1:14" s="72" customFormat="1" x14ac:dyDescent="0.2">
      <c r="A52" s="205"/>
      <c r="B52" s="37"/>
      <c r="C52" s="83"/>
      <c r="D52" s="162"/>
      <c r="E52" s="83"/>
      <c r="F52" s="202"/>
      <c r="I52" s="172"/>
      <c r="J52" s="187"/>
      <c r="K52" s="62"/>
      <c r="N52" s="73"/>
    </row>
    <row r="53" spans="1:14" s="72" customFormat="1" ht="15" x14ac:dyDescent="0.25">
      <c r="A53" s="195"/>
      <c r="B53" s="37"/>
      <c r="C53" s="175"/>
      <c r="D53" s="175"/>
      <c r="E53" s="175"/>
      <c r="F53" s="191"/>
      <c r="H53" s="174"/>
      <c r="I53" s="172"/>
      <c r="J53" s="187"/>
      <c r="K53" s="62"/>
      <c r="N53" s="73"/>
    </row>
    <row r="54" spans="1:14" s="72" customFormat="1" x14ac:dyDescent="0.2">
      <c r="A54" s="171"/>
      <c r="B54" s="37"/>
      <c r="C54" s="172"/>
      <c r="D54" s="162"/>
      <c r="E54" s="162"/>
      <c r="F54" s="172"/>
      <c r="G54" s="172"/>
      <c r="H54" s="172"/>
      <c r="I54" s="172"/>
      <c r="J54" s="187"/>
      <c r="K54" s="62"/>
      <c r="N54" s="73"/>
    </row>
    <row r="55" spans="1:14" s="72" customFormat="1" x14ac:dyDescent="0.2">
      <c r="A55" s="171"/>
      <c r="B55" s="37"/>
      <c r="C55" s="172"/>
      <c r="D55" s="172"/>
      <c r="E55" s="172"/>
      <c r="F55" s="172"/>
      <c r="G55" s="172"/>
      <c r="H55" s="172"/>
      <c r="I55" s="172"/>
      <c r="J55" s="187"/>
      <c r="K55" s="62"/>
      <c r="N55" s="73"/>
    </row>
    <row r="56" spans="1:14" s="72" customFormat="1" x14ac:dyDescent="0.2">
      <c r="A56" s="171"/>
      <c r="B56" s="37"/>
      <c r="C56" s="172"/>
      <c r="D56" s="172"/>
      <c r="E56" s="172"/>
      <c r="F56" s="172"/>
      <c r="G56" s="172"/>
      <c r="H56" s="172"/>
      <c r="I56" s="172"/>
      <c r="J56" s="187"/>
      <c r="K56" s="62"/>
      <c r="N56" s="73"/>
    </row>
    <row r="57" spans="1:14" s="72" customFormat="1" x14ac:dyDescent="0.2">
      <c r="A57" s="171"/>
      <c r="B57" s="37"/>
      <c r="C57" s="172"/>
      <c r="D57" s="172"/>
      <c r="E57" s="172"/>
      <c r="F57" s="172"/>
      <c r="G57" s="172"/>
      <c r="H57" s="172"/>
      <c r="I57" s="172"/>
      <c r="J57" s="187"/>
      <c r="K57" s="62"/>
      <c r="N57" s="73"/>
    </row>
    <row r="58" spans="1:14" s="72" customFormat="1" x14ac:dyDescent="0.2">
      <c r="A58" s="171"/>
      <c r="B58" s="37"/>
      <c r="C58" s="172"/>
      <c r="D58" s="172"/>
      <c r="E58" s="172"/>
      <c r="F58" s="172"/>
      <c r="G58" s="172"/>
      <c r="H58" s="172"/>
      <c r="I58" s="172"/>
      <c r="J58" s="187"/>
      <c r="K58" s="62"/>
      <c r="N58" s="73"/>
    </row>
    <row r="59" spans="1:14" s="72" customFormat="1" x14ac:dyDescent="0.2">
      <c r="A59" s="171"/>
      <c r="B59" s="37"/>
      <c r="C59" s="172"/>
      <c r="D59" s="172"/>
      <c r="E59" s="172"/>
      <c r="F59" s="172"/>
      <c r="G59" s="172"/>
      <c r="H59" s="172"/>
      <c r="I59" s="172"/>
      <c r="J59" s="187"/>
      <c r="K59" s="62"/>
      <c r="N59" s="73"/>
    </row>
    <row r="60" spans="1:14" s="72" customFormat="1" x14ac:dyDescent="0.2">
      <c r="A60" s="171"/>
      <c r="B60" s="37"/>
      <c r="C60" s="172"/>
      <c r="D60" s="172"/>
      <c r="E60" s="172"/>
      <c r="F60" s="172"/>
      <c r="G60" s="172"/>
      <c r="H60" s="172"/>
      <c r="I60" s="172"/>
      <c r="J60" s="187"/>
      <c r="K60" s="62"/>
      <c r="N60" s="73"/>
    </row>
    <row r="61" spans="1:14" s="72" customFormat="1" x14ac:dyDescent="0.2">
      <c r="A61" s="171"/>
      <c r="B61" s="37"/>
      <c r="C61" s="172"/>
      <c r="D61" s="172"/>
      <c r="E61" s="172"/>
      <c r="F61" s="172"/>
      <c r="G61" s="172"/>
      <c r="H61" s="172"/>
      <c r="I61" s="172"/>
      <c r="J61" s="187"/>
      <c r="K61" s="62"/>
      <c r="N61" s="73"/>
    </row>
    <row r="62" spans="1:14" s="72" customFormat="1" x14ac:dyDescent="0.2">
      <c r="A62" s="171"/>
      <c r="B62" s="37"/>
      <c r="C62" s="172"/>
      <c r="D62" s="172"/>
      <c r="E62" s="172"/>
      <c r="F62" s="172"/>
      <c r="G62" s="172"/>
      <c r="H62" s="172"/>
      <c r="I62" s="172"/>
      <c r="J62" s="187"/>
      <c r="K62" s="62"/>
      <c r="N62" s="73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96"/>
      <c r="B3" s="96" t="s">
        <v>24</v>
      </c>
      <c r="C3" s="96" t="s">
        <v>25</v>
      </c>
    </row>
    <row r="4" spans="1:3" x14ac:dyDescent="0.2">
      <c r="A4" s="96" t="s">
        <v>10</v>
      </c>
      <c r="B4" s="96" t="e">
        <f>#REF!</f>
        <v>#REF!</v>
      </c>
      <c r="C4" s="96" t="e">
        <f>#REF!</f>
        <v>#REF!</v>
      </c>
    </row>
    <row r="5" spans="1:3" x14ac:dyDescent="0.2">
      <c r="A5" s="96" t="s">
        <v>11</v>
      </c>
      <c r="B5" s="96" t="e">
        <f>#REF!</f>
        <v>#REF!</v>
      </c>
      <c r="C5" s="96" t="e">
        <f>#REF!</f>
        <v>#REF!</v>
      </c>
    </row>
    <row r="6" spans="1:3" x14ac:dyDescent="0.2">
      <c r="A6" s="96" t="s">
        <v>4</v>
      </c>
      <c r="B6" s="96" t="e">
        <f>#REF!</f>
        <v>#REF!</v>
      </c>
      <c r="C6" s="96" t="e">
        <f>#REF!</f>
        <v>#REF!</v>
      </c>
    </row>
    <row r="32" spans="1:3" x14ac:dyDescent="0.2">
      <c r="A32" s="96"/>
      <c r="B32" s="96" t="s">
        <v>30</v>
      </c>
      <c r="C32" s="96" t="s">
        <v>31</v>
      </c>
    </row>
    <row r="33" spans="1:3" x14ac:dyDescent="0.2">
      <c r="A33" s="96" t="s">
        <v>10</v>
      </c>
      <c r="B33" s="96" t="e">
        <f>'Očekávané plnění k 31.12.2020'!#REF!</f>
        <v>#REF!</v>
      </c>
      <c r="C33" s="96" t="e">
        <f>#REF!</f>
        <v>#REF!</v>
      </c>
    </row>
    <row r="34" spans="1:3" x14ac:dyDescent="0.2">
      <c r="A34" s="96" t="s">
        <v>11</v>
      </c>
      <c r="B34" s="96" t="e">
        <f>'Očekávané plnění k 31.12.2020'!#REF!</f>
        <v>#REF!</v>
      </c>
      <c r="C34" s="96" t="e">
        <f>#REF!</f>
        <v>#REF!</v>
      </c>
    </row>
    <row r="35" spans="1:3" x14ac:dyDescent="0.2">
      <c r="A35" s="96" t="s">
        <v>4</v>
      </c>
      <c r="B35" s="96" t="e">
        <f>'Očekávané plnění k 31.12.2020'!#REF!</f>
        <v>#REF!</v>
      </c>
      <c r="C35" s="96" t="e">
        <f>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0">
        <v>8115</v>
      </c>
    </row>
    <row r="3" spans="1:6" x14ac:dyDescent="0.2">
      <c r="C3" s="127">
        <f>D3+D4+D5</f>
        <v>161414000</v>
      </c>
      <c r="D3" s="124">
        <v>41142000</v>
      </c>
      <c r="E3" t="s">
        <v>44</v>
      </c>
      <c r="F3" t="s">
        <v>48</v>
      </c>
    </row>
    <row r="4" spans="1:6" x14ac:dyDescent="0.2">
      <c r="C4" s="124"/>
      <c r="D4" s="124">
        <v>97035000</v>
      </c>
      <c r="E4" t="s">
        <v>45</v>
      </c>
      <c r="F4" t="s">
        <v>48</v>
      </c>
    </row>
    <row r="5" spans="1:6" x14ac:dyDescent="0.2">
      <c r="C5" s="124"/>
      <c r="D5" s="124">
        <v>23237000</v>
      </c>
      <c r="E5" t="s">
        <v>46</v>
      </c>
      <c r="F5" t="s">
        <v>48</v>
      </c>
    </row>
    <row r="6" spans="1:6" x14ac:dyDescent="0.2">
      <c r="C6" s="124"/>
    </row>
    <row r="8" spans="1:6" x14ac:dyDescent="0.2">
      <c r="A8" s="128" t="s">
        <v>33</v>
      </c>
      <c r="B8" s="128" t="s">
        <v>9</v>
      </c>
      <c r="C8" s="129">
        <v>8115</v>
      </c>
      <c r="D8" s="128" t="s">
        <v>34</v>
      </c>
      <c r="E8" s="128" t="s">
        <v>35</v>
      </c>
    </row>
    <row r="9" spans="1:6" x14ac:dyDescent="0.2">
      <c r="A9" s="125" t="s">
        <v>47</v>
      </c>
      <c r="B9">
        <v>11</v>
      </c>
      <c r="C9" s="132">
        <v>139046.97</v>
      </c>
      <c r="E9">
        <v>71000100686</v>
      </c>
    </row>
    <row r="10" spans="1:6" x14ac:dyDescent="0.2">
      <c r="A10" s="125" t="s">
        <v>36</v>
      </c>
      <c r="B10">
        <v>58</v>
      </c>
      <c r="C10" s="132">
        <v>22919266.140000001</v>
      </c>
      <c r="E10">
        <v>71000000000</v>
      </c>
    </row>
    <row r="11" spans="1:6" x14ac:dyDescent="0.2">
      <c r="A11" s="125" t="s">
        <v>37</v>
      </c>
      <c r="B11">
        <v>63</v>
      </c>
      <c r="C11" s="132">
        <v>28596708.789999999</v>
      </c>
      <c r="E11">
        <v>71000000000</v>
      </c>
    </row>
    <row r="12" spans="1:6" x14ac:dyDescent="0.2">
      <c r="A12" s="125" t="s">
        <v>38</v>
      </c>
      <c r="B12">
        <v>68</v>
      </c>
      <c r="C12" s="132">
        <v>19248386.399999999</v>
      </c>
      <c r="E12">
        <v>71000000000</v>
      </c>
    </row>
    <row r="13" spans="1:6" x14ac:dyDescent="0.2">
      <c r="A13" s="125" t="s">
        <v>39</v>
      </c>
      <c r="B13">
        <v>53</v>
      </c>
      <c r="C13" s="132">
        <v>2849258.72</v>
      </c>
      <c r="E13">
        <v>71000000000</v>
      </c>
    </row>
    <row r="14" spans="1:6" x14ac:dyDescent="0.2">
      <c r="A14" s="125" t="s">
        <v>39</v>
      </c>
      <c r="B14">
        <v>54</v>
      </c>
      <c r="C14" s="132">
        <v>171141.26</v>
      </c>
      <c r="E14">
        <v>71000000000</v>
      </c>
    </row>
    <row r="15" spans="1:6" x14ac:dyDescent="0.2">
      <c r="A15" s="125" t="s">
        <v>39</v>
      </c>
      <c r="B15">
        <v>55</v>
      </c>
      <c r="C15" s="132">
        <v>85448.15</v>
      </c>
      <c r="E15">
        <v>71000000000</v>
      </c>
    </row>
    <row r="16" spans="1:6" x14ac:dyDescent="0.2">
      <c r="A16" s="125" t="s">
        <v>40</v>
      </c>
      <c r="B16">
        <v>56</v>
      </c>
      <c r="C16" s="132">
        <v>46667546.780000001</v>
      </c>
      <c r="E16">
        <v>71000000000</v>
      </c>
    </row>
    <row r="17" spans="1:7" x14ac:dyDescent="0.2">
      <c r="A17" s="125" t="s">
        <v>40</v>
      </c>
      <c r="B17">
        <v>57</v>
      </c>
      <c r="C17" s="132">
        <v>14942427.93</v>
      </c>
      <c r="E17">
        <v>71000000000</v>
      </c>
    </row>
    <row r="18" spans="1:7" x14ac:dyDescent="0.2">
      <c r="A18" s="125" t="s">
        <v>41</v>
      </c>
      <c r="B18">
        <v>60</v>
      </c>
      <c r="C18" s="132">
        <v>48299146.789999999</v>
      </c>
      <c r="E18">
        <v>71000000000</v>
      </c>
    </row>
    <row r="19" spans="1:7" x14ac:dyDescent="0.2">
      <c r="A19" s="125" t="s">
        <v>42</v>
      </c>
      <c r="B19">
        <v>64</v>
      </c>
      <c r="C19" s="132">
        <v>170000</v>
      </c>
      <c r="E19">
        <v>71000100493</v>
      </c>
    </row>
    <row r="20" spans="1:7" x14ac:dyDescent="0.2">
      <c r="A20" s="125" t="s">
        <v>43</v>
      </c>
      <c r="B20">
        <v>66</v>
      </c>
      <c r="C20" s="132">
        <v>42362429.25</v>
      </c>
      <c r="E20">
        <v>71000000000</v>
      </c>
    </row>
    <row r="21" spans="1:7" x14ac:dyDescent="0.2">
      <c r="A21" s="125" t="s">
        <v>43</v>
      </c>
      <c r="B21">
        <v>67</v>
      </c>
      <c r="C21" s="132">
        <v>15396049.710000001</v>
      </c>
      <c r="E21">
        <v>71000000000</v>
      </c>
    </row>
    <row r="22" spans="1:7" x14ac:dyDescent="0.2">
      <c r="A22" s="125" t="s">
        <v>49</v>
      </c>
      <c r="B22">
        <v>7</v>
      </c>
      <c r="C22" s="133">
        <v>223975684.03</v>
      </c>
      <c r="D22">
        <v>813</v>
      </c>
      <c r="E22">
        <v>71000000000</v>
      </c>
    </row>
    <row r="23" spans="1:7" x14ac:dyDescent="0.2">
      <c r="A23" s="125" t="s">
        <v>49</v>
      </c>
      <c r="B23">
        <v>7</v>
      </c>
      <c r="C23" s="132">
        <v>24976497.02</v>
      </c>
      <c r="D23">
        <v>887</v>
      </c>
      <c r="E23">
        <v>71000000000</v>
      </c>
      <c r="F23" s="131"/>
    </row>
    <row r="24" spans="1:7" x14ac:dyDescent="0.2">
      <c r="A24" s="125" t="s">
        <v>50</v>
      </c>
      <c r="B24">
        <v>64</v>
      </c>
      <c r="C24" s="132">
        <v>31424.83</v>
      </c>
      <c r="E24">
        <v>71000100070</v>
      </c>
      <c r="F24" s="131"/>
    </row>
    <row r="25" spans="1:7" x14ac:dyDescent="0.2">
      <c r="A25" s="125" t="s">
        <v>51</v>
      </c>
      <c r="B25">
        <v>71</v>
      </c>
      <c r="C25" s="132">
        <v>11000</v>
      </c>
      <c r="E25">
        <v>71000000000</v>
      </c>
      <c r="F25" s="131"/>
    </row>
    <row r="26" spans="1:7" x14ac:dyDescent="0.2">
      <c r="A26" s="125" t="s">
        <v>52</v>
      </c>
      <c r="B26">
        <v>7</v>
      </c>
      <c r="C26" s="132">
        <v>174168.18</v>
      </c>
      <c r="D26">
        <v>19</v>
      </c>
      <c r="E26">
        <v>73003000000</v>
      </c>
      <c r="F26" s="131"/>
    </row>
    <row r="27" spans="1:7" x14ac:dyDescent="0.2">
      <c r="A27" s="125" t="s">
        <v>54</v>
      </c>
      <c r="B27">
        <v>64</v>
      </c>
      <c r="C27" s="132">
        <v>1793591.61</v>
      </c>
      <c r="E27">
        <v>71000100493</v>
      </c>
      <c r="F27" s="131"/>
    </row>
    <row r="28" spans="1:7" x14ac:dyDescent="0.2">
      <c r="A28" s="125" t="s">
        <v>55</v>
      </c>
      <c r="B28">
        <v>64</v>
      </c>
      <c r="C28" s="132">
        <v>1433086.82</v>
      </c>
      <c r="E28">
        <v>71000100580</v>
      </c>
      <c r="F28" s="131"/>
    </row>
    <row r="29" spans="1:7" x14ac:dyDescent="0.2">
      <c r="A29" s="125" t="s">
        <v>56</v>
      </c>
      <c r="B29">
        <v>7</v>
      </c>
      <c r="C29" s="132">
        <v>8028426</v>
      </c>
      <c r="E29">
        <v>71000000000</v>
      </c>
      <c r="F29" s="131"/>
    </row>
    <row r="30" spans="1:7" x14ac:dyDescent="0.2">
      <c r="A30" s="125" t="s">
        <v>53</v>
      </c>
      <c r="B30">
        <v>7</v>
      </c>
      <c r="C30" s="132">
        <v>8511507.6600000001</v>
      </c>
      <c r="E30">
        <v>71000000000</v>
      </c>
      <c r="F30" s="132" t="s">
        <v>59</v>
      </c>
      <c r="G30" s="124">
        <f>SUM(C9:C30)</f>
        <v>510782243.04000002</v>
      </c>
    </row>
    <row r="31" spans="1:7" x14ac:dyDescent="0.2">
      <c r="A31" s="125" t="s">
        <v>57</v>
      </c>
      <c r="B31">
        <v>7</v>
      </c>
      <c r="C31" s="132">
        <v>62860</v>
      </c>
      <c r="D31">
        <v>19</v>
      </c>
      <c r="E31">
        <v>73001000000</v>
      </c>
      <c r="F31" s="124"/>
      <c r="G31" s="124"/>
    </row>
    <row r="32" spans="1:7" x14ac:dyDescent="0.2">
      <c r="A32" s="126" t="s">
        <v>58</v>
      </c>
      <c r="B32">
        <v>10</v>
      </c>
      <c r="C32" s="132">
        <v>11618</v>
      </c>
      <c r="D32">
        <v>19</v>
      </c>
      <c r="E32">
        <v>71000000000</v>
      </c>
      <c r="F32" s="127"/>
      <c r="G32" s="124"/>
    </row>
    <row r="33" spans="1:7" x14ac:dyDescent="0.2">
      <c r="A33" s="126" t="s">
        <v>58</v>
      </c>
      <c r="B33">
        <v>10</v>
      </c>
      <c r="C33" s="132">
        <v>14430.49</v>
      </c>
      <c r="D33">
        <v>19</v>
      </c>
      <c r="E33">
        <v>71000000000</v>
      </c>
      <c r="F33" s="124" t="s">
        <v>60</v>
      </c>
      <c r="G33" s="124">
        <f>SUM(C31:C33)</f>
        <v>88908.49</v>
      </c>
    </row>
    <row r="34" spans="1:7" x14ac:dyDescent="0.2">
      <c r="A34" s="126" t="s">
        <v>66</v>
      </c>
      <c r="B34">
        <v>7</v>
      </c>
      <c r="C34" s="132">
        <v>1716423.13</v>
      </c>
      <c r="D34">
        <v>19</v>
      </c>
      <c r="E34">
        <v>73000000000</v>
      </c>
      <c r="F34" s="124" t="s">
        <v>63</v>
      </c>
      <c r="G34" s="124">
        <f>C34</f>
        <v>1716423.13</v>
      </c>
    </row>
    <row r="35" spans="1:7" x14ac:dyDescent="0.2">
      <c r="A35" s="126" t="s">
        <v>67</v>
      </c>
      <c r="B35">
        <v>99</v>
      </c>
      <c r="C35" s="132">
        <v>25196737.460000001</v>
      </c>
      <c r="E35">
        <v>71000000000</v>
      </c>
      <c r="F35" s="124"/>
      <c r="G35" s="124"/>
    </row>
    <row r="36" spans="1:7" x14ac:dyDescent="0.2">
      <c r="A36" s="126" t="s">
        <v>68</v>
      </c>
      <c r="B36">
        <v>7</v>
      </c>
      <c r="C36" s="132">
        <v>168935624.75</v>
      </c>
      <c r="D36">
        <v>24</v>
      </c>
      <c r="E36">
        <v>71000000000</v>
      </c>
      <c r="F36" s="124"/>
      <c r="G36" s="124"/>
    </row>
    <row r="37" spans="1:7" x14ac:dyDescent="0.2">
      <c r="A37" s="126" t="s">
        <v>68</v>
      </c>
      <c r="B37">
        <v>7</v>
      </c>
      <c r="C37" s="132">
        <v>19089.3</v>
      </c>
      <c r="D37">
        <v>25</v>
      </c>
      <c r="E37">
        <v>71000000000</v>
      </c>
      <c r="F37" s="124" t="s">
        <v>64</v>
      </c>
      <c r="G37" s="124">
        <f>C35+C36+C37</f>
        <v>194151451.51000002</v>
      </c>
    </row>
    <row r="38" spans="1:7" x14ac:dyDescent="0.2">
      <c r="A38" s="126" t="s">
        <v>69</v>
      </c>
      <c r="B38">
        <v>199</v>
      </c>
      <c r="C38" s="132">
        <v>771707.14</v>
      </c>
      <c r="E38">
        <v>71000000000</v>
      </c>
      <c r="F38" s="124" t="s">
        <v>65</v>
      </c>
      <c r="G38" s="124">
        <f>C38</f>
        <v>771707.14</v>
      </c>
    </row>
    <row r="39" spans="1:7" x14ac:dyDescent="0.2">
      <c r="A39" s="126"/>
      <c r="C39" s="132"/>
      <c r="F39" s="124"/>
      <c r="G39" s="124"/>
    </row>
    <row r="40" spans="1:7" x14ac:dyDescent="0.2">
      <c r="A40" s="126"/>
      <c r="C40" s="132"/>
      <c r="F40" s="124"/>
      <c r="G40" s="124"/>
    </row>
    <row r="41" spans="1:7" x14ac:dyDescent="0.2">
      <c r="A41" s="126"/>
      <c r="C41" s="132"/>
      <c r="F41" s="124"/>
      <c r="G41" s="124"/>
    </row>
    <row r="42" spans="1:7" x14ac:dyDescent="0.2">
      <c r="A42" s="126"/>
      <c r="C42" s="132"/>
      <c r="F42" s="124"/>
      <c r="G42" s="124"/>
    </row>
    <row r="43" spans="1:7" x14ac:dyDescent="0.2">
      <c r="A43" s="126"/>
      <c r="C43" s="132"/>
      <c r="F43" s="124"/>
      <c r="G43" s="124"/>
    </row>
    <row r="44" spans="1:7" x14ac:dyDescent="0.2">
      <c r="A44" s="126"/>
      <c r="C44" s="132">
        <f>G30+G33+G34+G37+G38</f>
        <v>707510733.31000006</v>
      </c>
      <c r="F44" s="124"/>
      <c r="G44" s="124"/>
    </row>
    <row r="45" spans="1:7" x14ac:dyDescent="0.2">
      <c r="A45" s="126"/>
      <c r="C45" s="132"/>
      <c r="F45" s="124"/>
      <c r="G45" s="124"/>
    </row>
    <row r="46" spans="1:7" x14ac:dyDescent="0.2">
      <c r="A46" s="126"/>
      <c r="C46" s="124"/>
      <c r="F46" s="124"/>
      <c r="G46" s="124"/>
    </row>
    <row r="47" spans="1:7" x14ac:dyDescent="0.2">
      <c r="A47" s="126"/>
      <c r="C47" s="124"/>
      <c r="F47" s="124"/>
      <c r="G47" s="124"/>
    </row>
    <row r="48" spans="1:7" x14ac:dyDescent="0.2">
      <c r="A48" s="123"/>
      <c r="C48" s="127">
        <f>C3+C44</f>
        <v>868924733.31000006</v>
      </c>
      <c r="G48" s="124"/>
    </row>
    <row r="49" spans="3:7" x14ac:dyDescent="0.2">
      <c r="C49" s="124"/>
      <c r="G49" s="124"/>
    </row>
    <row r="50" spans="3:7" x14ac:dyDescent="0.2">
      <c r="G50" s="124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84" t="s">
        <v>70</v>
      </c>
      <c r="B1" s="85"/>
      <c r="C1" s="85"/>
      <c r="D1" s="85"/>
      <c r="E1" s="86"/>
      <c r="F1" s="86"/>
      <c r="G1" s="86"/>
      <c r="H1" s="86"/>
    </row>
    <row r="2" spans="1:21" s="87" customFormat="1" ht="15.75" x14ac:dyDescent="0.25">
      <c r="A2" s="88"/>
      <c r="B2" s="85"/>
      <c r="C2" s="85"/>
      <c r="D2" s="85"/>
      <c r="E2" s="86"/>
      <c r="F2" s="86"/>
      <c r="G2" s="86"/>
      <c r="H2" s="86"/>
    </row>
    <row r="3" spans="1:21" s="87" customFormat="1" ht="14.25" customHeight="1" x14ac:dyDescent="0.25">
      <c r="A3" s="89" t="s">
        <v>20</v>
      </c>
      <c r="B3" s="85"/>
      <c r="C3" s="85"/>
      <c r="D3" s="85"/>
      <c r="E3" s="86"/>
      <c r="F3" s="86"/>
      <c r="G3" s="86"/>
      <c r="H3" s="4"/>
    </row>
    <row r="4" spans="1:21" s="87" customFormat="1" ht="14.25" customHeight="1" thickBot="1" x14ac:dyDescent="0.3">
      <c r="A4" s="89"/>
      <c r="B4" s="85"/>
      <c r="C4" s="85"/>
      <c r="D4" s="85"/>
      <c r="E4" s="86"/>
      <c r="F4" s="86"/>
      <c r="G4" s="86"/>
      <c r="H4" s="159" t="s">
        <v>61</v>
      </c>
    </row>
    <row r="5" spans="1:21" s="87" customFormat="1" ht="14.25" customHeight="1" thickTop="1" thickBot="1" x14ac:dyDescent="0.25">
      <c r="A5" s="156"/>
      <c r="B5" s="157"/>
      <c r="C5" s="157"/>
      <c r="D5" s="158"/>
      <c r="E5" s="3" t="s">
        <v>2</v>
      </c>
      <c r="F5" s="3" t="s">
        <v>3</v>
      </c>
      <c r="G5" s="3" t="s">
        <v>4</v>
      </c>
      <c r="H5" s="5" t="s">
        <v>5</v>
      </c>
    </row>
    <row r="6" spans="1:21" s="87" customFormat="1" ht="14.25" customHeight="1" thickTop="1" thickBot="1" x14ac:dyDescent="0.25">
      <c r="A6" s="315">
        <v>1</v>
      </c>
      <c r="B6" s="316"/>
      <c r="C6" s="316"/>
      <c r="D6" s="317"/>
      <c r="E6" s="145">
        <v>2</v>
      </c>
      <c r="F6" s="145">
        <v>3</v>
      </c>
      <c r="G6" s="145">
        <v>4</v>
      </c>
      <c r="H6" s="146" t="s">
        <v>6</v>
      </c>
    </row>
    <row r="7" spans="1:21" s="90" customFormat="1" ht="16.5" thickTop="1" x14ac:dyDescent="0.25">
      <c r="A7" s="108" t="s">
        <v>21</v>
      </c>
      <c r="B7" s="109"/>
      <c r="C7" s="109"/>
      <c r="D7" s="134"/>
      <c r="E7" s="138" t="e">
        <f>'Očekávané plnění k 31.12.2020'!#REF!</f>
        <v>#REF!</v>
      </c>
      <c r="F7" s="138" t="e">
        <f>'Očekávané plnění k 31.12.2020'!#REF!</f>
        <v>#REF!</v>
      </c>
      <c r="G7" s="138" t="e">
        <f>'Očekávané plnění k 31.12.2020'!#REF!</f>
        <v>#REF!</v>
      </c>
      <c r="H7" s="110" t="e">
        <f>(G7/F7)*100</f>
        <v>#REF!</v>
      </c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</row>
    <row r="8" spans="1:21" s="90" customFormat="1" ht="15" x14ac:dyDescent="0.2">
      <c r="A8" s="111" t="s">
        <v>71</v>
      </c>
      <c r="B8" s="112"/>
      <c r="C8" s="112"/>
      <c r="D8" s="135"/>
      <c r="E8" s="139"/>
      <c r="F8" s="139"/>
      <c r="G8" s="143"/>
      <c r="H8" s="113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</row>
    <row r="9" spans="1:21" s="90" customFormat="1" ht="15.75" x14ac:dyDescent="0.25">
      <c r="A9" s="114" t="s">
        <v>22</v>
      </c>
      <c r="B9" s="115"/>
      <c r="C9" s="115"/>
      <c r="D9" s="136"/>
      <c r="E9" s="140" t="e">
        <f>#REF!+#REF!</f>
        <v>#REF!</v>
      </c>
      <c r="F9" s="140" t="e">
        <f>#REF!+#REF!</f>
        <v>#REF!</v>
      </c>
      <c r="G9" s="140" t="e">
        <f>#REF!+#REF!</f>
        <v>#REF!</v>
      </c>
      <c r="H9" s="116" t="e">
        <f>(G9/F9)*100</f>
        <v>#REF!</v>
      </c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</row>
    <row r="10" spans="1:21" s="90" customFormat="1" ht="15" x14ac:dyDescent="0.2">
      <c r="A10" s="215" t="s">
        <v>72</v>
      </c>
      <c r="B10" s="115"/>
      <c r="C10" s="115"/>
      <c r="D10" s="137"/>
      <c r="E10" s="141"/>
      <c r="F10" s="142"/>
      <c r="G10" s="144"/>
      <c r="H10" s="11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</row>
    <row r="11" spans="1:21" s="90" customFormat="1" ht="21.75" customHeight="1" thickBot="1" x14ac:dyDescent="0.3">
      <c r="A11" s="91" t="s">
        <v>23</v>
      </c>
      <c r="B11" s="92"/>
      <c r="C11" s="92"/>
      <c r="D11" s="92"/>
      <c r="E11" s="93"/>
      <c r="F11" s="94"/>
      <c r="G11" s="147" t="e">
        <f>G7-G9</f>
        <v>#REF!</v>
      </c>
      <c r="H11" s="95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</row>
    <row r="12" spans="1:21" ht="13.5" thickTop="1" x14ac:dyDescent="0.2"/>
    <row r="37" spans="1:8" ht="15" x14ac:dyDescent="0.25">
      <c r="A37" s="97" t="s">
        <v>26</v>
      </c>
      <c r="B37" s="87"/>
      <c r="C37" s="87"/>
      <c r="D37" s="87"/>
      <c r="E37" s="98"/>
      <c r="F37" s="86"/>
      <c r="G37" s="86"/>
      <c r="H37" s="4"/>
    </row>
    <row r="38" spans="1:8" ht="15.75" thickBot="1" x14ac:dyDescent="0.3">
      <c r="A38" s="97"/>
      <c r="B38" s="87"/>
      <c r="C38" s="87"/>
      <c r="D38" s="87"/>
      <c r="E38" s="98"/>
      <c r="F38" s="86"/>
      <c r="G38" s="86"/>
      <c r="H38" s="159" t="s">
        <v>61</v>
      </c>
    </row>
    <row r="39" spans="1:8" s="87" customFormat="1" ht="14.25" customHeight="1" thickTop="1" thickBot="1" x14ac:dyDescent="0.25">
      <c r="A39" s="156"/>
      <c r="B39" s="157"/>
      <c r="C39" s="157"/>
      <c r="D39" s="158"/>
      <c r="E39" s="3" t="s">
        <v>2</v>
      </c>
      <c r="F39" s="3" t="s">
        <v>3</v>
      </c>
      <c r="G39" s="3" t="s">
        <v>4</v>
      </c>
      <c r="H39" s="5" t="s">
        <v>5</v>
      </c>
    </row>
    <row r="40" spans="1:8" s="87" customFormat="1" ht="14.25" customHeight="1" thickTop="1" thickBot="1" x14ac:dyDescent="0.25">
      <c r="A40" s="315">
        <v>1</v>
      </c>
      <c r="B40" s="316"/>
      <c r="C40" s="316"/>
      <c r="D40" s="317"/>
      <c r="E40" s="145">
        <v>2</v>
      </c>
      <c r="F40" s="145">
        <v>3</v>
      </c>
      <c r="G40" s="145">
        <v>4</v>
      </c>
      <c r="H40" s="146" t="s">
        <v>6</v>
      </c>
    </row>
    <row r="41" spans="1:8" ht="20.25" thickTop="1" x14ac:dyDescent="0.4">
      <c r="A41" s="99" t="s">
        <v>27</v>
      </c>
      <c r="B41" s="100"/>
      <c r="C41" s="100"/>
      <c r="D41" s="101"/>
      <c r="E41" s="148" t="e">
        <f>'Očekávané plnění k 31.12.2020'!#REF!</f>
        <v>#REF!</v>
      </c>
      <c r="F41" s="148" t="e">
        <f>'Očekávané plnění k 31.12.2020'!#REF!</f>
        <v>#REF!</v>
      </c>
      <c r="G41" s="148" t="e">
        <f>'Očekávané plnění k 31.12.2020'!#REF!</f>
        <v>#REF!</v>
      </c>
      <c r="H41" s="151" t="e">
        <f>(G41/F41)*100</f>
        <v>#REF!</v>
      </c>
    </row>
    <row r="42" spans="1:8" ht="19.5" x14ac:dyDescent="0.4">
      <c r="A42" s="102" t="s">
        <v>28</v>
      </c>
      <c r="B42" s="103"/>
      <c r="C42" s="103"/>
      <c r="D42" s="104"/>
      <c r="E42" s="149" t="e">
        <f>#REF!</f>
        <v>#REF!</v>
      </c>
      <c r="F42" s="149" t="e">
        <f>#REF!</f>
        <v>#REF!</v>
      </c>
      <c r="G42" s="149" t="e">
        <f>#REF!</f>
        <v>#REF!</v>
      </c>
      <c r="H42" s="150" t="e">
        <f>(G42/F42)*100</f>
        <v>#REF!</v>
      </c>
    </row>
    <row r="43" spans="1:8" ht="25.5" customHeight="1" thickBot="1" x14ac:dyDescent="0.45">
      <c r="A43" s="167" t="s">
        <v>29</v>
      </c>
      <c r="B43" s="91"/>
      <c r="C43" s="91"/>
      <c r="D43" s="91"/>
      <c r="E43" s="91"/>
      <c r="F43" s="165"/>
      <c r="G43" s="166" t="e">
        <f>G41-G42</f>
        <v>#REF!</v>
      </c>
      <c r="H43" s="95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Očekávané plnění k 31.12.2020</vt:lpstr>
      <vt:lpstr>Výdaje (2)</vt:lpstr>
      <vt:lpstr>List2</vt:lpstr>
      <vt:lpstr>8115-zap.zůst.k 31.12.2011</vt:lpstr>
      <vt:lpstr>Rekapitulace (2)</vt:lpstr>
      <vt:lpstr>List4</vt:lpstr>
      <vt:lpstr>'Očekávané plnění k 31.12.2020'!Oblast_tisku</vt:lpstr>
      <vt:lpstr>'Rekapitulace (2)'!Oblast_tisku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Balabuch Petr</cp:lastModifiedBy>
  <cp:lastPrinted>2020-11-27T07:35:01Z</cp:lastPrinted>
  <dcterms:created xsi:type="dcterms:W3CDTF">2010-11-26T09:05:32Z</dcterms:created>
  <dcterms:modified xsi:type="dcterms:W3CDTF">2020-12-01T08:07:22Z</dcterms:modified>
</cp:coreProperties>
</file>