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75" yWindow="-15" windowWidth="6390" windowHeight="12045" activeTab="3"/>
  </bookViews>
  <sheets>
    <sheet name="Sumář celkem" sheetId="9" r:id="rId1"/>
    <sheet name="Celkem ORJ 10" sheetId="7" r:id="rId2"/>
    <sheet name="Celkem ORJ 11" sheetId="6" r:id="rId3"/>
    <sheet name="Celkem ORJ 12" sheetId="8" r:id="rId4"/>
    <sheet name="Celkem ORJ 13" sheetId="4" r:id="rId5"/>
    <sheet name="Celkem ORJ 14" sheetId="5" r:id="rId6"/>
  </sheets>
  <externalReferences>
    <externalReference r:id="rId7"/>
    <externalReference r:id="rId8"/>
  </externalReferences>
  <definedNames>
    <definedName name="_xlnm.Print_Area" localSheetId="1">'Celkem ORJ 10'!$A$1:$L$55</definedName>
    <definedName name="_xlnm.Print_Area" localSheetId="2">'Celkem ORJ 11'!$A$1:$M$36</definedName>
    <definedName name="_xlnm.Print_Area" localSheetId="3">'Celkem ORJ 12'!$A$1:$L$35</definedName>
    <definedName name="_xlnm.Print_Area" localSheetId="4">'Celkem ORJ 13'!$A$1:$M$40</definedName>
    <definedName name="_xlnm.Print_Area" localSheetId="5">'Celkem ORJ 14'!$A$1:$M$38</definedName>
  </definedNames>
  <calcPr calcId="145621"/>
</workbook>
</file>

<file path=xl/calcChain.xml><?xml version="1.0" encoding="utf-8"?>
<calcChain xmlns="http://schemas.openxmlformats.org/spreadsheetml/2006/main">
  <c r="O44" i="9" l="1"/>
  <c r="O43" i="9"/>
  <c r="O42" i="9"/>
  <c r="O41" i="9"/>
  <c r="O40" i="9"/>
  <c r="O39" i="9"/>
  <c r="O38" i="9"/>
  <c r="O37" i="9"/>
  <c r="O34" i="9"/>
  <c r="O33" i="9"/>
  <c r="O32" i="9"/>
  <c r="O31" i="9"/>
  <c r="O30" i="9"/>
  <c r="O29" i="9"/>
  <c r="O28" i="9"/>
  <c r="O21" i="9"/>
  <c r="O20" i="9"/>
  <c r="O19" i="9"/>
  <c r="O16" i="9"/>
  <c r="O15" i="9"/>
  <c r="O14" i="9"/>
  <c r="O13" i="9"/>
  <c r="O12" i="9"/>
  <c r="M22" i="5"/>
  <c r="M19" i="5"/>
  <c r="M18" i="5"/>
  <c r="M17" i="5"/>
  <c r="M16" i="5"/>
  <c r="M20" i="5"/>
  <c r="M14" i="5"/>
  <c r="M12" i="5"/>
  <c r="M19" i="4"/>
  <c r="M18" i="4"/>
  <c r="M17" i="4"/>
  <c r="M16" i="4"/>
  <c r="M15" i="4"/>
  <c r="M14" i="4"/>
  <c r="M12" i="4"/>
  <c r="M16" i="6"/>
  <c r="M14" i="6"/>
  <c r="M12" i="6"/>
  <c r="L16" i="7"/>
  <c r="L15" i="7"/>
  <c r="L14" i="7"/>
  <c r="L13" i="7"/>
  <c r="L11" i="7"/>
  <c r="K44" i="9" l="1"/>
  <c r="I44" i="9" s="1"/>
  <c r="I43" i="9" s="1"/>
  <c r="J42" i="9"/>
  <c r="J41" i="9"/>
  <c r="J40" i="9"/>
  <c r="J39" i="9"/>
  <c r="J38" i="9" s="1"/>
  <c r="H44" i="9"/>
  <c r="G42" i="9"/>
  <c r="F42" i="9" s="1"/>
  <c r="G41" i="9"/>
  <c r="G40" i="9"/>
  <c r="G39" i="9"/>
  <c r="I42" i="9"/>
  <c r="K38" i="9"/>
  <c r="H38" i="9"/>
  <c r="G38" i="9"/>
  <c r="F44" i="9"/>
  <c r="E44" i="9"/>
  <c r="C44" i="9" s="1"/>
  <c r="C43" i="9" s="1"/>
  <c r="E38" i="9"/>
  <c r="D42" i="9"/>
  <c r="C42" i="9" s="1"/>
  <c r="D41" i="9"/>
  <c r="D40" i="9"/>
  <c r="D39" i="9"/>
  <c r="K43" i="9"/>
  <c r="K37" i="9" s="1"/>
  <c r="J43" i="9"/>
  <c r="H43" i="9"/>
  <c r="H37" i="9" s="1"/>
  <c r="G43" i="9"/>
  <c r="F43" i="9"/>
  <c r="D43" i="9"/>
  <c r="J34" i="9"/>
  <c r="J33" i="9"/>
  <c r="J32" i="9"/>
  <c r="J31" i="9"/>
  <c r="J30" i="9"/>
  <c r="J29" i="9"/>
  <c r="G34" i="9"/>
  <c r="G33" i="9"/>
  <c r="G32" i="9"/>
  <c r="G31" i="9"/>
  <c r="G30" i="9"/>
  <c r="G29" i="9"/>
  <c r="D34" i="9"/>
  <c r="D32" i="9"/>
  <c r="D31" i="9"/>
  <c r="D33" i="9"/>
  <c r="D30" i="9"/>
  <c r="D29" i="9"/>
  <c r="G26" i="9"/>
  <c r="K23" i="9"/>
  <c r="H23" i="9"/>
  <c r="E23" i="9"/>
  <c r="D26" i="9"/>
  <c r="D25" i="9"/>
  <c r="C25" i="9" s="1"/>
  <c r="D24" i="9"/>
  <c r="D23" i="9" s="1"/>
  <c r="J21" i="9"/>
  <c r="I21" i="9" s="1"/>
  <c r="J20" i="9"/>
  <c r="G21" i="9"/>
  <c r="F21" i="9" s="1"/>
  <c r="G20" i="9"/>
  <c r="D21" i="9"/>
  <c r="M21" i="9" s="1"/>
  <c r="D20" i="9"/>
  <c r="C21" i="9"/>
  <c r="N21" i="9"/>
  <c r="P21" i="9"/>
  <c r="T21" i="9"/>
  <c r="S21" i="9" s="1"/>
  <c r="J15" i="9"/>
  <c r="G15" i="9"/>
  <c r="D15" i="9"/>
  <c r="J14" i="9"/>
  <c r="J13" i="9"/>
  <c r="G16" i="9"/>
  <c r="G14" i="9"/>
  <c r="G13" i="9"/>
  <c r="D16" i="9"/>
  <c r="D14" i="9"/>
  <c r="D13" i="9"/>
  <c r="E43" i="9" l="1"/>
  <c r="D38" i="9"/>
  <c r="J37" i="9"/>
  <c r="G37" i="9"/>
  <c r="E37" i="9"/>
  <c r="E45" i="9" s="1"/>
  <c r="D37" i="9"/>
  <c r="C23" i="9"/>
  <c r="W21" i="9"/>
  <c r="V21" i="9" s="1"/>
  <c r="L21" i="9"/>
  <c r="Q12" i="9"/>
  <c r="Q11" i="9" s="1"/>
  <c r="R12" i="9"/>
  <c r="D12" i="9"/>
  <c r="C13" i="9"/>
  <c r="H12" i="9"/>
  <c r="H45" i="9" s="1"/>
  <c r="I13" i="9"/>
  <c r="M13" i="9"/>
  <c r="N13" i="9"/>
  <c r="P13" i="9"/>
  <c r="T13" i="9"/>
  <c r="U13" i="9"/>
  <c r="W13" i="9"/>
  <c r="C14" i="9"/>
  <c r="F14" i="9"/>
  <c r="I14" i="9"/>
  <c r="M14" i="9"/>
  <c r="N14" i="9"/>
  <c r="P14" i="9"/>
  <c r="T14" i="9"/>
  <c r="S14" i="9" s="1"/>
  <c r="C15" i="9"/>
  <c r="F15" i="9"/>
  <c r="I15" i="9"/>
  <c r="M15" i="9"/>
  <c r="N15" i="9"/>
  <c r="P15" i="9"/>
  <c r="C16" i="9"/>
  <c r="F16" i="9"/>
  <c r="N16" i="9"/>
  <c r="P16" i="9"/>
  <c r="Q18" i="9"/>
  <c r="R18" i="9"/>
  <c r="P18" i="9" s="1"/>
  <c r="H19" i="9"/>
  <c r="K19" i="9"/>
  <c r="M20" i="9"/>
  <c r="N20" i="9"/>
  <c r="P20" i="9"/>
  <c r="T20" i="9"/>
  <c r="W20" i="9" s="1"/>
  <c r="Q22" i="9"/>
  <c r="P22" i="9" s="1"/>
  <c r="R22" i="9"/>
  <c r="N24" i="9"/>
  <c r="P24" i="9"/>
  <c r="U24" i="9"/>
  <c r="U22" i="9" s="1"/>
  <c r="C26" i="9"/>
  <c r="F26" i="9"/>
  <c r="N26" i="9"/>
  <c r="P26" i="9"/>
  <c r="R28" i="9"/>
  <c r="R27" i="9" s="1"/>
  <c r="E28" i="9"/>
  <c r="H28" i="9"/>
  <c r="K28" i="9"/>
  <c r="M29" i="9"/>
  <c r="N29" i="9"/>
  <c r="P29" i="9"/>
  <c r="T29" i="9"/>
  <c r="W29" i="9" s="1"/>
  <c r="C30" i="9"/>
  <c r="F30" i="9"/>
  <c r="I30" i="9"/>
  <c r="N30" i="9"/>
  <c r="P30" i="9"/>
  <c r="C31" i="9"/>
  <c r="F31" i="9"/>
  <c r="I31" i="9"/>
  <c r="N31" i="9"/>
  <c r="P31" i="9"/>
  <c r="C32" i="9"/>
  <c r="F32" i="9"/>
  <c r="I32" i="9"/>
  <c r="N32" i="9"/>
  <c r="Q32" i="9"/>
  <c r="Q28" i="9" s="1"/>
  <c r="C33" i="9"/>
  <c r="F33" i="9"/>
  <c r="I33" i="9"/>
  <c r="N33" i="9"/>
  <c r="P33" i="9"/>
  <c r="C34" i="9"/>
  <c r="F34" i="9"/>
  <c r="I34" i="9"/>
  <c r="N34" i="9"/>
  <c r="P34" i="9"/>
  <c r="Q38" i="9"/>
  <c r="Q36" i="9" s="1"/>
  <c r="R38" i="9"/>
  <c r="R36" i="9" s="1"/>
  <c r="T39" i="9"/>
  <c r="W39" i="9" s="1"/>
  <c r="M39" i="9"/>
  <c r="N39" i="9"/>
  <c r="P39" i="9"/>
  <c r="U39" i="9"/>
  <c r="U38" i="9" s="1"/>
  <c r="C40" i="9"/>
  <c r="F40" i="9"/>
  <c r="I40" i="9"/>
  <c r="N40" i="9"/>
  <c r="P40" i="9"/>
  <c r="T40" i="9"/>
  <c r="S40" i="9" s="1"/>
  <c r="C41" i="9"/>
  <c r="F41" i="9"/>
  <c r="I41" i="9"/>
  <c r="N41" i="9"/>
  <c r="P41" i="9"/>
  <c r="T41" i="9"/>
  <c r="S41" i="9" s="1"/>
  <c r="N44" i="9"/>
  <c r="P44" i="9"/>
  <c r="X44" i="9"/>
  <c r="Y45" i="9"/>
  <c r="D11" i="8"/>
  <c r="C11" i="8" s="1"/>
  <c r="C13" i="8"/>
  <c r="G13" i="8"/>
  <c r="J13" i="8"/>
  <c r="J24" i="9" s="1"/>
  <c r="C14" i="8"/>
  <c r="G14" i="8"/>
  <c r="J14" i="8"/>
  <c r="C15" i="8"/>
  <c r="F15" i="8"/>
  <c r="J15" i="8"/>
  <c r="D11" i="7"/>
  <c r="C11" i="7" s="1"/>
  <c r="E11" i="7"/>
  <c r="H11" i="7"/>
  <c r="J11" i="7"/>
  <c r="K11" i="7"/>
  <c r="C13" i="7"/>
  <c r="F13" i="7"/>
  <c r="I13" i="7"/>
  <c r="C14" i="7"/>
  <c r="F14" i="7"/>
  <c r="I14" i="7"/>
  <c r="C15" i="7"/>
  <c r="F15" i="7"/>
  <c r="I15" i="7"/>
  <c r="C16" i="7"/>
  <c r="F16" i="7"/>
  <c r="I16" i="7"/>
  <c r="J16" i="9" s="1"/>
  <c r="I16" i="9" s="1"/>
  <c r="G11" i="7"/>
  <c r="F11" i="7" s="1"/>
  <c r="I15" i="8" l="1"/>
  <c r="L15" i="8" s="1"/>
  <c r="J26" i="9"/>
  <c r="F14" i="8"/>
  <c r="G25" i="9"/>
  <c r="F25" i="9" s="1"/>
  <c r="I14" i="8"/>
  <c r="L14" i="8" s="1"/>
  <c r="J25" i="9"/>
  <c r="I25" i="9" s="1"/>
  <c r="O25" i="9" s="1"/>
  <c r="G11" i="8"/>
  <c r="F11" i="8" s="1"/>
  <c r="G24" i="9"/>
  <c r="G23" i="9" s="1"/>
  <c r="M24" i="9"/>
  <c r="M16" i="9"/>
  <c r="T16" i="9"/>
  <c r="S16" i="9" s="1"/>
  <c r="P12" i="9"/>
  <c r="T31" i="9"/>
  <c r="S31" i="9" s="1"/>
  <c r="T33" i="9"/>
  <c r="S33" i="9" s="1"/>
  <c r="M31" i="9"/>
  <c r="M30" i="9"/>
  <c r="L30" i="9" s="1"/>
  <c r="L13" i="9"/>
  <c r="U44" i="9"/>
  <c r="M47" i="9"/>
  <c r="M41" i="9"/>
  <c r="W40" i="9"/>
  <c r="V40" i="9" s="1"/>
  <c r="M40" i="9"/>
  <c r="L40" i="9" s="1"/>
  <c r="W33" i="9"/>
  <c r="V33" i="9" s="1"/>
  <c r="M33" i="9"/>
  <c r="P32" i="9"/>
  <c r="M32" i="9"/>
  <c r="L32" i="9" s="1"/>
  <c r="U29" i="9"/>
  <c r="U28" i="9" s="1"/>
  <c r="U27" i="9" s="1"/>
  <c r="M26" i="9"/>
  <c r="L26" i="9" s="1"/>
  <c r="L15" i="9"/>
  <c r="U36" i="9"/>
  <c r="G28" i="9"/>
  <c r="N18" i="9"/>
  <c r="W41" i="9"/>
  <c r="V41" i="9" s="1"/>
  <c r="L41" i="9"/>
  <c r="W38" i="9"/>
  <c r="N38" i="9"/>
  <c r="N36" i="9" s="1"/>
  <c r="T34" i="9"/>
  <c r="M34" i="9"/>
  <c r="L34" i="9" s="1"/>
  <c r="L33" i="9"/>
  <c r="W31" i="9"/>
  <c r="V31" i="9" s="1"/>
  <c r="L31" i="9"/>
  <c r="T30" i="9"/>
  <c r="N28" i="9"/>
  <c r="X24" i="9"/>
  <c r="X22" i="9" s="1"/>
  <c r="T24" i="9"/>
  <c r="N22" i="9"/>
  <c r="U20" i="9"/>
  <c r="W16" i="9"/>
  <c r="V16" i="9" s="1"/>
  <c r="L16" i="9"/>
  <c r="T15" i="9"/>
  <c r="W14" i="9"/>
  <c r="V14" i="9" s="1"/>
  <c r="L14" i="9"/>
  <c r="S13" i="9"/>
  <c r="J12" i="9"/>
  <c r="G12" i="9"/>
  <c r="F12" i="9" s="1"/>
  <c r="M12" i="9"/>
  <c r="M11" i="9" s="1"/>
  <c r="J11" i="8"/>
  <c r="I11" i="8" s="1"/>
  <c r="L11" i="8" s="1"/>
  <c r="I11" i="7"/>
  <c r="P36" i="9"/>
  <c r="S39" i="9"/>
  <c r="L39" i="9"/>
  <c r="I39" i="9"/>
  <c r="C39" i="9"/>
  <c r="T38" i="9"/>
  <c r="P38" i="9"/>
  <c r="M38" i="9"/>
  <c r="F28" i="9"/>
  <c r="T44" i="9"/>
  <c r="M44" i="9"/>
  <c r="L44" i="9" s="1"/>
  <c r="X39" i="9"/>
  <c r="X38" i="9" s="1"/>
  <c r="X36" i="9" s="1"/>
  <c r="F39" i="9"/>
  <c r="Q27" i="9"/>
  <c r="Q45" i="9" s="1"/>
  <c r="P28" i="9"/>
  <c r="P27" i="9" s="1"/>
  <c r="N27" i="9"/>
  <c r="F23" i="9"/>
  <c r="S29" i="9"/>
  <c r="L29" i="9"/>
  <c r="I29" i="9"/>
  <c r="C29" i="9"/>
  <c r="M28" i="9"/>
  <c r="J28" i="9"/>
  <c r="D28" i="9"/>
  <c r="F24" i="9"/>
  <c r="T18" i="9"/>
  <c r="U18" i="9"/>
  <c r="X20" i="9"/>
  <c r="X18" i="9" s="1"/>
  <c r="S20" i="9"/>
  <c r="L20" i="9"/>
  <c r="C20" i="9"/>
  <c r="E19" i="9"/>
  <c r="T32" i="9"/>
  <c r="X29" i="9"/>
  <c r="X28" i="9" s="1"/>
  <c r="X27" i="9" s="1"/>
  <c r="F29" i="9"/>
  <c r="W24" i="9"/>
  <c r="S24" i="9"/>
  <c r="L24" i="9"/>
  <c r="I24" i="9"/>
  <c r="C24" i="9"/>
  <c r="M18" i="9"/>
  <c r="J19" i="9"/>
  <c r="D19" i="9"/>
  <c r="D45" i="9" s="1"/>
  <c r="C49" i="9" s="1"/>
  <c r="W18" i="9"/>
  <c r="V18" i="9" s="1"/>
  <c r="I20" i="9"/>
  <c r="G19" i="9"/>
  <c r="F20" i="9"/>
  <c r="X13" i="9"/>
  <c r="X12" i="9" s="1"/>
  <c r="X11" i="9" s="1"/>
  <c r="F13" i="9"/>
  <c r="U12" i="9"/>
  <c r="U11" i="9" s="1"/>
  <c r="N12" i="9"/>
  <c r="N11" i="9" s="1"/>
  <c r="K12" i="9"/>
  <c r="K45" i="9" s="1"/>
  <c r="E12" i="9"/>
  <c r="R11" i="9"/>
  <c r="R45" i="9" s="1"/>
  <c r="I13" i="8"/>
  <c r="L13" i="8" s="1"/>
  <c r="F13" i="8"/>
  <c r="I26" i="9" l="1"/>
  <c r="O26" i="9" s="1"/>
  <c r="T26" i="9"/>
  <c r="J23" i="9"/>
  <c r="I23" i="9" s="1"/>
  <c r="O23" i="9" s="1"/>
  <c r="O24" i="9"/>
  <c r="F19" i="9"/>
  <c r="G45" i="9"/>
  <c r="F49" i="9" s="1"/>
  <c r="I19" i="9"/>
  <c r="J45" i="9"/>
  <c r="I49" i="9" s="1"/>
  <c r="M22" i="9"/>
  <c r="C19" i="9"/>
  <c r="L18" i="9"/>
  <c r="V29" i="9"/>
  <c r="L22" i="9"/>
  <c r="F38" i="9"/>
  <c r="F37" i="9" s="1"/>
  <c r="F45" i="9" s="1"/>
  <c r="W34" i="9"/>
  <c r="V34" i="9" s="1"/>
  <c r="S34" i="9"/>
  <c r="V13" i="9"/>
  <c r="V20" i="9"/>
  <c r="U45" i="9"/>
  <c r="V39" i="9"/>
  <c r="S15" i="9"/>
  <c r="W15" i="9"/>
  <c r="V15" i="9" s="1"/>
  <c r="S30" i="9"/>
  <c r="W30" i="9"/>
  <c r="V30" i="9" s="1"/>
  <c r="T12" i="9"/>
  <c r="T11" i="9" s="1"/>
  <c r="S11" i="9" s="1"/>
  <c r="N45" i="9"/>
  <c r="W32" i="9"/>
  <c r="S32" i="9"/>
  <c r="P11" i="9"/>
  <c r="P45" i="9" s="1"/>
  <c r="L11" i="9"/>
  <c r="S18" i="9"/>
  <c r="C28" i="9"/>
  <c r="M27" i="9"/>
  <c r="L28" i="9"/>
  <c r="L27" i="9" s="1"/>
  <c r="X45" i="9"/>
  <c r="S44" i="9"/>
  <c r="W44" i="9"/>
  <c r="C38" i="9"/>
  <c r="C37" i="9" s="1"/>
  <c r="I38" i="9"/>
  <c r="I37" i="9" s="1"/>
  <c r="V38" i="9"/>
  <c r="V24" i="9"/>
  <c r="C12" i="9"/>
  <c r="C45" i="9" s="1"/>
  <c r="I12" i="9"/>
  <c r="L12" i="9"/>
  <c r="I28" i="9"/>
  <c r="T28" i="9"/>
  <c r="M36" i="9"/>
  <c r="L38" i="9"/>
  <c r="T36" i="9"/>
  <c r="S38" i="9"/>
  <c r="H14" i="6"/>
  <c r="G15" i="6"/>
  <c r="G14" i="6"/>
  <c r="S26" i="9" l="1"/>
  <c r="W26" i="9"/>
  <c r="T22" i="9"/>
  <c r="S22" i="9" s="1"/>
  <c r="I45" i="9"/>
  <c r="O45" i="9" s="1"/>
  <c r="S12" i="9"/>
  <c r="W12" i="9"/>
  <c r="S36" i="9"/>
  <c r="M45" i="9"/>
  <c r="L36" i="9"/>
  <c r="L45" i="9" s="1"/>
  <c r="T27" i="9"/>
  <c r="T45" i="9" s="1"/>
  <c r="S28" i="9"/>
  <c r="S27" i="9" s="1"/>
  <c r="V32" i="9"/>
  <c r="W28" i="9"/>
  <c r="V44" i="9"/>
  <c r="W36" i="9"/>
  <c r="K14" i="6"/>
  <c r="K16" i="6"/>
  <c r="E14" i="6"/>
  <c r="E16" i="5"/>
  <c r="G12" i="5"/>
  <c r="D14" i="5"/>
  <c r="D12" i="5"/>
  <c r="E12" i="5"/>
  <c r="I14" i="5"/>
  <c r="H14" i="5"/>
  <c r="I22" i="5"/>
  <c r="G16" i="5"/>
  <c r="V26" i="9" l="1"/>
  <c r="W22" i="9"/>
  <c r="V22" i="9" s="1"/>
  <c r="W11" i="9"/>
  <c r="V11" i="9" s="1"/>
  <c r="V12" i="9"/>
  <c r="V36" i="9"/>
  <c r="W27" i="9"/>
  <c r="V28" i="9"/>
  <c r="V27" i="9" s="1"/>
  <c r="S45" i="9"/>
  <c r="K16" i="5"/>
  <c r="K14" i="5" s="1"/>
  <c r="K17" i="5"/>
  <c r="F12" i="4"/>
  <c r="E12" i="4"/>
  <c r="W45" i="9" l="1"/>
  <c r="M48" i="9"/>
  <c r="V45" i="9"/>
  <c r="K15" i="4"/>
  <c r="K14" i="4"/>
  <c r="K19" i="4"/>
  <c r="K17" i="4"/>
  <c r="L12" i="4" l="1"/>
  <c r="I12" i="4"/>
  <c r="H16" i="4" l="1"/>
  <c r="G18" i="4"/>
  <c r="G16" i="4"/>
  <c r="G14" i="4"/>
  <c r="J16" i="6"/>
  <c r="G16" i="6"/>
  <c r="D16" i="6"/>
  <c r="J15" i="6"/>
  <c r="D15" i="6"/>
  <c r="J14" i="6"/>
  <c r="D14" i="6"/>
  <c r="L12" i="6"/>
  <c r="I12" i="6"/>
  <c r="H12" i="6"/>
  <c r="F12" i="6"/>
  <c r="J22" i="5"/>
  <c r="G22" i="5"/>
  <c r="D22" i="5"/>
  <c r="L20" i="5"/>
  <c r="K20" i="5"/>
  <c r="J20" i="5"/>
  <c r="I20" i="5"/>
  <c r="H20" i="5"/>
  <c r="F20" i="5"/>
  <c r="E20" i="5"/>
  <c r="J19" i="5"/>
  <c r="G19" i="5"/>
  <c r="D19" i="5"/>
  <c r="J18" i="5"/>
  <c r="G18" i="5"/>
  <c r="D18" i="5"/>
  <c r="J17" i="5"/>
  <c r="G17" i="5"/>
  <c r="D17" i="5"/>
  <c r="J16" i="5"/>
  <c r="D16" i="5"/>
  <c r="L14" i="5"/>
  <c r="I12" i="5"/>
  <c r="F14" i="5"/>
  <c r="H15" i="4"/>
  <c r="G15" i="4" s="1"/>
  <c r="D16" i="4"/>
  <c r="J16" i="4"/>
  <c r="D17" i="4"/>
  <c r="H17" i="4"/>
  <c r="G17" i="4" s="1"/>
  <c r="J17" i="4"/>
  <c r="D18" i="4"/>
  <c r="J18" i="4"/>
  <c r="D19" i="4"/>
  <c r="H19" i="4"/>
  <c r="G19" i="4" s="1"/>
  <c r="J19" i="4"/>
  <c r="G12" i="6" l="1"/>
  <c r="G20" i="5"/>
  <c r="G14" i="5"/>
  <c r="L12" i="5"/>
  <c r="F12" i="5"/>
  <c r="D20" i="5"/>
  <c r="J15" i="4"/>
  <c r="K12" i="4"/>
  <c r="J12" i="4" s="1"/>
  <c r="D15" i="4"/>
  <c r="D12" i="4"/>
  <c r="H12" i="4"/>
  <c r="G12" i="4" s="1"/>
  <c r="E12" i="6"/>
  <c r="D12" i="6" s="1"/>
  <c r="K12" i="6"/>
  <c r="H12" i="5"/>
  <c r="E14" i="5"/>
  <c r="J14" i="4"/>
  <c r="D14" i="4"/>
  <c r="J12" i="6" l="1"/>
  <c r="J14" i="5"/>
  <c r="J12" i="5" s="1"/>
  <c r="K12" i="5"/>
</calcChain>
</file>

<file path=xl/sharedStrings.xml><?xml version="1.0" encoding="utf-8"?>
<sst xmlns="http://schemas.openxmlformats.org/spreadsheetml/2006/main" count="374" uniqueCount="157">
  <si>
    <t xml:space="preserve"> UZ 00 023</t>
  </si>
  <si>
    <t xml:space="preserve">    Z toho:</t>
  </si>
  <si>
    <r>
      <t>Příspěvek na provoz - nájemné PO</t>
    </r>
    <r>
      <rPr>
        <sz val="8"/>
        <rFont val="Arial"/>
        <family val="2"/>
        <charset val="238"/>
      </rPr>
      <t xml:space="preserve"> </t>
    </r>
  </si>
  <si>
    <t>UZ 00 023</t>
  </si>
  <si>
    <t>Příspěvek na záchranný arch. průzkum</t>
  </si>
  <si>
    <t>UZ 00 201</t>
  </si>
  <si>
    <t>Neinvestiční příspěvky zřízeným PO - odpisy</t>
  </si>
  <si>
    <t>UZ 00 006</t>
  </si>
  <si>
    <t>Neinvestiční akce v oblasti kultury</t>
  </si>
  <si>
    <t>UZ 00 013</t>
  </si>
  <si>
    <t>Příspěvek na provoz-mzdové náklady</t>
  </si>
  <si>
    <t>UZ 00 027</t>
  </si>
  <si>
    <t>Provozní příspěvek zřízeným PO</t>
  </si>
  <si>
    <t xml:space="preserve"> UZ 00 020</t>
  </si>
  <si>
    <t>CELKEM PŘÍSPĚVEK</t>
  </si>
  <si>
    <t>sl.6</t>
  </si>
  <si>
    <t>sl.5</t>
  </si>
  <si>
    <t>sl.4=sl.5+sl.6</t>
  </si>
  <si>
    <t>sl.3</t>
  </si>
  <si>
    <t>sl.2</t>
  </si>
  <si>
    <t>sl.1=sl.2+sl.3</t>
  </si>
  <si>
    <t>b) Investiční příspěvek celkem</t>
  </si>
  <si>
    <t>a) Neinvest. příspěvek celkem</t>
  </si>
  <si>
    <t xml:space="preserve">b) Investiční příspěvek celkem </t>
  </si>
  <si>
    <t>Z toho :</t>
  </si>
  <si>
    <t xml:space="preserve">Celkem příspěvek </t>
  </si>
  <si>
    <t>Rozpočtová skladba</t>
  </si>
  <si>
    <t xml:space="preserve">NÁVRH ROZPOČTU 2013  </t>
  </si>
  <si>
    <t>SCHVÁLENÝ ROZPOČET 2012</t>
  </si>
  <si>
    <t>v tis. Kč</t>
  </si>
  <si>
    <t xml:space="preserve">                 vedoucí odboru</t>
  </si>
  <si>
    <t>Správce: PhDr. Jindřich Garčic</t>
  </si>
  <si>
    <t>Organizace v oblasti kultury</t>
  </si>
  <si>
    <t>ORJ - 13</t>
  </si>
  <si>
    <t>UPRAVENÝ ROZPOČET 2012 k 31.10.2012</t>
  </si>
  <si>
    <t>Komentář :</t>
  </si>
  <si>
    <t>Rozpočet  pro příspěvkové organizace v oblasti kultury včetně rezervy je rozpočtován v celkové výši  126 079 tis. Kč.</t>
  </si>
  <si>
    <t>Organizace v oblasti zdravotnictví</t>
  </si>
  <si>
    <t>Správce: MUDr. Eva Štefková</t>
  </si>
  <si>
    <t>ORJ - 14</t>
  </si>
  <si>
    <t xml:space="preserve">Příspěvek na provoz - nájemné PO </t>
  </si>
  <si>
    <t>Příspěvek na provoz - nájemné PO  (investiční)</t>
  </si>
  <si>
    <t>Rozpočet  pro příspěvkové organizace v oblasti zdravotnictví včetně rezervy je rozpočtován v celkové výši  234 913 tis. Kč.</t>
  </si>
  <si>
    <t>V této částce je zahrnuto snížení příspěvku na provoz - odpisy o 971 tis. Kč a zvýšení nájemného příspěvkových organizací o 36 tis. Kč.V případě příspěvkové organizace Zdravotnické záchranné služby Olomouckého kraje  je zde promítnut jak dopad uzavřeného  "Memoranda o úpravě platů" ze dne 13.4.2012 tak i  předpokládaný dopad připravovaných změn v ZP – 1 týden dodatkové dovolené a změny v zákonu o ZZS - odchodné pro zaměstnance výjezdových skupin.</t>
  </si>
  <si>
    <t xml:space="preserve"> - odvody z investičního fondu</t>
  </si>
  <si>
    <t>Odvod z investičního fondu</t>
  </si>
  <si>
    <t>Odvod z investičního fondu je ve výši 100 000,- Kč a vztahuje se k příspěvkové organizaci Vlastivědné muzeum v Olomouci. Odvod je nařízen v rámci  projektu „Brána poznání otevřena“ (Rekonstrukce depozitářů Vlastivědného muzea v Olomouci). Dle podmínek FM EHP/Norsko je příjemce dotace povinen zajistit údržbu majetku spolufinancovaného z dotace. Na údržbu majetku je povinen vyčlenit finanční prostředky ve výši minimálně 0,5 % ze skutečných celkových výdajů projektu.</t>
  </si>
  <si>
    <t>Příspěvek na provoz - odpisy (odvody)</t>
  </si>
  <si>
    <t>Odvod z odpisů do rozpočtu zřizovatele (závazky vůči zřizovateli) byly stanoveny ve výši 75 % z výše rozpočtovaných odpisů, tj. v částce 9 782 tis.Kč.</t>
  </si>
  <si>
    <t>V rozpočtu je zahrnuta i rezerva ve výši 300 tis. Kč (ÚZ 00 201) určená na záchranný archeolog. výzkum příspěvkových organizací z oblasti kultury.</t>
  </si>
  <si>
    <t>sl.7=sl.8+sl.9</t>
  </si>
  <si>
    <t>sl.8</t>
  </si>
  <si>
    <t>sl.9</t>
  </si>
  <si>
    <t>Rezerva pro příspěvkové organizace je navrhována ve stejné výši jako v roce 2012 a to 1 000 tis. Kč. Rezerva v bude použita na nepředvídatelné náklady příspěvkových organizací  a nepředvídatelné výdaje odboru zdravotnictví.</t>
  </si>
  <si>
    <t>Odvod z odpisů do rozpočtu zřizovatele (závazky vůči zřizovateli) byly stanoveny ve výši 75 % z výše rozpočtovaných odpisů, tj. v částce 14 745 tis.Kč.</t>
  </si>
  <si>
    <t>Organizace v oblasti sociálních služeb</t>
  </si>
  <si>
    <t>Správce: PhDr. Markéta Čožíková</t>
  </si>
  <si>
    <t>ORJ - 11</t>
  </si>
  <si>
    <t>V této částce je zahrnuto navýšení příspěvku na provoz - odpisy ve výši 3 990 tis. Kč. Příspěvek na provoz příspěvkových organizací je ve výši 224 610 tis. Kč, z toho 139 485 tis. Kč je rozepsáno na jednotlivé příspěvkové organizace a částka 85 125 tis. Kč je ponechána v rezervě pro potřeby příspěvkových organizací.</t>
  </si>
  <si>
    <t>Odvod z odpisů do rozpočtu zřizovatele (závazky vůči zřizovateli) byly stanoveny ve výši 75 % z výše rozpočtovaných odpisů, tj. v částce 23 731 tis.Kč.</t>
  </si>
  <si>
    <t>Pozn. : v částce 228 603 tis. Kč je zahrnuto i navýšení příspěvku na provoz ve výši 25 mil. Kč (Rada Olomouckého kraje ze dne 6.11.2012).</t>
  </si>
  <si>
    <t>Gymnázium, Olomouc, Čajkovského - výstavba tělocvičny.</t>
  </si>
  <si>
    <t>Slovanské gymnázium, Olomouc, Tř. Jiřího z Poděbrad - přístavba budovy školy,</t>
  </si>
  <si>
    <t>ZŠ prof. V. Vejdovského Olomouc - Hejčín, Tomkova 42 -  vybudování nového areálu,</t>
  </si>
  <si>
    <t>Oproti roku 2012 dochází k navýšení příspěvku na provoz - odpisy o částku 6 509 tis. u těchto tří příspěvkových organizací a to z důvodu:</t>
  </si>
  <si>
    <t>Na rok 2013 je příspěvek na provoz - odpisy plánován ve výši 86 595 tis. Kč, rezerva činí 0  Kč. Výše odvodu z investičního fondu /odpisy/ činí z příspěvku rozepsaného na organizace 64 961 tis. Kč.</t>
  </si>
  <si>
    <r>
      <t>Příspěvek na provoz - odpisy</t>
    </r>
    <r>
      <rPr>
        <sz val="10"/>
        <rFont val="Arial"/>
        <family val="2"/>
        <charset val="238"/>
      </rPr>
      <t/>
    </r>
  </si>
  <si>
    <t>Příspěvková organizace Dům dětí a mládeže, Olomouc, tř. 17. listopadu 47, v souladu se zřizovací listinou, odvádí prostředky z nájemného na účet zřizovatele, ten je následně zašle zpět v plné výši na organizaci.  Částka 95 tis. Kč byla zapracována do rozpočtu příjmů odboru školství.</t>
  </si>
  <si>
    <t xml:space="preserve">Na rok 2013 se předpokládá příspěvek na provoz - nájemné ve výši 95 tis. Kč.  V roce 2013 nebude příspěvek na nájemné u Obchodní akademie, Mohelnice, Olomoucká 82 a u Střední odborné školy a Středního odborného učiliště, Uničov, Moravské náměstí 681. </t>
  </si>
  <si>
    <t>Příspěvek na provoz - nájemné</t>
  </si>
  <si>
    <t xml:space="preserve"> - Střední odborná škola obchodu a služeb, Olomouc, Štursova 14  - 30 tis. Kč na odměny za produktivní činnost žáků ve školní jídelně</t>
  </si>
  <si>
    <t xml:space="preserve"> - Střední škola, Olomouc - Svatý Kopeček, B. Dvorského 17  - 65 tis. Kč na odměny za produktivní činnost žáků ve školní jídelně</t>
  </si>
  <si>
    <t xml:space="preserve"> - Střední odborná škola a Střední odborné učiliště zemědělské, Horní Heřmanice 47 -  250 tis. Kč na mzdy pro 1 zaměstnance - obsluha čističky vody</t>
  </si>
  <si>
    <t xml:space="preserve"> - Odborné učiliště a Praktická škola, Lipová - lázně 458  -  50 tis. Kč na odměny za produktivní činnost žáků ve školní jídelně</t>
  </si>
  <si>
    <t xml:space="preserve"> - Střední odborná škola gastronomie a potravinářství, Jeseník, U Jatek 8 - 230 tis. Kč na odměny za produktivní činnost žáků ve školní jídelně</t>
  </si>
  <si>
    <t xml:space="preserve"> - Střední škola technická, Přerov - 100 tis. Kč - odměny za produktivní činnost žáků (zednické, malířské, instalatérské, topenářské, klempířské a pokrývačské práce) </t>
  </si>
  <si>
    <t>V souladu se Zásadami řízení příspěvkových organizací zřizovaných Olomouckým krajem požádaly příspěvkové organizace o  stanovení příspěvku na provoz - mzdové náklady na rok 2013 ve výši 725 tis. Kč. Jedná se o následující školy:</t>
  </si>
  <si>
    <t>Příspěvek na provoz  - mzdové náklady</t>
  </si>
  <si>
    <t xml:space="preserve">Na rok 2013 je plánován příspěvek na provoz /UZ 00 020/ ve výši 314 584  tis. Kč.  Na školy a školská zařízení je rozepsán příspěvek ve výši 313 484 tis. Kč, rezerva činí 1 100 tis. Kč. </t>
  </si>
  <si>
    <r>
      <t xml:space="preserve">Příspěvek na provoz  </t>
    </r>
    <r>
      <rPr>
        <sz val="10"/>
        <rFont val="Arial"/>
        <family val="2"/>
        <charset val="238"/>
      </rPr>
      <t/>
    </r>
  </si>
  <si>
    <t xml:space="preserve">          95 tis. Kč</t>
  </si>
  <si>
    <t xml:space="preserve"> - nájemné  /UZ 00 023/</t>
  </si>
  <si>
    <t>86 595 tis. Kč</t>
  </si>
  <si>
    <t xml:space="preserve"> - příspěvek na provoz - odpisy  /UZ 00 006/:                </t>
  </si>
  <si>
    <t>725 tis. Kč</t>
  </si>
  <si>
    <t xml:space="preserve"> - příspěvek na provoz - mzdové náklady /UZ 00 027/        </t>
  </si>
  <si>
    <t>314 584 tis. Kč</t>
  </si>
  <si>
    <t xml:space="preserve"> - příspěvek na provoz /UZ 00 020/:                             </t>
  </si>
  <si>
    <t xml:space="preserve">Tento rozpočet navrhuje rozdělit následovně: </t>
  </si>
  <si>
    <t>Sigmundova střední škola strojírenská, Lutín o 500 tis. Kč  (Rada Olomouckého kraje UR/99/47/2012  ze dne 23.10.2012- nájemné).</t>
  </si>
  <si>
    <t xml:space="preserve">Ekonomický odbor navrhuje pro rok 2013 částku 401 999 tis. Kč, v této částce je zahrnuto navýšení příspěvku na provoz - odpisy a současně snížení příspěvku na provoz v případě příspěvkové organizace </t>
  </si>
  <si>
    <t>Komentář:</t>
  </si>
  <si>
    <t xml:space="preserve">             UZ 00 023 Příspěvek na provoz - nájemné PO</t>
  </si>
  <si>
    <t xml:space="preserve">             UZ 00 006 Neinvestiční příspěvky zřízeným PO - odpisy</t>
  </si>
  <si>
    <t xml:space="preserve">             UZ 00 027 Příspěvek na provoz -mzdové náklady</t>
  </si>
  <si>
    <t xml:space="preserve">             UZ 00 020 Provozní příspěvek zřízeným PO</t>
  </si>
  <si>
    <t xml:space="preserve">   Z toho:</t>
  </si>
  <si>
    <t xml:space="preserve">a) Neinvest. příspěvek celkem </t>
  </si>
  <si>
    <t xml:space="preserve">NÁVRH ROZPOČTU 2013                                    </t>
  </si>
  <si>
    <t xml:space="preserve">              vedoucí odboru</t>
  </si>
  <si>
    <t>Správce: Mgr. Miroslav Gajdůšek, MBA</t>
  </si>
  <si>
    <t>Organizace v oblasti školství</t>
  </si>
  <si>
    <t>2./  36 000 tis. Kč na pokrytí odpisů provozního majetku. Z poskytnutého příspěvku na odpisy provozního majetku je počítáno s 75% odvodem ve výši 27 000 tis. Kč.</t>
  </si>
  <si>
    <t>1./  92 000 tis. Kč na pokrytí odpisů silničního majetku. Navrhovaná výše vychází z předpokládané skutečnosti roku 2012 a je navýšená o odpisy nově zařazeného SM.</t>
  </si>
  <si>
    <t>Příspěvek na provoz - odpisy  pro Správu silnic Olomouckého kraje činí v  celkovém objemu 128 000 tis. Kč v následujícím členění:</t>
  </si>
  <si>
    <t>V návrhu rozpočtu na rok 2013 je kalkulován příspěvek na provoz organizací v oblasti dopravy v celkovém objemu 387 157 tis. Kč.</t>
  </si>
  <si>
    <t>Rozpočet pro příspěvkové organizace v oblasti dopravy na rok 2013 je rozpočtován v celkové výši 520 053 tis. Kč.</t>
  </si>
  <si>
    <t xml:space="preserve">                  vedoucí odboru</t>
  </si>
  <si>
    <t>Organizace v oblasti dopravy</t>
  </si>
  <si>
    <t>Rozdíl (návrh rozpočtu 2013 - limit)</t>
  </si>
  <si>
    <t>Schválený limit  rozpočtu 2013</t>
  </si>
  <si>
    <t>Celkem příspěvkové organizace</t>
  </si>
  <si>
    <t>Organizace v oblasti sociální</t>
  </si>
  <si>
    <t>sl.12=sl.9-sl.3</t>
  </si>
  <si>
    <t>sl.11=sl.8-sl.2</t>
  </si>
  <si>
    <t>sl.10=sl.7-sl.1</t>
  </si>
  <si>
    <t>Příspěvek na provoz /odpisy UZ 00 006/</t>
  </si>
  <si>
    <t>Příspěvek na provoz</t>
  </si>
  <si>
    <t>Příspěvek celkem</t>
  </si>
  <si>
    <t>Organizace</t>
  </si>
  <si>
    <r>
      <t xml:space="preserve">Platné limity pro návrh rozpočtu 2013      </t>
    </r>
    <r>
      <rPr>
        <sz val="8"/>
        <rFont val="Arial"/>
        <family val="2"/>
        <charset val="238"/>
      </rPr>
      <t xml:space="preserve"> /Rada OK 28.8.2012/</t>
    </r>
  </si>
  <si>
    <t>Úspora</t>
  </si>
  <si>
    <t>NÁVRH ROZPOČTU 2013 Rada 22.11.2011</t>
  </si>
  <si>
    <t>NÁVRH ROZPOČTU 2013 Rada 8.11.2011</t>
  </si>
  <si>
    <t>Nárůst /v tis. Kč/</t>
  </si>
  <si>
    <t xml:space="preserve">b) Příspěvkové organizace zřizované Olomouckým krajem </t>
  </si>
  <si>
    <t/>
  </si>
  <si>
    <t>3. Výdaje Olomouckého kraje na rok 2013</t>
  </si>
  <si>
    <t xml:space="preserve">    - UZ 00 020 Provozní příspěvek zřízeným PO</t>
  </si>
  <si>
    <t xml:space="preserve">    - UZ 00 027 Příspěvek na provoz -mzdové náklady</t>
  </si>
  <si>
    <t xml:space="preserve">    - UZ 00 006 Neinvestiční příspěvky zřízeným PO - odpisy</t>
  </si>
  <si>
    <t xml:space="preserve">    - UZ 00 023 Příspěvek na provoz - nájemné PO</t>
  </si>
  <si>
    <r>
      <t>UPRAVENÝ ROZPOČET 2012 k 31.10.2012)</t>
    </r>
    <r>
      <rPr>
        <b/>
        <vertAlign val="superscript"/>
        <sz val="10"/>
        <rFont val="Arial"/>
        <family val="2"/>
        <charset val="238"/>
      </rPr>
      <t>1</t>
    </r>
  </si>
  <si>
    <t xml:space="preserve">NÁVRH ROZPOČTU 2013                                                                    </t>
  </si>
  <si>
    <t>Pozn. : v případě příspěvkových organizací v sociální oblasti je  v částce 228 603 tis. Kč  zahrnuto i navýšení příspěvku na provoz ve výši 25 mil. Kč (Rada Olomouckého kraje ze dne 6.11.2012).</t>
  </si>
  <si>
    <t xml:space="preserve">    - UZ 00 013 Neinvestiční akce v oblasti kultury</t>
  </si>
  <si>
    <t xml:space="preserve">Celkem </t>
  </si>
  <si>
    <t>Položka 5331</t>
  </si>
  <si>
    <t>b)Položka 6351</t>
  </si>
  <si>
    <t>a)Položka 5331</t>
  </si>
  <si>
    <t>ORJ - 10</t>
  </si>
  <si>
    <t>ORJ - 12</t>
  </si>
  <si>
    <t xml:space="preserve"> Položka 5331</t>
  </si>
  <si>
    <t xml:space="preserve"> a) Položka 5331</t>
  </si>
  <si>
    <t xml:space="preserve"> b) Položka 6351</t>
  </si>
  <si>
    <t xml:space="preserve">Z toho pro Správu silnic Olomouckého kraje je určen příspěvek na provoz ve výši 379 553 tis. Kč a pro příspěvkovou organizaci Koordinátor Integrovaného dopravního systému Olomouckého kraje příspěvek ve výši 7 604 tis. Kč a příspěvek na provoz - mzdové náklady  ve výši 4 766 tis. Kč. </t>
  </si>
  <si>
    <t>Příspěvek na provoz - odpisy  pro organizaci Koordinátor Integrovaného dopravního systému Olomouckého kraje  činí v  celkovém objemu 130  tis. Kč. Odvod z investičního fondu je ve výši 98 tis. Kč. Částka představuje 75% plánovaného objemu příspěvků na odpisy provozního majetku.</t>
  </si>
  <si>
    <t>Rozpočet  pro příspěvkové organizace v oblasti sociálních služeb včetně rezervy je rozpočtován v celkové výši  256 246 tis. Kč.</t>
  </si>
  <si>
    <t>%</t>
  </si>
  <si>
    <t>sl.10=sl.7/sl.1</t>
  </si>
  <si>
    <t xml:space="preserve">           UZ 00 020 Provozní příspěvek zřízeným PO</t>
  </si>
  <si>
    <t xml:space="preserve">           UZ 00 027 Příspěvek na provoz -mzdové náklady</t>
  </si>
  <si>
    <t xml:space="preserve">           UZ 00 006 Neinvestiční příspěvky zřízeným PO - odpisy</t>
  </si>
  <si>
    <t>V této částce je zahrnuto navýšení příspěvku na provoz - odpisy ve výši 552 tis. Kč a nájemného příspěvkových organizací v oblasti kultury ve výši 6 tis. Kč. Dále je zde zahrnuta částka 1 039 tis. Kč určená na mzdové prostředky (bez pojistného) pro Vědeckou knihovnu; částka 290 tis. Kč pro Vlastivědné muzeum Jesenicka, z toho  navýšení mzdových prostředků (210 tis. Kč) a pojistného na jednoho pracovníka (80 tis. Kč)  a 120 tis. Kč na navýšení provozního příspěvku pro Vlastivědné muzeum v Šumperku.</t>
  </si>
  <si>
    <t xml:space="preserve">Rezerva pro příspěvkové organizace je navrhována ve stejné výši  jako v roce 2012 a to 300 tis. Kč. Tato rezerva na provoz  (ÚZ 00 020) je určena na financování případných mimořádných nákladů spojených s činností příspěvkových organizací. </t>
  </si>
  <si>
    <t xml:space="preserve">    - UZ 00 201 Příspěvek na záchranný arch. průzkum</t>
  </si>
  <si>
    <t>Správce: Ing. Ladislav Růžička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</si>
</sst>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3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i/>
      <sz val="12"/>
      <name val="Arial"/>
      <family val="2"/>
      <charset val="238"/>
    </font>
    <font>
      <i/>
      <sz val="10"/>
      <name val="Arial"/>
      <family val="2"/>
      <charset val="238"/>
    </font>
    <font>
      <b/>
      <i/>
      <sz val="11"/>
      <name val="Arial"/>
      <family val="2"/>
      <charset val="238"/>
    </font>
    <font>
      <sz val="11"/>
      <color rgb="FF008080"/>
      <name val="Arial"/>
      <family val="2"/>
      <charset val="238"/>
    </font>
    <font>
      <b/>
      <sz val="11"/>
      <color rgb="FF008080"/>
      <name val="Arial"/>
      <family val="2"/>
      <charset val="238"/>
    </font>
    <font>
      <b/>
      <sz val="10"/>
      <color rgb="FF00808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12"/>
      <color theme="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443">
    <xf numFmtId="0" fontId="0" fillId="0" borderId="0" xfId="0"/>
    <xf numFmtId="0" fontId="1" fillId="0" borderId="0" xfId="1"/>
    <xf numFmtId="0" fontId="1" fillId="0" borderId="0" xfId="1" applyBorder="1"/>
    <xf numFmtId="49" fontId="2" fillId="0" borderId="0" xfId="1" applyNumberFormat="1" applyFont="1" applyBorder="1" applyAlignment="1">
      <alignment horizontal="center"/>
    </xf>
    <xf numFmtId="3" fontId="3" fillId="0" borderId="1" xfId="1" applyNumberFormat="1" applyFont="1" applyBorder="1"/>
    <xf numFmtId="3" fontId="3" fillId="0" borderId="2" xfId="1" applyNumberFormat="1" applyFont="1" applyBorder="1"/>
    <xf numFmtId="3" fontId="3" fillId="0" borderId="3" xfId="1" applyNumberFormat="1" applyFont="1" applyBorder="1"/>
    <xf numFmtId="3" fontId="3" fillId="0" borderId="2" xfId="1" applyNumberFormat="1" applyFont="1" applyFill="1" applyBorder="1"/>
    <xf numFmtId="3" fontId="3" fillId="0" borderId="3" xfId="1" applyNumberFormat="1" applyFont="1" applyFill="1" applyBorder="1"/>
    <xf numFmtId="49" fontId="4" fillId="0" borderId="4" xfId="1" applyNumberFormat="1" applyFont="1" applyBorder="1" applyAlignment="1">
      <alignment horizontal="left"/>
    </xf>
    <xf numFmtId="49" fontId="1" fillId="0" borderId="3" xfId="1" applyNumberFormat="1" applyFont="1" applyBorder="1" applyAlignment="1">
      <alignment horizontal="right"/>
    </xf>
    <xf numFmtId="0" fontId="1" fillId="0" borderId="0" xfId="1" applyProtection="1">
      <protection locked="0"/>
    </xf>
    <xf numFmtId="3" fontId="1" fillId="0" borderId="5" xfId="1" applyNumberFormat="1" applyBorder="1"/>
    <xf numFmtId="3" fontId="1" fillId="0" borderId="6" xfId="1" applyNumberFormat="1" applyBorder="1"/>
    <xf numFmtId="3" fontId="1" fillId="0" borderId="7" xfId="1" applyNumberFormat="1" applyBorder="1"/>
    <xf numFmtId="3" fontId="1" fillId="0" borderId="6" xfId="1" applyNumberFormat="1" applyFill="1" applyBorder="1"/>
    <xf numFmtId="3" fontId="1" fillId="0" borderId="7" xfId="1" applyNumberFormat="1" applyFill="1" applyBorder="1"/>
    <xf numFmtId="49" fontId="1" fillId="0" borderId="7" xfId="1" applyNumberFormat="1" applyBorder="1"/>
    <xf numFmtId="0" fontId="5" fillId="0" borderId="0" xfId="1" applyFont="1" applyProtection="1">
      <protection locked="0"/>
    </xf>
    <xf numFmtId="3" fontId="6" fillId="0" borderId="5" xfId="1" applyNumberFormat="1" applyFont="1" applyBorder="1"/>
    <xf numFmtId="3" fontId="6" fillId="0" borderId="6" xfId="1" applyNumberFormat="1" applyFont="1" applyBorder="1"/>
    <xf numFmtId="3" fontId="6" fillId="0" borderId="7" xfId="1" applyNumberFormat="1" applyFont="1" applyBorder="1"/>
    <xf numFmtId="3" fontId="6" fillId="0" borderId="6" xfId="1" applyNumberFormat="1" applyFont="1" applyFill="1" applyBorder="1"/>
    <xf numFmtId="3" fontId="6" fillId="0" borderId="7" xfId="1" applyNumberFormat="1" applyFont="1" applyFill="1" applyBorder="1"/>
    <xf numFmtId="49" fontId="6" fillId="0" borderId="7" xfId="1" applyNumberFormat="1" applyFont="1" applyBorder="1"/>
    <xf numFmtId="49" fontId="4" fillId="0" borderId="8" xfId="1" applyNumberFormat="1" applyFont="1" applyBorder="1" applyAlignment="1">
      <alignment horizontal="left"/>
    </xf>
    <xf numFmtId="49" fontId="1" fillId="0" borderId="7" xfId="1" applyNumberFormat="1" applyFont="1" applyBorder="1" applyAlignment="1">
      <alignment horizontal="right"/>
    </xf>
    <xf numFmtId="0" fontId="4" fillId="0" borderId="0" xfId="1" applyFont="1"/>
    <xf numFmtId="3" fontId="3" fillId="0" borderId="5" xfId="1" applyNumberFormat="1" applyFont="1" applyBorder="1"/>
    <xf numFmtId="3" fontId="3" fillId="0" borderId="6" xfId="1" applyNumberFormat="1" applyFont="1" applyBorder="1"/>
    <xf numFmtId="3" fontId="3" fillId="0" borderId="7" xfId="1" applyNumberFormat="1" applyFont="1" applyBorder="1"/>
    <xf numFmtId="3" fontId="3" fillId="0" borderId="6" xfId="1" applyNumberFormat="1" applyFont="1" applyFill="1" applyBorder="1"/>
    <xf numFmtId="3" fontId="3" fillId="0" borderId="7" xfId="1" applyNumberFormat="1" applyFont="1" applyFill="1" applyBorder="1"/>
    <xf numFmtId="49" fontId="1" fillId="0" borderId="8" xfId="1" applyNumberFormat="1" applyBorder="1" applyAlignment="1">
      <alignment horizontal="left"/>
    </xf>
    <xf numFmtId="0" fontId="5" fillId="0" borderId="0" xfId="1" applyFont="1" applyAlignment="1">
      <alignment horizontal="left"/>
    </xf>
    <xf numFmtId="3" fontId="5" fillId="0" borderId="9" xfId="1" applyNumberFormat="1" applyFont="1" applyBorder="1" applyAlignment="1">
      <alignment horizontal="right"/>
    </xf>
    <xf numFmtId="3" fontId="5" fillId="0" borderId="10" xfId="1" applyNumberFormat="1" applyFont="1" applyBorder="1" applyAlignment="1">
      <alignment horizontal="right"/>
    </xf>
    <xf numFmtId="3" fontId="5" fillId="0" borderId="11" xfId="1" applyNumberFormat="1" applyFont="1" applyBorder="1" applyAlignment="1">
      <alignment horizontal="right"/>
    </xf>
    <xf numFmtId="3" fontId="5" fillId="0" borderId="10" xfId="1" applyNumberFormat="1" applyFont="1" applyFill="1" applyBorder="1" applyAlignment="1"/>
    <xf numFmtId="3" fontId="5" fillId="0" borderId="10" xfId="1" applyNumberFormat="1" applyFont="1" applyFill="1" applyBorder="1" applyAlignment="1">
      <alignment horizontal="right"/>
    </xf>
    <xf numFmtId="3" fontId="5" fillId="0" borderId="11" xfId="1" applyNumberFormat="1" applyFont="1" applyFill="1" applyBorder="1" applyAlignment="1">
      <alignment horizontal="right"/>
    </xf>
    <xf numFmtId="0" fontId="5" fillId="0" borderId="12" xfId="1" applyFont="1" applyBorder="1" applyAlignment="1">
      <alignment horizontal="left"/>
    </xf>
    <xf numFmtId="0" fontId="5" fillId="0" borderId="11" xfId="1" applyFont="1" applyBorder="1" applyAlignment="1">
      <alignment horizontal="left"/>
    </xf>
    <xf numFmtId="3" fontId="3" fillId="0" borderId="2" xfId="1" applyNumberFormat="1" applyFont="1" applyBorder="1" applyAlignment="1">
      <alignment horizontal="center"/>
    </xf>
    <xf numFmtId="3" fontId="3" fillId="0" borderId="3" xfId="1" applyNumberFormat="1" applyFont="1" applyBorder="1" applyAlignment="1">
      <alignment horizontal="center"/>
    </xf>
    <xf numFmtId="3" fontId="1" fillId="0" borderId="0" xfId="1" applyNumberFormat="1" applyFont="1" applyAlignment="1">
      <alignment horizontal="right"/>
    </xf>
    <xf numFmtId="3" fontId="8" fillId="0" borderId="0" xfId="1" applyNumberFormat="1" applyFont="1"/>
    <xf numFmtId="0" fontId="8" fillId="0" borderId="0" xfId="1" applyFont="1"/>
    <xf numFmtId="3" fontId="1" fillId="0" borderId="0" xfId="1" applyNumberFormat="1" applyAlignment="1">
      <alignment horizontal="right" indent="2"/>
    </xf>
    <xf numFmtId="3" fontId="1" fillId="0" borderId="0" xfId="1" applyNumberFormat="1"/>
    <xf numFmtId="49" fontId="9" fillId="0" borderId="0" xfId="1" applyNumberFormat="1" applyFont="1"/>
    <xf numFmtId="0" fontId="10" fillId="0" borderId="0" xfId="1" applyFont="1"/>
    <xf numFmtId="49" fontId="11" fillId="0" borderId="0" xfId="1" applyNumberFormat="1" applyFont="1" applyAlignment="1">
      <alignment horizontal="left"/>
    </xf>
    <xf numFmtId="49" fontId="12" fillId="0" borderId="0" xfId="1" applyNumberFormat="1" applyFont="1" applyAlignment="1">
      <alignment horizontal="right" shrinkToFit="1"/>
    </xf>
    <xf numFmtId="3" fontId="1" fillId="0" borderId="6" xfId="1" applyNumberFormat="1" applyFont="1" applyFill="1" applyBorder="1"/>
    <xf numFmtId="3" fontId="1" fillId="0" borderId="2" xfId="1" applyNumberFormat="1" applyFont="1" applyFill="1" applyBorder="1"/>
    <xf numFmtId="3" fontId="1" fillId="0" borderId="6" xfId="1" applyNumberFormat="1" applyFont="1" applyBorder="1"/>
    <xf numFmtId="49" fontId="8" fillId="0" borderId="0" xfId="1" applyNumberFormat="1" applyFont="1" applyBorder="1"/>
    <xf numFmtId="49" fontId="1" fillId="0" borderId="0" xfId="1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horizontal="justify" vertical="justify" wrapText="1"/>
    </xf>
    <xf numFmtId="3" fontId="2" fillId="0" borderId="6" xfId="1" applyNumberFormat="1" applyFont="1" applyBorder="1"/>
    <xf numFmtId="3" fontId="1" fillId="0" borderId="5" xfId="1" applyNumberFormat="1" applyFont="1" applyBorder="1"/>
    <xf numFmtId="0" fontId="9" fillId="0" borderId="0" xfId="1" applyFont="1"/>
    <xf numFmtId="3" fontId="1" fillId="0" borderId="7" xfId="1" applyNumberFormat="1" applyFont="1" applyBorder="1"/>
    <xf numFmtId="3" fontId="1" fillId="0" borderId="7" xfId="1" applyNumberFormat="1" applyFont="1" applyFill="1" applyBorder="1"/>
    <xf numFmtId="3" fontId="2" fillId="0" borderId="7" xfId="1" applyNumberFormat="1" applyFont="1" applyBorder="1"/>
    <xf numFmtId="49" fontId="1" fillId="0" borderId="8" xfId="1" applyNumberFormat="1" applyFont="1" applyBorder="1" applyAlignment="1">
      <alignment horizontal="left"/>
    </xf>
    <xf numFmtId="3" fontId="2" fillId="0" borderId="2" xfId="1" applyNumberFormat="1" applyFont="1" applyBorder="1"/>
    <xf numFmtId="49" fontId="1" fillId="0" borderId="4" xfId="1" applyNumberFormat="1" applyFont="1" applyBorder="1" applyAlignment="1">
      <alignment horizontal="left"/>
    </xf>
    <xf numFmtId="3" fontId="1" fillId="0" borderId="3" xfId="1" applyNumberFormat="1" applyFont="1" applyBorder="1"/>
    <xf numFmtId="3" fontId="1" fillId="0" borderId="2" xfId="1" applyNumberFormat="1" applyFont="1" applyBorder="1"/>
    <xf numFmtId="3" fontId="1" fillId="0" borderId="3" xfId="1" applyNumberFormat="1" applyFont="1" applyFill="1" applyBorder="1"/>
    <xf numFmtId="3" fontId="1" fillId="0" borderId="1" xfId="1" applyNumberFormat="1" applyFont="1" applyBorder="1"/>
    <xf numFmtId="0" fontId="2" fillId="0" borderId="0" xfId="1" applyFont="1" applyBorder="1"/>
    <xf numFmtId="0" fontId="2" fillId="0" borderId="0" xfId="1" applyFont="1"/>
    <xf numFmtId="0" fontId="5" fillId="0" borderId="7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3" fontId="5" fillId="0" borderId="7" xfId="1" applyNumberFormat="1" applyFont="1" applyBorder="1" applyAlignment="1">
      <alignment horizontal="right"/>
    </xf>
    <xf numFmtId="3" fontId="5" fillId="0" borderId="6" xfId="1" applyNumberFormat="1" applyFont="1" applyBorder="1" applyAlignment="1">
      <alignment horizontal="right"/>
    </xf>
    <xf numFmtId="3" fontId="5" fillId="0" borderId="7" xfId="1" applyNumberFormat="1" applyFont="1" applyFill="1" applyBorder="1" applyAlignment="1">
      <alignment horizontal="right"/>
    </xf>
    <xf numFmtId="3" fontId="5" fillId="0" borderId="6" xfId="1" applyNumberFormat="1" applyFont="1" applyFill="1" applyBorder="1" applyAlignment="1">
      <alignment horizontal="right"/>
    </xf>
    <xf numFmtId="3" fontId="5" fillId="0" borderId="6" xfId="1" applyNumberFormat="1" applyFont="1" applyFill="1" applyBorder="1" applyAlignment="1"/>
    <xf numFmtId="3" fontId="5" fillId="0" borderId="5" xfId="1" applyNumberFormat="1" applyFont="1" applyBorder="1" applyAlignment="1">
      <alignment horizontal="right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3" fontId="3" fillId="0" borderId="11" xfId="1" applyNumberFormat="1" applyFont="1" applyBorder="1" applyAlignment="1">
      <alignment horizontal="center"/>
    </xf>
    <xf numFmtId="3" fontId="3" fillId="0" borderId="10" xfId="1" applyNumberFormat="1" applyFont="1" applyBorder="1" applyAlignment="1">
      <alignment horizontal="center"/>
    </xf>
    <xf numFmtId="3" fontId="3" fillId="0" borderId="11" xfId="1" applyNumberFormat="1" applyFont="1" applyFill="1" applyBorder="1" applyAlignment="1">
      <alignment horizontal="center"/>
    </xf>
    <xf numFmtId="3" fontId="3" fillId="0" borderId="10" xfId="1" applyNumberFormat="1" applyFont="1" applyFill="1" applyBorder="1" applyAlignment="1">
      <alignment horizontal="center"/>
    </xf>
    <xf numFmtId="3" fontId="3" fillId="0" borderId="9" xfId="1" applyNumberFormat="1" applyFont="1" applyBorder="1" applyAlignment="1">
      <alignment horizontal="center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justify" vertical="justify"/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13" fillId="0" borderId="0" xfId="0" applyFont="1" applyAlignment="1"/>
    <xf numFmtId="0" fontId="14" fillId="0" borderId="0" xfId="0" applyFont="1" applyAlignment="1" applyProtection="1">
      <alignment horizontal="justify" vertical="justify"/>
      <protection locked="0"/>
    </xf>
    <xf numFmtId="0" fontId="0" fillId="0" borderId="0" xfId="0" applyAlignment="1" applyProtection="1">
      <alignment horizontal="center" vertical="justify"/>
      <protection locked="0"/>
    </xf>
    <xf numFmtId="0" fontId="2" fillId="0" borderId="0" xfId="0" applyFont="1" applyAlignment="1" applyProtection="1">
      <alignment horizontal="justify" vertical="justify"/>
      <protection locked="0"/>
    </xf>
    <xf numFmtId="0" fontId="1" fillId="0" borderId="0" xfId="0" applyFont="1" applyAlignment="1" applyProtection="1">
      <alignment horizontal="justify" vertical="justify"/>
      <protection locked="0"/>
    </xf>
    <xf numFmtId="0" fontId="13" fillId="0" borderId="0" xfId="0" applyFont="1" applyAlignment="1">
      <alignment horizontal="justify" vertical="justify"/>
    </xf>
    <xf numFmtId="0" fontId="15" fillId="0" borderId="0" xfId="0" applyFont="1" applyAlignment="1">
      <alignment horizontal="justify" vertical="justify"/>
    </xf>
    <xf numFmtId="0" fontId="15" fillId="0" borderId="0" xfId="0" applyFont="1" applyProtection="1">
      <protection locked="0"/>
    </xf>
    <xf numFmtId="0" fontId="15" fillId="0" borderId="0" xfId="0" applyFont="1"/>
    <xf numFmtId="164" fontId="1" fillId="0" borderId="0" xfId="1" applyNumberFormat="1" applyAlignment="1"/>
    <xf numFmtId="164" fontId="1" fillId="0" borderId="0" xfId="1" applyNumberFormat="1"/>
    <xf numFmtId="4" fontId="1" fillId="0" borderId="0" xfId="1" applyNumberFormat="1"/>
    <xf numFmtId="164" fontId="16" fillId="0" borderId="0" xfId="1" applyNumberFormat="1" applyFont="1" applyAlignment="1"/>
    <xf numFmtId="49" fontId="1" fillId="0" borderId="0" xfId="1" applyNumberFormat="1" applyFont="1" applyBorder="1" applyAlignment="1">
      <alignment horizontal="left"/>
    </xf>
    <xf numFmtId="0" fontId="1" fillId="0" borderId="0" xfId="1" applyAlignment="1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justify" vertical="justify"/>
      <protection locked="0"/>
    </xf>
    <xf numFmtId="0" fontId="1" fillId="0" borderId="0" xfId="1" applyFont="1" applyAlignment="1" applyProtection="1">
      <alignment horizontal="justify" vertical="justify"/>
      <protection locked="0"/>
    </xf>
    <xf numFmtId="0" fontId="1" fillId="0" borderId="0" xfId="1" applyFont="1"/>
    <xf numFmtId="0" fontId="1" fillId="0" borderId="0" xfId="1" applyFont="1" applyAlignment="1" applyProtection="1">
      <alignment horizontal="left" indent="6"/>
      <protection locked="0"/>
    </xf>
    <xf numFmtId="0" fontId="1" fillId="0" borderId="0" xfId="1" applyFont="1" applyAlignment="1" applyProtection="1">
      <protection locked="0"/>
    </xf>
    <xf numFmtId="3" fontId="1" fillId="0" borderId="0" xfId="1" applyNumberFormat="1" applyFont="1" applyAlignment="1" applyProtection="1">
      <alignment horizontal="left" indent="6"/>
      <protection locked="0"/>
    </xf>
    <xf numFmtId="0" fontId="1" fillId="0" borderId="0" xfId="1" applyFont="1" applyAlignment="1">
      <alignment horizontal="left" indent="6"/>
    </xf>
    <xf numFmtId="0" fontId="2" fillId="0" borderId="0" xfId="1" applyNumberFormat="1" applyFont="1" applyAlignment="1">
      <alignment horizontal="justify"/>
    </xf>
    <xf numFmtId="0" fontId="1" fillId="0" borderId="0" xfId="1" applyNumberFormat="1" applyFont="1" applyAlignment="1">
      <alignment horizontal="justify"/>
    </xf>
    <xf numFmtId="0" fontId="1" fillId="0" borderId="0" xfId="1" applyFont="1" applyProtection="1">
      <protection locked="0"/>
    </xf>
    <xf numFmtId="0" fontId="1" fillId="0" borderId="0" xfId="1" applyFont="1" applyAlignment="1" applyProtection="1">
      <alignment vertical="center"/>
      <protection locked="0"/>
    </xf>
    <xf numFmtId="0" fontId="1" fillId="0" borderId="0" xfId="1" applyFont="1" applyAlignment="1" applyProtection="1">
      <alignment vertical="justify"/>
      <protection locked="0"/>
    </xf>
    <xf numFmtId="0" fontId="1" fillId="0" borderId="0" xfId="1" applyFont="1" applyAlignment="1" applyProtection="1">
      <alignment horizontal="justify" vertical="justify" wrapText="1"/>
      <protection locked="0"/>
    </xf>
    <xf numFmtId="0" fontId="1" fillId="0" borderId="0" xfId="1" applyFont="1" applyFill="1" applyAlignment="1" applyProtection="1">
      <alignment vertical="justify"/>
      <protection locked="0"/>
    </xf>
    <xf numFmtId="0" fontId="8" fillId="0" borderId="0" xfId="1" applyFont="1" applyAlignment="1" applyProtection="1">
      <alignment vertical="center"/>
      <protection locked="0"/>
    </xf>
    <xf numFmtId="0" fontId="1" fillId="0" borderId="0" xfId="1" applyFont="1" applyAlignment="1">
      <alignment horizontal="justify" wrapText="1"/>
    </xf>
    <xf numFmtId="0" fontId="1" fillId="0" borderId="0" xfId="1" applyFont="1" applyAlignment="1" applyProtection="1">
      <alignment wrapText="1"/>
      <protection locked="0"/>
    </xf>
    <xf numFmtId="0" fontId="1" fillId="0" borderId="0" xfId="1" applyFont="1" applyAlignment="1" applyProtection="1">
      <alignment vertical="justify" wrapText="1"/>
      <protection locked="0"/>
    </xf>
    <xf numFmtId="0" fontId="9" fillId="0" borderId="0" xfId="1" applyFont="1" applyAlignment="1"/>
    <xf numFmtId="0" fontId="1" fillId="0" borderId="0" xfId="1" applyFont="1" applyAlignment="1" applyProtection="1">
      <alignment horizontal="justify" vertical="justify"/>
      <protection locked="0"/>
    </xf>
    <xf numFmtId="0" fontId="1" fillId="0" borderId="0" xfId="1" applyFont="1" applyBorder="1" applyAlignment="1" applyProtection="1">
      <alignment vertical="justify"/>
      <protection locked="0"/>
    </xf>
    <xf numFmtId="3" fontId="1" fillId="0" borderId="0" xfId="1" applyNumberFormat="1" applyFont="1" applyBorder="1" applyAlignment="1" applyProtection="1">
      <alignment vertical="justify"/>
      <protection locked="0"/>
    </xf>
    <xf numFmtId="0" fontId="1" fillId="0" borderId="0" xfId="1" applyFont="1" applyAlignment="1">
      <alignment horizontal="justify" vertical="justify"/>
    </xf>
    <xf numFmtId="0" fontId="1" fillId="0" borderId="0" xfId="1" applyFont="1" applyAlignment="1" applyProtection="1">
      <alignment horizontal="right"/>
      <protection locked="0"/>
    </xf>
    <xf numFmtId="0" fontId="1" fillId="0" borderId="0" xfId="1" applyFont="1" applyAlignment="1" applyProtection="1">
      <alignment horizontal="right" indent="4"/>
      <protection locked="0"/>
    </xf>
    <xf numFmtId="0" fontId="1" fillId="0" borderId="0" xfId="1" applyFont="1" applyAlignment="1">
      <alignment vertical="justify" wrapText="1"/>
    </xf>
    <xf numFmtId="0" fontId="1" fillId="0" borderId="0" xfId="1" applyFont="1" applyAlignment="1">
      <alignment vertical="justify" wrapText="1" shrinkToFit="1"/>
    </xf>
    <xf numFmtId="3" fontId="3" fillId="0" borderId="0" xfId="1" applyNumberFormat="1" applyFont="1" applyBorder="1" applyProtection="1">
      <protection hidden="1"/>
    </xf>
    <xf numFmtId="3" fontId="4" fillId="0" borderId="0" xfId="1" applyNumberFormat="1" applyFont="1" applyBorder="1" applyProtection="1">
      <protection hidden="1"/>
    </xf>
    <xf numFmtId="3" fontId="1" fillId="0" borderId="1" xfId="1" applyNumberFormat="1" applyFont="1" applyBorder="1" applyProtection="1">
      <protection hidden="1"/>
    </xf>
    <xf numFmtId="3" fontId="1" fillId="0" borderId="2" xfId="1" applyNumberFormat="1" applyFont="1" applyBorder="1" applyProtection="1">
      <protection hidden="1"/>
    </xf>
    <xf numFmtId="3" fontId="1" fillId="0" borderId="3" xfId="1" applyNumberFormat="1" applyFont="1" applyBorder="1" applyProtection="1">
      <protection hidden="1"/>
    </xf>
    <xf numFmtId="49" fontId="1" fillId="0" borderId="3" xfId="1" applyNumberFormat="1" applyBorder="1" applyProtection="1">
      <protection hidden="1"/>
    </xf>
    <xf numFmtId="3" fontId="1" fillId="0" borderId="0" xfId="1" applyNumberFormat="1" applyBorder="1"/>
    <xf numFmtId="3" fontId="1" fillId="0" borderId="5" xfId="1" applyNumberFormat="1" applyFont="1" applyBorder="1" applyProtection="1">
      <protection hidden="1"/>
    </xf>
    <xf numFmtId="3" fontId="1" fillId="0" borderId="6" xfId="1" applyNumberFormat="1" applyFont="1" applyBorder="1" applyProtection="1">
      <protection hidden="1"/>
    </xf>
    <xf numFmtId="3" fontId="1" fillId="0" borderId="7" xfId="1" applyNumberFormat="1" applyFont="1" applyBorder="1" applyProtection="1">
      <protection hidden="1"/>
    </xf>
    <xf numFmtId="49" fontId="1" fillId="0" borderId="7" xfId="1" applyNumberFormat="1" applyBorder="1" applyProtection="1">
      <protection hidden="1"/>
    </xf>
    <xf numFmtId="3" fontId="1" fillId="2" borderId="6" xfId="1" applyNumberFormat="1" applyFont="1" applyFill="1" applyBorder="1" applyProtection="1">
      <protection hidden="1"/>
    </xf>
    <xf numFmtId="3" fontId="1" fillId="2" borderId="7" xfId="1" applyNumberFormat="1" applyFont="1" applyFill="1" applyBorder="1" applyProtection="1">
      <protection hidden="1"/>
    </xf>
    <xf numFmtId="3" fontId="1" fillId="0" borderId="0" xfId="1" applyNumberFormat="1" applyBorder="1" applyProtection="1">
      <protection hidden="1"/>
    </xf>
    <xf numFmtId="3" fontId="1" fillId="0" borderId="5" xfId="1" applyNumberFormat="1" applyBorder="1" applyProtection="1">
      <protection hidden="1"/>
    </xf>
    <xf numFmtId="3" fontId="1" fillId="0" borderId="6" xfId="1" applyNumberFormat="1" applyBorder="1" applyProtection="1">
      <protection hidden="1"/>
    </xf>
    <xf numFmtId="3" fontId="1" fillId="0" borderId="7" xfId="1" applyNumberFormat="1" applyBorder="1" applyProtection="1">
      <protection hidden="1"/>
    </xf>
    <xf numFmtId="3" fontId="17" fillId="0" borderId="0" xfId="1" applyNumberFormat="1" applyFont="1"/>
    <xf numFmtId="3" fontId="5" fillId="0" borderId="0" xfId="1" applyNumberFormat="1" applyFont="1" applyBorder="1"/>
    <xf numFmtId="3" fontId="6" fillId="0" borderId="0" xfId="1" applyNumberFormat="1" applyFont="1" applyBorder="1" applyProtection="1">
      <protection hidden="1"/>
    </xf>
    <xf numFmtId="3" fontId="6" fillId="0" borderId="5" xfId="1" applyNumberFormat="1" applyFont="1" applyBorder="1" applyProtection="1">
      <protection hidden="1"/>
    </xf>
    <xf numFmtId="3" fontId="6" fillId="0" borderId="6" xfId="1" applyNumberFormat="1" applyFont="1" applyBorder="1" applyProtection="1">
      <protection hidden="1"/>
    </xf>
    <xf numFmtId="3" fontId="6" fillId="0" borderId="7" xfId="1" applyNumberFormat="1" applyFont="1" applyBorder="1" applyProtection="1">
      <protection hidden="1"/>
    </xf>
    <xf numFmtId="49" fontId="6" fillId="0" borderId="7" xfId="1" applyNumberFormat="1" applyFont="1" applyBorder="1" applyProtection="1">
      <protection hidden="1"/>
    </xf>
    <xf numFmtId="3" fontId="3" fillId="0" borderId="0" xfId="1" applyNumberFormat="1" applyFont="1" applyBorder="1" applyAlignment="1" applyProtection="1">
      <alignment horizontal="center"/>
      <protection hidden="1"/>
    </xf>
    <xf numFmtId="3" fontId="4" fillId="0" borderId="0" xfId="1" applyNumberFormat="1" applyFont="1" applyBorder="1" applyAlignment="1" applyProtection="1">
      <alignment horizontal="center" wrapText="1"/>
      <protection hidden="1"/>
    </xf>
    <xf numFmtId="3" fontId="20" fillId="0" borderId="0" xfId="1" applyNumberFormat="1" applyFont="1" applyAlignment="1" applyProtection="1">
      <alignment horizontal="right" indent="2"/>
      <protection locked="0"/>
    </xf>
    <xf numFmtId="3" fontId="20" fillId="0" borderId="0" xfId="1" applyNumberFormat="1" applyFont="1" applyAlignment="1" applyProtection="1">
      <protection locked="0"/>
    </xf>
    <xf numFmtId="0" fontId="20" fillId="0" borderId="0" xfId="1" applyFont="1" applyAlignment="1" applyProtection="1">
      <protection locked="0"/>
    </xf>
    <xf numFmtId="0" fontId="1" fillId="0" borderId="0" xfId="1" applyAlignment="1" applyProtection="1">
      <alignment horizontal="right"/>
      <protection locked="0"/>
    </xf>
    <xf numFmtId="3" fontId="21" fillId="0" borderId="0" xfId="1" applyNumberFormat="1" applyFont="1" applyAlignment="1" applyProtection="1">
      <alignment horizontal="right" indent="2"/>
      <protection locked="0"/>
    </xf>
    <xf numFmtId="3" fontId="21" fillId="0" borderId="0" xfId="1" applyNumberFormat="1" applyFont="1" applyAlignment="1" applyProtection="1">
      <alignment horizontal="right"/>
      <protection locked="0"/>
    </xf>
    <xf numFmtId="3" fontId="21" fillId="0" borderId="0" xfId="1" applyNumberFormat="1" applyFont="1" applyAlignment="1" applyProtection="1">
      <protection locked="0"/>
    </xf>
    <xf numFmtId="0" fontId="21" fillId="0" borderId="0" xfId="1" applyFont="1" applyAlignment="1" applyProtection="1">
      <protection locked="0"/>
    </xf>
    <xf numFmtId="0" fontId="22" fillId="0" borderId="0" xfId="1" applyFont="1" applyAlignment="1" applyProtection="1">
      <protection locked="0"/>
    </xf>
    <xf numFmtId="49" fontId="9" fillId="0" borderId="0" xfId="1" applyNumberFormat="1" applyFont="1" applyAlignment="1" applyProtection="1">
      <protection locked="0"/>
    </xf>
    <xf numFmtId="0" fontId="5" fillId="0" borderId="0" xfId="1" applyFont="1" applyAlignment="1">
      <alignment horizontal="right"/>
    </xf>
    <xf numFmtId="49" fontId="12" fillId="0" borderId="0" xfId="1" applyNumberFormat="1" applyFont="1" applyAlignment="1" applyProtection="1">
      <alignment horizontal="right"/>
      <protection locked="0"/>
    </xf>
    <xf numFmtId="0" fontId="12" fillId="0" borderId="0" xfId="1" applyFont="1" applyAlignment="1" applyProtection="1">
      <alignment horizontal="right"/>
      <protection locked="0"/>
    </xf>
    <xf numFmtId="0" fontId="10" fillId="0" borderId="0" xfId="1" applyFont="1" applyProtection="1">
      <protection locked="0"/>
    </xf>
    <xf numFmtId="0" fontId="20" fillId="0" borderId="0" xfId="1" applyFont="1" applyAlignment="1" applyProtection="1">
      <alignment horizontal="center" vertical="top" wrapText="1"/>
      <protection locked="0"/>
    </xf>
    <xf numFmtId="0" fontId="21" fillId="0" borderId="0" xfId="1" applyFont="1" applyAlignment="1" applyProtection="1">
      <alignment vertical="top"/>
      <protection locked="0"/>
    </xf>
    <xf numFmtId="0" fontId="22" fillId="0" borderId="0" xfId="1" applyFont="1" applyAlignment="1" applyProtection="1">
      <alignment horizontal="center"/>
      <protection locked="0"/>
    </xf>
    <xf numFmtId="0" fontId="10" fillId="0" borderId="0" xfId="1" applyFont="1" applyAlignment="1" applyProtection="1">
      <protection locked="0"/>
    </xf>
    <xf numFmtId="0" fontId="20" fillId="0" borderId="0" xfId="1" applyFont="1" applyAlignment="1" applyProtection="1">
      <alignment horizontal="center" vertical="top"/>
      <protection locked="0"/>
    </xf>
    <xf numFmtId="0" fontId="21" fillId="0" borderId="0" xfId="1" applyFont="1" applyAlignment="1" applyProtection="1">
      <alignment horizontal="center" vertical="top"/>
      <protection locked="0"/>
    </xf>
    <xf numFmtId="0" fontId="1" fillId="0" borderId="0" xfId="1" applyAlignment="1"/>
    <xf numFmtId="0" fontId="2" fillId="0" borderId="0" xfId="1" applyFont="1" applyAlignment="1">
      <alignment horizontal="left"/>
    </xf>
    <xf numFmtId="0" fontId="1" fillId="0" borderId="0" xfId="1" applyAlignment="1">
      <alignment horizontal="left" vertical="top"/>
    </xf>
    <xf numFmtId="0" fontId="2" fillId="0" borderId="0" xfId="1" applyFont="1" applyAlignment="1">
      <alignment horizontal="left" vertical="top"/>
    </xf>
    <xf numFmtId="0" fontId="1" fillId="0" borderId="0" xfId="1" applyAlignment="1">
      <alignment horizontal="left"/>
    </xf>
    <xf numFmtId="0" fontId="2" fillId="0" borderId="0" xfId="1" applyFont="1" applyAlignment="1">
      <alignment horizontal="left" vertical="justify"/>
    </xf>
    <xf numFmtId="0" fontId="1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/>
    <xf numFmtId="0" fontId="1" fillId="0" borderId="0" xfId="1" applyFont="1" applyAlignment="1"/>
    <xf numFmtId="3" fontId="2" fillId="0" borderId="0" xfId="1" applyNumberFormat="1" applyFont="1" applyAlignment="1"/>
    <xf numFmtId="0" fontId="1" fillId="0" borderId="0" xfId="1" applyFont="1" applyAlignment="1">
      <alignment horizontal="left" vertical="top"/>
    </xf>
    <xf numFmtId="0" fontId="1" fillId="0" borderId="0" xfId="1" applyAlignment="1">
      <alignment horizontal="left" vertical="justify"/>
    </xf>
    <xf numFmtId="0" fontId="1" fillId="0" borderId="0" xfId="1" applyFont="1" applyAlignment="1">
      <alignment horizontal="left" vertical="justify"/>
    </xf>
    <xf numFmtId="3" fontId="1" fillId="0" borderId="0" xfId="1" applyNumberFormat="1" applyAlignment="1"/>
    <xf numFmtId="0" fontId="1" fillId="0" borderId="0" xfId="1" applyFill="1" applyAlignment="1"/>
    <xf numFmtId="3" fontId="1" fillId="0" borderId="0" xfId="1" applyNumberFormat="1" applyAlignment="1" applyProtection="1">
      <protection locked="0"/>
    </xf>
    <xf numFmtId="0" fontId="1" fillId="0" borderId="3" xfId="1" applyBorder="1"/>
    <xf numFmtId="3" fontId="20" fillId="0" borderId="0" xfId="1" applyNumberFormat="1" applyFont="1" applyProtection="1">
      <protection locked="0"/>
    </xf>
    <xf numFmtId="0" fontId="20" fillId="0" borderId="0" xfId="1" applyFont="1" applyProtection="1">
      <protection locked="0"/>
    </xf>
    <xf numFmtId="3" fontId="21" fillId="0" borderId="0" xfId="1" applyNumberFormat="1" applyFont="1" applyProtection="1">
      <protection locked="0"/>
    </xf>
    <xf numFmtId="0" fontId="21" fillId="0" borderId="0" xfId="1" applyFont="1" applyProtection="1">
      <protection locked="0"/>
    </xf>
    <xf numFmtId="0" fontId="22" fillId="0" borderId="0" xfId="1" applyFont="1" applyProtection="1">
      <protection locked="0"/>
    </xf>
    <xf numFmtId="0" fontId="24" fillId="0" borderId="30" xfId="1" applyFont="1" applyBorder="1"/>
    <xf numFmtId="3" fontId="23" fillId="0" borderId="30" xfId="1" applyNumberFormat="1" applyFont="1" applyBorder="1" applyAlignment="1"/>
    <xf numFmtId="0" fontId="25" fillId="0" borderId="30" xfId="1" applyFont="1" applyBorder="1"/>
    <xf numFmtId="0" fontId="24" fillId="0" borderId="31" xfId="1" applyFont="1" applyBorder="1"/>
    <xf numFmtId="0" fontId="25" fillId="0" borderId="31" xfId="1" applyFont="1" applyBorder="1"/>
    <xf numFmtId="0" fontId="1" fillId="0" borderId="40" xfId="1" applyBorder="1"/>
    <xf numFmtId="3" fontId="26" fillId="0" borderId="39" xfId="1" applyNumberFormat="1" applyFont="1" applyBorder="1"/>
    <xf numFmtId="3" fontId="26" fillId="0" borderId="6" xfId="1" applyNumberFormat="1" applyFont="1" applyBorder="1"/>
    <xf numFmtId="3" fontId="27" fillId="0" borderId="7" xfId="1" applyNumberFormat="1" applyFont="1" applyBorder="1"/>
    <xf numFmtId="3" fontId="27" fillId="0" borderId="41" xfId="1" applyNumberFormat="1" applyFont="1" applyBorder="1"/>
    <xf numFmtId="3" fontId="2" fillId="0" borderId="39" xfId="1" applyNumberFormat="1" applyFont="1" applyBorder="1"/>
    <xf numFmtId="3" fontId="27" fillId="0" borderId="0" xfId="1" applyNumberFormat="1" applyFont="1" applyBorder="1"/>
    <xf numFmtId="0" fontId="1" fillId="0" borderId="41" xfId="1" applyBorder="1" applyAlignment="1">
      <alignment vertical="top"/>
    </xf>
    <xf numFmtId="3" fontId="2" fillId="0" borderId="0" xfId="1" applyNumberFormat="1" applyFont="1" applyBorder="1"/>
    <xf numFmtId="3" fontId="2" fillId="0" borderId="41" xfId="1" applyNumberFormat="1" applyFont="1" applyBorder="1"/>
    <xf numFmtId="0" fontId="1" fillId="0" borderId="41" xfId="1" applyBorder="1"/>
    <xf numFmtId="3" fontId="2" fillId="0" borderId="42" xfId="1" applyNumberFormat="1" applyFont="1" applyBorder="1"/>
    <xf numFmtId="3" fontId="2" fillId="0" borderId="10" xfId="1" applyNumberFormat="1" applyFont="1" applyBorder="1"/>
    <xf numFmtId="3" fontId="6" fillId="0" borderId="12" xfId="1" applyNumberFormat="1" applyFont="1" applyBorder="1"/>
    <xf numFmtId="3" fontId="6" fillId="0" borderId="43" xfId="1" applyNumberFormat="1" applyFont="1" applyBorder="1"/>
    <xf numFmtId="3" fontId="6" fillId="0" borderId="11" xfId="1" applyNumberFormat="1" applyFont="1" applyBorder="1"/>
    <xf numFmtId="3" fontId="6" fillId="0" borderId="44" xfId="1" applyNumberFormat="1" applyFont="1" applyBorder="1"/>
    <xf numFmtId="0" fontId="1" fillId="0" borderId="45" xfId="1" applyBorder="1"/>
    <xf numFmtId="3" fontId="27" fillId="0" borderId="47" xfId="1" applyNumberFormat="1" applyFont="1" applyBorder="1"/>
    <xf numFmtId="3" fontId="6" fillId="0" borderId="40" xfId="1" applyNumberFormat="1" applyFont="1" applyBorder="1"/>
    <xf numFmtId="3" fontId="3" fillId="0" borderId="46" xfId="1" applyNumberFormat="1" applyFont="1" applyBorder="1" applyAlignment="1">
      <alignment horizontal="center"/>
    </xf>
    <xf numFmtId="0" fontId="1" fillId="0" borderId="48" xfId="1" applyBorder="1"/>
    <xf numFmtId="3" fontId="3" fillId="0" borderId="49" xfId="1" applyNumberFormat="1" applyFont="1" applyBorder="1" applyAlignment="1">
      <alignment horizontal="center"/>
    </xf>
    <xf numFmtId="3" fontId="1" fillId="0" borderId="50" xfId="1" applyNumberFormat="1" applyBorder="1" applyAlignment="1">
      <alignment horizontal="center" vertical="top" wrapText="1"/>
    </xf>
    <xf numFmtId="3" fontId="4" fillId="0" borderId="14" xfId="1" applyNumberFormat="1" applyFont="1" applyBorder="1" applyAlignment="1">
      <alignment horizontal="center" vertical="top" wrapText="1"/>
    </xf>
    <xf numFmtId="3" fontId="1" fillId="0" borderId="14" xfId="1" applyNumberFormat="1" applyBorder="1" applyAlignment="1">
      <alignment horizontal="center" vertical="top" wrapText="1"/>
    </xf>
    <xf numFmtId="0" fontId="1" fillId="0" borderId="61" xfId="1" applyBorder="1"/>
    <xf numFmtId="0" fontId="1" fillId="0" borderId="0" xfId="1" applyAlignment="1">
      <alignment horizontal="right"/>
    </xf>
    <xf numFmtId="3" fontId="1" fillId="0" borderId="0" xfId="1" applyNumberFormat="1" applyAlignment="1">
      <alignment horizontal="right" indent="1"/>
    </xf>
    <xf numFmtId="0" fontId="8" fillId="0" borderId="0" xfId="1" applyFont="1" applyAlignment="1">
      <alignment horizontal="right"/>
    </xf>
    <xf numFmtId="49" fontId="5" fillId="0" borderId="0" xfId="1" applyNumberFormat="1" applyFont="1" applyAlignment="1">
      <alignment horizontal="left"/>
    </xf>
    <xf numFmtId="49" fontId="8" fillId="0" borderId="0" xfId="1" applyNumberFormat="1" applyFont="1" applyAlignment="1">
      <alignment horizontal="right"/>
    </xf>
    <xf numFmtId="49" fontId="10" fillId="0" borderId="0" xfId="1" applyNumberFormat="1" applyFont="1" applyAlignment="1">
      <alignment horizontal="left"/>
    </xf>
    <xf numFmtId="3" fontId="6" fillId="0" borderId="0" xfId="1" applyNumberFormat="1" applyFont="1" applyBorder="1"/>
    <xf numFmtId="3" fontId="6" fillId="0" borderId="41" xfId="1" applyNumberFormat="1" applyFont="1" applyBorder="1"/>
    <xf numFmtId="3" fontId="27" fillId="0" borderId="11" xfId="1" applyNumberFormat="1" applyFont="1" applyBorder="1"/>
    <xf numFmtId="3" fontId="26" fillId="0" borderId="10" xfId="1" applyNumberFormat="1" applyFont="1" applyBorder="1"/>
    <xf numFmtId="3" fontId="2" fillId="0" borderId="6" xfId="1" applyNumberFormat="1" applyFont="1" applyBorder="1" applyAlignment="1">
      <alignment vertical="top"/>
    </xf>
    <xf numFmtId="3" fontId="2" fillId="0" borderId="7" xfId="1" applyNumberFormat="1" applyFont="1" applyBorder="1" applyAlignment="1">
      <alignment vertical="top"/>
    </xf>
    <xf numFmtId="3" fontId="1" fillId="0" borderId="0" xfId="1" applyNumberFormat="1" applyFont="1" applyAlignment="1">
      <alignment horizontal="right" indent="1"/>
    </xf>
    <xf numFmtId="49" fontId="6" fillId="0" borderId="41" xfId="1" applyNumberFormat="1" applyFont="1" applyBorder="1"/>
    <xf numFmtId="49" fontId="1" fillId="0" borderId="41" xfId="1" applyNumberFormat="1" applyBorder="1"/>
    <xf numFmtId="49" fontId="28" fillId="0" borderId="41" xfId="1" applyNumberFormat="1" applyFont="1" applyBorder="1"/>
    <xf numFmtId="49" fontId="6" fillId="0" borderId="41" xfId="1" applyNumberFormat="1" applyFont="1" applyBorder="1" applyAlignment="1">
      <alignment horizontal="left" indent="1"/>
    </xf>
    <xf numFmtId="0" fontId="5" fillId="0" borderId="0" xfId="1" applyFont="1" applyAlignment="1" applyProtection="1">
      <alignment vertical="justify"/>
      <protection locked="0"/>
    </xf>
    <xf numFmtId="49" fontId="1" fillId="0" borderId="41" xfId="1" applyNumberFormat="1" applyFont="1" applyBorder="1"/>
    <xf numFmtId="3" fontId="2" fillId="0" borderId="6" xfId="1" applyNumberFormat="1" applyFont="1" applyBorder="1" applyProtection="1">
      <protection hidden="1"/>
    </xf>
    <xf numFmtId="49" fontId="5" fillId="0" borderId="7" xfId="1" applyNumberFormat="1" applyFont="1" applyBorder="1" applyProtection="1">
      <protection hidden="1"/>
    </xf>
    <xf numFmtId="0" fontId="1" fillId="0" borderId="0" xfId="1" applyAlignment="1">
      <alignment horizontal="justify"/>
    </xf>
    <xf numFmtId="0" fontId="1" fillId="0" borderId="0" xfId="1" applyAlignment="1">
      <alignment vertical="justify" shrinkToFit="1"/>
    </xf>
    <xf numFmtId="0" fontId="9" fillId="0" borderId="41" xfId="1" applyFont="1" applyBorder="1"/>
    <xf numFmtId="3" fontId="5" fillId="0" borderId="7" xfId="1" applyNumberFormat="1" applyFont="1" applyBorder="1"/>
    <xf numFmtId="3" fontId="9" fillId="0" borderId="6" xfId="1" applyNumberFormat="1" applyFont="1" applyBorder="1"/>
    <xf numFmtId="3" fontId="9" fillId="0" borderId="39" xfId="1" applyNumberFormat="1" applyFont="1" applyBorder="1"/>
    <xf numFmtId="3" fontId="5" fillId="0" borderId="41" xfId="1" applyNumberFormat="1" applyFont="1" applyBorder="1"/>
    <xf numFmtId="0" fontId="9" fillId="0" borderId="40" xfId="1" applyFont="1" applyBorder="1"/>
    <xf numFmtId="49" fontId="30" fillId="0" borderId="44" xfId="1" applyNumberFormat="1" applyFont="1" applyBorder="1"/>
    <xf numFmtId="0" fontId="9" fillId="0" borderId="38" xfId="1" applyFont="1" applyBorder="1"/>
    <xf numFmtId="3" fontId="5" fillId="0" borderId="34" xfId="1" applyNumberFormat="1" applyFont="1" applyBorder="1"/>
    <xf numFmtId="3" fontId="5" fillId="0" borderId="33" xfId="1" applyNumberFormat="1" applyFont="1" applyBorder="1"/>
    <xf numFmtId="3" fontId="5" fillId="0" borderId="37" xfId="1" applyNumberFormat="1" applyFont="1" applyBorder="1"/>
    <xf numFmtId="3" fontId="5" fillId="0" borderId="36" xfId="1" applyNumberFormat="1" applyFont="1" applyBorder="1"/>
    <xf numFmtId="3" fontId="5" fillId="0" borderId="32" xfId="1" applyNumberFormat="1" applyFont="1" applyBorder="1"/>
    <xf numFmtId="3" fontId="5" fillId="0" borderId="35" xfId="1" applyNumberFormat="1" applyFont="1" applyBorder="1"/>
    <xf numFmtId="0" fontId="1" fillId="0" borderId="0" xfId="1" applyFont="1" applyAlignment="1">
      <alignment horizontal="left"/>
    </xf>
    <xf numFmtId="49" fontId="10" fillId="0" borderId="0" xfId="1" applyNumberFormat="1" applyFont="1" applyAlignment="1" applyProtection="1">
      <alignment horizontal="left"/>
      <protection locked="0"/>
    </xf>
    <xf numFmtId="0" fontId="1" fillId="0" borderId="0" xfId="1" applyBorder="1" applyAlignment="1" applyProtection="1">
      <alignment horizontal="left"/>
      <protection hidden="1"/>
    </xf>
    <xf numFmtId="0" fontId="8" fillId="0" borderId="0" xfId="1" applyFont="1" applyBorder="1" applyAlignment="1">
      <alignment horizontal="center" vertical="justify"/>
    </xf>
    <xf numFmtId="3" fontId="1" fillId="0" borderId="0" xfId="1" applyNumberFormat="1" applyBorder="1" applyAlignment="1" applyProtection="1">
      <alignment horizontal="center"/>
      <protection hidden="1"/>
    </xf>
    <xf numFmtId="3" fontId="6" fillId="0" borderId="0" xfId="1" applyNumberFormat="1" applyFont="1" applyBorder="1" applyAlignment="1" applyProtection="1">
      <protection hidden="1"/>
    </xf>
    <xf numFmtId="3" fontId="1" fillId="0" borderId="0" xfId="1" applyNumberFormat="1" applyBorder="1" applyAlignment="1" applyProtection="1">
      <protection hidden="1"/>
    </xf>
    <xf numFmtId="3" fontId="3" fillId="0" borderId="0" xfId="1" applyNumberFormat="1" applyFont="1" applyBorder="1" applyAlignment="1" applyProtection="1">
      <protection hidden="1"/>
    </xf>
    <xf numFmtId="3" fontId="3" fillId="0" borderId="63" xfId="1" applyNumberFormat="1" applyFont="1" applyBorder="1" applyAlignment="1" applyProtection="1">
      <alignment horizontal="center"/>
      <protection hidden="1"/>
    </xf>
    <xf numFmtId="3" fontId="1" fillId="0" borderId="63" xfId="1" applyNumberFormat="1" applyBorder="1" applyAlignment="1" applyProtection="1">
      <protection hidden="1"/>
    </xf>
    <xf numFmtId="3" fontId="3" fillId="0" borderId="64" xfId="1" applyNumberFormat="1" applyFont="1" applyBorder="1" applyAlignment="1" applyProtection="1">
      <protection hidden="1"/>
    </xf>
    <xf numFmtId="9" fontId="6" fillId="0" borderId="63" xfId="1" applyNumberFormat="1" applyFont="1" applyBorder="1" applyAlignment="1" applyProtection="1">
      <protection hidden="1"/>
    </xf>
    <xf numFmtId="9" fontId="1" fillId="0" borderId="63" xfId="1" applyNumberFormat="1" applyFont="1" applyBorder="1" applyAlignment="1" applyProtection="1">
      <protection hidden="1"/>
    </xf>
    <xf numFmtId="9" fontId="5" fillId="0" borderId="63" xfId="1" applyNumberFormat="1" applyFont="1" applyBorder="1" applyAlignment="1" applyProtection="1">
      <protection hidden="1"/>
    </xf>
    <xf numFmtId="9" fontId="1" fillId="0" borderId="64" xfId="1" applyNumberFormat="1" applyFont="1" applyBorder="1" applyAlignment="1" applyProtection="1">
      <protection hidden="1"/>
    </xf>
    <xf numFmtId="3" fontId="2" fillId="0" borderId="70" xfId="1" applyNumberFormat="1" applyFont="1" applyBorder="1"/>
    <xf numFmtId="3" fontId="26" fillId="0" borderId="68" xfId="1" applyNumberFormat="1" applyFont="1" applyBorder="1"/>
    <xf numFmtId="3" fontId="26" fillId="0" borderId="70" xfId="1" applyNumberFormat="1" applyFont="1" applyBorder="1"/>
    <xf numFmtId="3" fontId="2" fillId="0" borderId="9" xfId="1" applyNumberFormat="1" applyFont="1" applyBorder="1"/>
    <xf numFmtId="3" fontId="9" fillId="0" borderId="5" xfId="1" applyNumberFormat="1" applyFont="1" applyBorder="1"/>
    <xf numFmtId="3" fontId="2" fillId="0" borderId="5" xfId="1" applyNumberFormat="1" applyFont="1" applyBorder="1"/>
    <xf numFmtId="3" fontId="26" fillId="0" borderId="5" xfId="1" applyNumberFormat="1" applyFont="1" applyBorder="1"/>
    <xf numFmtId="3" fontId="26" fillId="0" borderId="9" xfId="1" applyNumberFormat="1" applyFont="1" applyBorder="1"/>
    <xf numFmtId="3" fontId="2" fillId="0" borderId="5" xfId="1" applyNumberFormat="1" applyFont="1" applyBorder="1" applyAlignment="1">
      <alignment vertical="top"/>
    </xf>
    <xf numFmtId="9" fontId="5" fillId="0" borderId="68" xfId="1" applyNumberFormat="1" applyFont="1" applyBorder="1" applyAlignment="1" applyProtection="1">
      <protection hidden="1"/>
    </xf>
    <xf numFmtId="9" fontId="1" fillId="0" borderId="68" xfId="1" applyNumberFormat="1" applyFont="1" applyBorder="1" applyAlignment="1" applyProtection="1">
      <protection hidden="1"/>
    </xf>
    <xf numFmtId="0" fontId="8" fillId="3" borderId="61" xfId="1" applyFont="1" applyFill="1" applyBorder="1" applyAlignment="1">
      <alignment horizontal="center"/>
    </xf>
    <xf numFmtId="0" fontId="1" fillId="3" borderId="67" xfId="1" applyFill="1" applyBorder="1"/>
    <xf numFmtId="0" fontId="1" fillId="3" borderId="68" xfId="1" applyFill="1" applyBorder="1"/>
    <xf numFmtId="3" fontId="1" fillId="3" borderId="14" xfId="1" applyNumberFormat="1" applyFill="1" applyBorder="1" applyAlignment="1" applyProtection="1">
      <alignment horizontal="center" wrapText="1"/>
      <protection hidden="1"/>
    </xf>
    <xf numFmtId="3" fontId="1" fillId="3" borderId="13" xfId="1" applyNumberFormat="1" applyFill="1" applyBorder="1" applyAlignment="1" applyProtection="1">
      <alignment horizontal="center" wrapText="1"/>
      <protection hidden="1"/>
    </xf>
    <xf numFmtId="3" fontId="4" fillId="3" borderId="14" xfId="1" applyNumberFormat="1" applyFont="1" applyFill="1" applyBorder="1" applyAlignment="1">
      <alignment horizontal="center" vertical="top" wrapText="1"/>
    </xf>
    <xf numFmtId="3" fontId="1" fillId="3" borderId="14" xfId="1" applyNumberFormat="1" applyFill="1" applyBorder="1" applyAlignment="1">
      <alignment horizontal="center" vertical="top" wrapText="1"/>
    </xf>
    <xf numFmtId="3" fontId="6" fillId="3" borderId="68" xfId="1" applyNumberFormat="1" applyFont="1" applyFill="1" applyBorder="1" applyAlignment="1" applyProtection="1">
      <alignment horizontal="center" vertical="center"/>
      <protection hidden="1"/>
    </xf>
    <xf numFmtId="0" fontId="3" fillId="3" borderId="49" xfId="1" applyFont="1" applyFill="1" applyBorder="1" applyAlignment="1">
      <alignment horizontal="center"/>
    </xf>
    <xf numFmtId="3" fontId="3" fillId="3" borderId="3" xfId="1" applyNumberFormat="1" applyFont="1" applyFill="1" applyBorder="1" applyAlignment="1">
      <alignment horizontal="center"/>
    </xf>
    <xf numFmtId="3" fontId="3" fillId="3" borderId="2" xfId="1" applyNumberFormat="1" applyFont="1" applyFill="1" applyBorder="1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3" fontId="3" fillId="3" borderId="47" xfId="1" applyNumberFormat="1" applyFont="1" applyFill="1" applyBorder="1" applyAlignment="1">
      <alignment horizontal="center"/>
    </xf>
    <xf numFmtId="3" fontId="3" fillId="3" borderId="69" xfId="1" applyNumberFormat="1" applyFont="1" applyFill="1" applyBorder="1" applyAlignment="1" applyProtection="1">
      <alignment horizontal="center"/>
      <protection hidden="1"/>
    </xf>
    <xf numFmtId="49" fontId="5" fillId="3" borderId="37" xfId="1" applyNumberFormat="1" applyFont="1" applyFill="1" applyBorder="1" applyAlignment="1">
      <alignment vertical="center"/>
    </xf>
    <xf numFmtId="3" fontId="5" fillId="3" borderId="36" xfId="1" applyNumberFormat="1" applyFont="1" applyFill="1" applyBorder="1" applyAlignment="1">
      <alignment vertical="center"/>
    </xf>
    <xf numFmtId="3" fontId="5" fillId="3" borderId="33" xfId="1" applyNumberFormat="1" applyFont="1" applyFill="1" applyBorder="1" applyAlignment="1">
      <alignment vertical="center"/>
    </xf>
    <xf numFmtId="3" fontId="5" fillId="3" borderId="72" xfId="1" applyNumberFormat="1" applyFont="1" applyFill="1" applyBorder="1" applyAlignment="1">
      <alignment vertical="center"/>
    </xf>
    <xf numFmtId="3" fontId="5" fillId="3" borderId="34" xfId="1" applyNumberFormat="1" applyFont="1" applyFill="1" applyBorder="1"/>
    <xf numFmtId="3" fontId="5" fillId="3" borderId="33" xfId="1" applyNumberFormat="1" applyFont="1" applyFill="1" applyBorder="1"/>
    <xf numFmtId="3" fontId="5" fillId="3" borderId="66" xfId="1" applyNumberFormat="1" applyFont="1" applyFill="1" applyBorder="1"/>
    <xf numFmtId="9" fontId="5" fillId="3" borderId="71" xfId="1" applyNumberFormat="1" applyFont="1" applyFill="1" applyBorder="1" applyAlignment="1" applyProtection="1">
      <protection hidden="1"/>
    </xf>
    <xf numFmtId="0" fontId="8" fillId="3" borderId="11" xfId="1" applyFont="1" applyFill="1" applyBorder="1" applyAlignment="1" applyProtection="1">
      <alignment horizontal="center"/>
      <protection hidden="1"/>
    </xf>
    <xf numFmtId="0" fontId="8" fillId="3" borderId="62" xfId="1" applyFont="1" applyFill="1" applyBorder="1" applyAlignment="1">
      <alignment horizontal="center" vertical="justify"/>
    </xf>
    <xf numFmtId="3" fontId="6" fillId="3" borderId="63" xfId="1" applyNumberFormat="1" applyFont="1" applyFill="1" applyBorder="1" applyAlignment="1" applyProtection="1">
      <alignment horizontal="center" vertical="center"/>
      <protection hidden="1"/>
    </xf>
    <xf numFmtId="0" fontId="3" fillId="3" borderId="27" xfId="1" applyFont="1" applyFill="1" applyBorder="1" applyAlignment="1" applyProtection="1">
      <alignment horizontal="center"/>
      <protection hidden="1"/>
    </xf>
    <xf numFmtId="3" fontId="3" fillId="3" borderId="27" xfId="1" applyNumberFormat="1" applyFont="1" applyFill="1" applyBorder="1" applyAlignment="1" applyProtection="1">
      <alignment horizontal="center"/>
      <protection hidden="1"/>
    </xf>
    <xf numFmtId="3" fontId="3" fillId="3" borderId="26" xfId="1" applyNumberFormat="1" applyFont="1" applyFill="1" applyBorder="1" applyAlignment="1" applyProtection="1">
      <alignment horizontal="center"/>
      <protection hidden="1"/>
    </xf>
    <xf numFmtId="3" fontId="3" fillId="3" borderId="25" xfId="1" applyNumberFormat="1" applyFont="1" applyFill="1" applyBorder="1" applyAlignment="1" applyProtection="1">
      <alignment horizontal="center"/>
      <protection hidden="1"/>
    </xf>
    <xf numFmtId="3" fontId="3" fillId="3" borderId="65" xfId="1" applyNumberFormat="1" applyFont="1" applyFill="1" applyBorder="1" applyAlignment="1" applyProtection="1">
      <alignment horizontal="center"/>
      <protection hidden="1"/>
    </xf>
    <xf numFmtId="0" fontId="8" fillId="3" borderId="11" xfId="1" applyFont="1" applyFill="1" applyBorder="1" applyAlignment="1">
      <alignment horizontal="center"/>
    </xf>
    <xf numFmtId="0" fontId="8" fillId="3" borderId="24" xfId="1" applyFont="1" applyFill="1" applyBorder="1" applyAlignment="1">
      <alignment horizontal="center"/>
    </xf>
    <xf numFmtId="3" fontId="1" fillId="3" borderId="14" xfId="1" applyNumberFormat="1" applyFill="1" applyBorder="1" applyAlignment="1">
      <alignment horizontal="center" wrapText="1"/>
    </xf>
    <xf numFmtId="3" fontId="1" fillId="3" borderId="13" xfId="1" applyNumberFormat="1" applyFill="1" applyBorder="1" applyAlignment="1">
      <alignment horizontal="center" wrapText="1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8" fillId="3" borderId="58" xfId="1" applyFont="1" applyFill="1" applyBorder="1" applyAlignment="1">
      <alignment horizontal="center" vertical="center"/>
    </xf>
    <xf numFmtId="0" fontId="8" fillId="3" borderId="56" xfId="1" applyFont="1" applyFill="1" applyBorder="1" applyAlignment="1">
      <alignment horizontal="center" vertical="center"/>
    </xf>
    <xf numFmtId="0" fontId="8" fillId="3" borderId="60" xfId="1" applyFont="1" applyFill="1" applyBorder="1" applyAlignment="1">
      <alignment horizontal="center" vertical="center"/>
    </xf>
    <xf numFmtId="0" fontId="8" fillId="3" borderId="58" xfId="1" applyFont="1" applyFill="1" applyBorder="1" applyAlignment="1">
      <alignment horizontal="center" vertical="center" wrapText="1"/>
    </xf>
    <xf numFmtId="0" fontId="8" fillId="3" borderId="56" xfId="1" applyFont="1" applyFill="1" applyBorder="1" applyAlignment="1">
      <alignment horizontal="center" vertical="center" wrapText="1"/>
    </xf>
    <xf numFmtId="0" fontId="8" fillId="3" borderId="60" xfId="1" applyFont="1" applyFill="1" applyBorder="1" applyAlignment="1">
      <alignment horizontal="center" vertical="center" wrapText="1"/>
    </xf>
    <xf numFmtId="0" fontId="8" fillId="3" borderId="56" xfId="1" applyFont="1" applyFill="1" applyBorder="1" applyAlignment="1">
      <alignment horizontal="center" vertical="top"/>
    </xf>
    <xf numFmtId="0" fontId="4" fillId="0" borderId="0" xfId="1" applyFont="1" applyAlignment="1">
      <alignment horizontal="center" wrapText="1" shrinkToFit="1"/>
    </xf>
    <xf numFmtId="0" fontId="1" fillId="0" borderId="0" xfId="1" applyFont="1" applyAlignment="1" applyProtection="1">
      <alignment horizontal="center" vertical="top" wrapText="1" shrinkToFit="1"/>
      <protection hidden="1"/>
    </xf>
    <xf numFmtId="0" fontId="1" fillId="0" borderId="0" xfId="1" applyAlignment="1">
      <alignment vertical="top" wrapText="1"/>
    </xf>
    <xf numFmtId="3" fontId="6" fillId="0" borderId="19" xfId="1" applyNumberFormat="1" applyFont="1" applyBorder="1" applyAlignment="1">
      <alignment horizontal="center" vertical="center" wrapText="1"/>
    </xf>
    <xf numFmtId="3" fontId="6" fillId="0" borderId="15" xfId="1" applyNumberFormat="1" applyFont="1" applyBorder="1" applyAlignment="1">
      <alignment horizontal="center" vertical="center" wrapText="1"/>
    </xf>
    <xf numFmtId="0" fontId="1" fillId="0" borderId="18" xfId="1" applyBorder="1" applyAlignment="1">
      <alignment horizontal="left"/>
    </xf>
    <xf numFmtId="0" fontId="1" fillId="0" borderId="52" xfId="1" applyBorder="1" applyAlignment="1">
      <alignment horizontal="left"/>
    </xf>
    <xf numFmtId="0" fontId="8" fillId="0" borderId="0" xfId="1" applyFont="1" applyAlignment="1">
      <alignment horizontal="center" vertical="top" wrapText="1"/>
    </xf>
    <xf numFmtId="0" fontId="1" fillId="0" borderId="0" xfId="1" applyAlignment="1">
      <alignment horizontal="right"/>
    </xf>
    <xf numFmtId="0" fontId="1" fillId="3" borderId="18" xfId="1" applyFill="1" applyBorder="1" applyAlignment="1">
      <alignment horizontal="left"/>
    </xf>
    <xf numFmtId="0" fontId="1" fillId="3" borderId="20" xfId="1" applyFill="1" applyBorder="1" applyAlignment="1">
      <alignment horizontal="left"/>
    </xf>
    <xf numFmtId="0" fontId="1" fillId="0" borderId="57" xfId="1" applyBorder="1" applyAlignment="1">
      <alignment horizontal="center" vertical="justify"/>
    </xf>
    <xf numFmtId="0" fontId="1" fillId="0" borderId="40" xfId="1" applyBorder="1" applyAlignment="1">
      <alignment horizontal="center" vertical="justify"/>
    </xf>
    <xf numFmtId="49" fontId="6" fillId="3" borderId="41" xfId="1" applyNumberFormat="1" applyFont="1" applyFill="1" applyBorder="1" applyAlignment="1">
      <alignment horizontal="left" vertical="center"/>
    </xf>
    <xf numFmtId="49" fontId="6" fillId="3" borderId="51" xfId="1" applyNumberFormat="1" applyFont="1" applyFill="1" applyBorder="1" applyAlignment="1">
      <alignment horizontal="left" vertical="center"/>
    </xf>
    <xf numFmtId="3" fontId="6" fillId="3" borderId="19" xfId="1" applyNumberFormat="1" applyFont="1" applyFill="1" applyBorder="1" applyAlignment="1">
      <alignment horizontal="center" vertical="center" wrapText="1"/>
    </xf>
    <xf numFmtId="3" fontId="6" fillId="3" borderId="15" xfId="1" applyNumberFormat="1" applyFont="1" applyFill="1" applyBorder="1" applyAlignment="1">
      <alignment horizontal="center" vertical="center" wrapText="1"/>
    </xf>
    <xf numFmtId="3" fontId="18" fillId="3" borderId="53" xfId="1" applyNumberFormat="1" applyFont="1" applyFill="1" applyBorder="1" applyAlignment="1">
      <alignment horizontal="center" vertical="center" wrapText="1"/>
    </xf>
    <xf numFmtId="3" fontId="18" fillId="3" borderId="31" xfId="1" applyNumberFormat="1" applyFont="1" applyFill="1" applyBorder="1" applyAlignment="1">
      <alignment horizontal="center" vertical="center" wrapText="1"/>
    </xf>
    <xf numFmtId="0" fontId="1" fillId="3" borderId="17" xfId="1" applyFill="1" applyBorder="1" applyAlignment="1">
      <alignment horizontal="left"/>
    </xf>
    <xf numFmtId="0" fontId="8" fillId="0" borderId="58" xfId="1" applyFont="1" applyBorder="1" applyAlignment="1">
      <alignment horizontal="center" wrapText="1" shrinkToFit="1"/>
    </xf>
    <xf numFmtId="0" fontId="8" fillId="0" borderId="56" xfId="1" applyFont="1" applyBorder="1" applyAlignment="1">
      <alignment horizontal="center" wrapText="1" shrinkToFit="1"/>
    </xf>
    <xf numFmtId="0" fontId="8" fillId="0" borderId="55" xfId="1" applyFont="1" applyBorder="1" applyAlignment="1">
      <alignment horizontal="center" wrapText="1" shrinkToFit="1"/>
    </xf>
    <xf numFmtId="0" fontId="8" fillId="0" borderId="59" xfId="1" applyFont="1" applyBorder="1" applyAlignment="1">
      <alignment horizontal="center" wrapText="1" shrinkToFit="1"/>
    </xf>
    <xf numFmtId="3" fontId="6" fillId="0" borderId="54" xfId="1" applyNumberFormat="1" applyFont="1" applyBorder="1" applyAlignment="1">
      <alignment horizontal="center" vertical="center" wrapText="1"/>
    </xf>
    <xf numFmtId="3" fontId="6" fillId="0" borderId="51" xfId="1" applyNumberFormat="1" applyFont="1" applyBorder="1" applyAlignment="1">
      <alignment horizontal="center" vertical="center" wrapText="1"/>
    </xf>
    <xf numFmtId="0" fontId="1" fillId="0" borderId="20" xfId="1" applyBorder="1" applyAlignment="1">
      <alignment horizontal="left"/>
    </xf>
    <xf numFmtId="0" fontId="1" fillId="0" borderId="0" xfId="1" applyFont="1" applyAlignment="1" applyProtection="1">
      <alignment horizontal="justify" vertical="justify" wrapText="1"/>
      <protection locked="0"/>
    </xf>
    <xf numFmtId="0" fontId="1" fillId="0" borderId="0" xfId="1" applyAlignment="1">
      <alignment wrapText="1"/>
    </xf>
    <xf numFmtId="0" fontId="1" fillId="0" borderId="0" xfId="1" applyFont="1" applyFill="1" applyAlignment="1" applyProtection="1">
      <alignment vertical="justify" wrapText="1"/>
      <protection locked="0"/>
    </xf>
    <xf numFmtId="0" fontId="0" fillId="0" borderId="0" xfId="0" applyAlignment="1">
      <alignment wrapText="1"/>
    </xf>
    <xf numFmtId="0" fontId="1" fillId="0" borderId="0" xfId="1" applyFont="1" applyAlignment="1" applyProtection="1">
      <alignment vertical="justify" wrapText="1"/>
      <protection locked="0"/>
    </xf>
    <xf numFmtId="0" fontId="1" fillId="0" borderId="0" xfId="1" applyFont="1" applyAlignment="1" applyProtection="1">
      <alignment horizontal="left" indent="6" shrinkToFit="1"/>
      <protection locked="0"/>
    </xf>
    <xf numFmtId="0" fontId="1" fillId="0" borderId="0" xfId="1" applyFont="1" applyAlignment="1" applyProtection="1">
      <alignment horizontal="left" indent="6"/>
      <protection locked="0"/>
    </xf>
    <xf numFmtId="0" fontId="1" fillId="0" borderId="0" xfId="1" applyFont="1" applyAlignment="1" applyProtection="1">
      <alignment wrapText="1" shrinkToFit="1"/>
      <protection locked="0"/>
    </xf>
    <xf numFmtId="0" fontId="1" fillId="0" borderId="0" xfId="1" applyFont="1" applyAlignment="1"/>
    <xf numFmtId="0" fontId="1" fillId="0" borderId="0" xfId="1" applyNumberFormat="1" applyFont="1" applyAlignment="1">
      <alignment horizontal="justify" wrapText="1"/>
    </xf>
    <xf numFmtId="0" fontId="0" fillId="0" borderId="0" xfId="0" applyAlignment="1">
      <alignment horizontal="justify" wrapText="1"/>
    </xf>
    <xf numFmtId="0" fontId="1" fillId="0" borderId="0" xfId="1" applyFont="1" applyAlignment="1">
      <alignment horizontal="left" indent="6"/>
    </xf>
    <xf numFmtId="0" fontId="0" fillId="0" borderId="0" xfId="0" applyAlignment="1">
      <alignment horizontal="justify" vertical="justify" wrapText="1"/>
    </xf>
    <xf numFmtId="0" fontId="8" fillId="3" borderId="23" xfId="1" applyFont="1" applyFill="1" applyBorder="1" applyAlignment="1">
      <alignment horizontal="center" vertical="center"/>
    </xf>
    <xf numFmtId="0" fontId="8" fillId="3" borderId="22" xfId="1" applyFont="1" applyFill="1" applyBorder="1" applyAlignment="1">
      <alignment horizontal="center" vertical="center"/>
    </xf>
    <xf numFmtId="0" fontId="8" fillId="3" borderId="21" xfId="1" applyFont="1" applyFill="1" applyBorder="1" applyAlignment="1">
      <alignment horizontal="center" vertical="center"/>
    </xf>
    <xf numFmtId="0" fontId="1" fillId="0" borderId="0" xfId="1" applyFont="1" applyAlignment="1" applyProtection="1">
      <alignment horizontal="right" indent="4"/>
      <protection locked="0"/>
    </xf>
    <xf numFmtId="0" fontId="1" fillId="0" borderId="0" xfId="1" applyFont="1" applyAlignment="1" applyProtection="1">
      <alignment shrinkToFit="1"/>
      <protection locked="0"/>
    </xf>
    <xf numFmtId="0" fontId="1" fillId="0" borderId="0" xfId="1" applyFont="1" applyAlignment="1">
      <alignment shrinkToFit="1"/>
    </xf>
    <xf numFmtId="0" fontId="1" fillId="0" borderId="0" xfId="1" applyBorder="1" applyAlignment="1">
      <alignment horizontal="right"/>
    </xf>
    <xf numFmtId="0" fontId="1" fillId="0" borderId="0" xfId="1" applyBorder="1" applyAlignment="1"/>
    <xf numFmtId="0" fontId="19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3" fontId="6" fillId="3" borderId="29" xfId="1" applyNumberFormat="1" applyFont="1" applyFill="1" applyBorder="1" applyAlignment="1" applyProtection="1">
      <alignment horizontal="center" vertical="center" wrapText="1"/>
      <protection hidden="1"/>
    </xf>
    <xf numFmtId="3" fontId="6" fillId="3" borderId="28" xfId="1" applyNumberFormat="1" applyFont="1" applyFill="1" applyBorder="1" applyAlignment="1" applyProtection="1">
      <alignment horizontal="center" vertical="center" wrapText="1"/>
      <protection hidden="1"/>
    </xf>
    <xf numFmtId="0" fontId="1" fillId="3" borderId="18" xfId="1" applyFill="1" applyBorder="1" applyAlignment="1" applyProtection="1">
      <alignment horizontal="left"/>
      <protection hidden="1"/>
    </xf>
    <xf numFmtId="0" fontId="1" fillId="3" borderId="17" xfId="1" applyFill="1" applyBorder="1" applyAlignment="1" applyProtection="1">
      <alignment horizontal="left"/>
      <protection hidden="1"/>
    </xf>
    <xf numFmtId="0" fontId="1" fillId="0" borderId="0" xfId="1" applyFont="1" applyAlignment="1">
      <alignment vertical="justify" wrapText="1"/>
    </xf>
    <xf numFmtId="0" fontId="1" fillId="0" borderId="0" xfId="1" applyAlignment="1">
      <alignment vertical="justify" wrapText="1"/>
    </xf>
    <xf numFmtId="3" fontId="18" fillId="0" borderId="0" xfId="1" applyNumberFormat="1" applyFont="1" applyBorder="1" applyAlignment="1" applyProtection="1">
      <alignment horizontal="center" vertical="center" wrapText="1"/>
      <protection hidden="1"/>
    </xf>
    <xf numFmtId="0" fontId="8" fillId="0" borderId="0" xfId="1" applyFont="1" applyBorder="1" applyAlignment="1" applyProtection="1">
      <alignment horizontal="center"/>
      <protection hidden="1"/>
    </xf>
    <xf numFmtId="49" fontId="5" fillId="3" borderId="7" xfId="1" applyNumberFormat="1" applyFont="1" applyFill="1" applyBorder="1" applyAlignment="1" applyProtection="1">
      <alignment horizontal="left" vertical="center"/>
      <protection hidden="1"/>
    </xf>
    <xf numFmtId="49" fontId="5" fillId="3" borderId="15" xfId="1" applyNumberFormat="1" applyFont="1" applyFill="1" applyBorder="1" applyAlignment="1" applyProtection="1">
      <alignment horizontal="left" vertical="center"/>
      <protection hidden="1"/>
    </xf>
    <xf numFmtId="3" fontId="6" fillId="3" borderId="19" xfId="1" applyNumberFormat="1" applyFont="1" applyFill="1" applyBorder="1" applyAlignment="1" applyProtection="1">
      <alignment horizontal="center" vertical="center" wrapText="1"/>
      <protection hidden="1"/>
    </xf>
    <xf numFmtId="3" fontId="6" fillId="3" borderId="15" xfId="1" applyNumberFormat="1" applyFont="1" applyFill="1" applyBorder="1" applyAlignment="1" applyProtection="1">
      <alignment horizontal="center" vertical="center" wrapText="1"/>
      <protection hidden="1"/>
    </xf>
    <xf numFmtId="0" fontId="1" fillId="3" borderId="20" xfId="1" applyFill="1" applyBorder="1" applyAlignment="1" applyProtection="1">
      <alignment horizontal="left"/>
      <protection hidden="1"/>
    </xf>
    <xf numFmtId="0" fontId="1" fillId="0" borderId="0" xfId="1" applyBorder="1" applyAlignment="1" applyProtection="1">
      <alignment horizontal="left"/>
      <protection hidden="1"/>
    </xf>
    <xf numFmtId="0" fontId="1" fillId="0" borderId="0" xfId="1" applyFont="1" applyAlignment="1" applyProtection="1">
      <alignment vertical="justify" wrapText="1" shrinkToFit="1"/>
      <protection locked="0"/>
    </xf>
    <xf numFmtId="0" fontId="0" fillId="0" borderId="0" xfId="0" applyAlignment="1">
      <alignment vertical="justify" wrapText="1" shrinkToFit="1"/>
    </xf>
    <xf numFmtId="0" fontId="8" fillId="3" borderId="23" xfId="1" applyFont="1" applyFill="1" applyBorder="1" applyAlignment="1" applyProtection="1">
      <alignment horizontal="center" vertical="center"/>
      <protection hidden="1"/>
    </xf>
    <xf numFmtId="0" fontId="8" fillId="3" borderId="22" xfId="1" applyFont="1" applyFill="1" applyBorder="1" applyAlignment="1" applyProtection="1">
      <alignment horizontal="center" vertical="center"/>
      <protection hidden="1"/>
    </xf>
    <xf numFmtId="0" fontId="8" fillId="3" borderId="21" xfId="1" applyFont="1" applyFill="1" applyBorder="1" applyAlignment="1" applyProtection="1">
      <alignment horizontal="center" vertical="center"/>
      <protection hidden="1"/>
    </xf>
    <xf numFmtId="0" fontId="1" fillId="0" borderId="0" xfId="1" applyBorder="1" applyAlignment="1">
      <alignment horizontal="justify" vertical="justify" wrapText="1"/>
    </xf>
    <xf numFmtId="0" fontId="0" fillId="0" borderId="0" xfId="0" applyAlignment="1" applyProtection="1">
      <alignment horizontal="center" vertical="justify"/>
      <protection locked="0"/>
    </xf>
    <xf numFmtId="0" fontId="15" fillId="0" borderId="0" xfId="0" applyFont="1" applyAlignment="1">
      <alignment horizontal="justify" vertical="justify"/>
    </xf>
    <xf numFmtId="0" fontId="0" fillId="0" borderId="0" xfId="0" applyAlignment="1">
      <alignment horizontal="justify" vertical="justify"/>
    </xf>
    <xf numFmtId="49" fontId="5" fillId="3" borderId="7" xfId="1" applyNumberFormat="1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49" fontId="5" fillId="3" borderId="15" xfId="1" applyNumberFormat="1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1" fillId="0" borderId="0" xfId="1" applyFont="1" applyAlignment="1">
      <alignment horizontal="justify" vertical="justify" wrapText="1"/>
    </xf>
    <xf numFmtId="0" fontId="13" fillId="0" borderId="0" xfId="0" applyFont="1" applyAlignment="1">
      <alignment horizontal="justify" vertical="justify" wrapText="1"/>
    </xf>
    <xf numFmtId="0" fontId="1" fillId="0" borderId="0" xfId="1" applyFont="1" applyAlignment="1">
      <alignment horizontal="justify" wrapText="1"/>
    </xf>
    <xf numFmtId="0" fontId="13" fillId="0" borderId="0" xfId="0" applyFont="1" applyAlignment="1">
      <alignment horizontal="justify" wrapText="1"/>
    </xf>
    <xf numFmtId="0" fontId="6" fillId="3" borderId="23" xfId="1" applyFont="1" applyFill="1" applyBorder="1" applyAlignment="1" applyProtection="1">
      <alignment horizontal="center" vertical="center"/>
      <protection hidden="1"/>
    </xf>
    <xf numFmtId="0" fontId="6" fillId="3" borderId="22" xfId="1" applyFont="1" applyFill="1" applyBorder="1" applyAlignment="1" applyProtection="1">
      <alignment horizontal="center" vertical="center"/>
      <protection hidden="1"/>
    </xf>
    <xf numFmtId="0" fontId="6" fillId="3" borderId="21" xfId="1" applyFont="1" applyFill="1" applyBorder="1" applyAlignment="1" applyProtection="1">
      <alignment horizontal="center" vertical="center"/>
      <protection hidden="1"/>
    </xf>
    <xf numFmtId="0" fontId="6" fillId="3" borderId="23" xfId="1" applyFont="1" applyFill="1" applyBorder="1" applyAlignment="1" applyProtection="1">
      <alignment horizontal="center" vertical="center" shrinkToFit="1"/>
      <protection hidden="1"/>
    </xf>
    <xf numFmtId="0" fontId="6" fillId="3" borderId="22" xfId="1" applyFont="1" applyFill="1" applyBorder="1" applyAlignment="1" applyProtection="1">
      <alignment horizontal="center" vertical="center" shrinkToFit="1"/>
      <protection hidden="1"/>
    </xf>
    <xf numFmtId="0" fontId="6" fillId="3" borderId="21" xfId="1" applyFont="1" applyFill="1" applyBorder="1" applyAlignment="1" applyProtection="1">
      <alignment horizontal="center" vertical="center" shrinkToFit="1"/>
      <protection hidden="1"/>
    </xf>
    <xf numFmtId="0" fontId="6" fillId="3" borderId="23" xfId="1" applyFont="1" applyFill="1" applyBorder="1" applyAlignment="1">
      <alignment horizontal="center" vertical="center" wrapText="1"/>
    </xf>
    <xf numFmtId="0" fontId="6" fillId="3" borderId="22" xfId="1" applyFont="1" applyFill="1" applyBorder="1" applyAlignment="1">
      <alignment horizontal="center" vertical="center" wrapText="1"/>
    </xf>
    <xf numFmtId="0" fontId="6" fillId="3" borderId="21" xfId="1" applyFont="1" applyFill="1" applyBorder="1" applyAlignment="1">
      <alignment horizontal="center" vertical="center" wrapText="1"/>
    </xf>
    <xf numFmtId="0" fontId="22" fillId="0" borderId="0" xfId="1" applyFont="1" applyAlignment="1" applyProtection="1">
      <alignment horizontal="center" wrapText="1" shrinkToFit="1"/>
      <protection locked="0"/>
    </xf>
    <xf numFmtId="0" fontId="21" fillId="0" borderId="0" xfId="1" applyFont="1" applyAlignment="1" applyProtection="1">
      <alignment horizontal="center" vertical="top" wrapText="1" shrinkToFit="1"/>
      <protection locked="0"/>
    </xf>
    <xf numFmtId="0" fontId="21" fillId="0" borderId="0" xfId="1" applyFont="1" applyAlignment="1" applyProtection="1">
      <alignment vertical="top" wrapText="1"/>
      <protection locked="0"/>
    </xf>
    <xf numFmtId="0" fontId="2" fillId="0" borderId="0" xfId="1" applyFont="1" applyAlignment="1">
      <alignment horizontal="left" vertical="justify" wrapText="1"/>
    </xf>
    <xf numFmtId="0" fontId="1" fillId="0" borderId="0" xfId="1" applyAlignment="1">
      <alignment horizontal="left" vertical="justify" wrapText="1"/>
    </xf>
    <xf numFmtId="0" fontId="1" fillId="0" borderId="0" xfId="0" applyFont="1" applyAlignment="1" applyProtection="1">
      <alignment horizontal="justify" vertical="justify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justify" wrapText="1"/>
      <protection locked="0"/>
    </xf>
  </cellXfs>
  <cellStyles count="2">
    <cellStyle name="Normální" xfId="0" builtinId="0"/>
    <cellStyle name="Normální 2" xfId="1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.%20-%20Rozpo&#269;et%20OK%202013%20-%203b)%20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ok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kem ORJ 10"/>
      <sheetName val="PO - Olomouc"/>
      <sheetName val="PO - Jeseník"/>
      <sheetName val="PO- Prostějov"/>
      <sheetName val="PO - Šumperk"/>
      <sheetName val="PO - Přerov"/>
      <sheetName val="Celkem ORJ 12 "/>
      <sheetName val="PO - Doprava"/>
      <sheetName val="Celkem ORJ 13"/>
      <sheetName val="PO - kultura"/>
      <sheetName val="Celkem ORJ  11"/>
      <sheetName val="PO - sociálníci"/>
      <sheetName val="Celkem ORJ  14"/>
      <sheetName val="PO - zdravotnictví"/>
      <sheetName val="Souhrn"/>
    </sheetNames>
    <sheetDataSet>
      <sheetData sheetId="0">
        <row r="10">
          <cell r="R10">
            <v>401999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0">
          <cell r="R10">
            <v>530053</v>
          </cell>
        </row>
      </sheetData>
      <sheetData sheetId="7" refreshError="1"/>
      <sheetData sheetId="8">
        <row r="11">
          <cell r="R11">
            <v>126079</v>
          </cell>
        </row>
      </sheetData>
      <sheetData sheetId="9" refreshError="1"/>
      <sheetData sheetId="10">
        <row r="10">
          <cell r="R10">
            <v>256246</v>
          </cell>
        </row>
      </sheetData>
      <sheetData sheetId="11" refreshError="1"/>
      <sheetData sheetId="12">
        <row r="10">
          <cell r="R10">
            <v>234913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kem ORJ 13"/>
      <sheetName val="PO - kultura"/>
      <sheetName val="Celkem ORJ 13 (2)"/>
      <sheetName val="Celkem ORJ 13 (3)"/>
      <sheetName val="List1"/>
      <sheetName val="List2"/>
      <sheetName val="List3"/>
    </sheetNames>
    <sheetDataSet>
      <sheetData sheetId="0" refreshError="1"/>
      <sheetData sheetId="1">
        <row r="13">
          <cell r="G13">
            <v>300</v>
          </cell>
          <cell r="O13">
            <v>0</v>
          </cell>
          <cell r="Q13">
            <v>0</v>
          </cell>
        </row>
        <row r="22">
          <cell r="O22">
            <v>61542</v>
          </cell>
          <cell r="P22">
            <v>1596</v>
          </cell>
          <cell r="Q22">
            <v>12489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Y49"/>
  <sheetViews>
    <sheetView showGridLines="0" topLeftCell="B3" zoomScale="90" zoomScaleNormal="90" workbookViewId="0">
      <selection activeCell="B8" sqref="B8:B9"/>
    </sheetView>
  </sheetViews>
  <sheetFormatPr defaultRowHeight="12.75" x14ac:dyDescent="0.2"/>
  <cols>
    <col min="1" max="1" width="0.140625" style="1" customWidth="1"/>
    <col min="2" max="2" width="57.28515625" style="1" customWidth="1"/>
    <col min="3" max="11" width="13.7109375" style="1" customWidth="1"/>
    <col min="12" max="14" width="12.7109375" style="1" hidden="1" customWidth="1"/>
    <col min="15" max="15" width="12.5703125" style="1" customWidth="1"/>
    <col min="16" max="16" width="11.42578125" style="1" hidden="1" customWidth="1"/>
    <col min="17" max="17" width="10" style="1" hidden="1" customWidth="1"/>
    <col min="18" max="18" width="0" style="1" hidden="1" customWidth="1"/>
    <col min="19" max="19" width="12.28515625" style="1" hidden="1" customWidth="1"/>
    <col min="20" max="20" width="10.42578125" style="1" hidden="1" customWidth="1"/>
    <col min="21" max="21" width="0" style="1" hidden="1" customWidth="1"/>
    <col min="22" max="22" width="12.28515625" style="1" hidden="1" customWidth="1"/>
    <col min="23" max="24" width="0" style="1" hidden="1" customWidth="1"/>
    <col min="25" max="25" width="10.42578125" style="1" hidden="1" customWidth="1"/>
    <col min="26" max="16384" width="9.140625" style="1"/>
  </cols>
  <sheetData>
    <row r="1" spans="1:25" ht="0.75" customHeight="1" x14ac:dyDescent="0.2">
      <c r="H1" s="345"/>
      <c r="I1" s="345"/>
      <c r="J1" s="346"/>
      <c r="K1" s="352"/>
    </row>
    <row r="2" spans="1:25" ht="20.25" x14ac:dyDescent="0.3">
      <c r="B2" s="244" t="s">
        <v>127</v>
      </c>
      <c r="C2" s="244"/>
      <c r="D2" s="244"/>
      <c r="E2" s="244"/>
      <c r="F2" s="27"/>
      <c r="H2" s="345"/>
      <c r="I2" s="345"/>
      <c r="J2" s="347"/>
      <c r="K2" s="352"/>
      <c r="L2" s="244"/>
      <c r="M2" s="241"/>
      <c r="N2" s="243" t="s">
        <v>126</v>
      </c>
    </row>
    <row r="3" spans="1:25" ht="15.75" x14ac:dyDescent="0.25">
      <c r="B3" s="242" t="s">
        <v>125</v>
      </c>
      <c r="C3" s="242"/>
      <c r="D3" s="242"/>
      <c r="E3" s="242"/>
      <c r="F3" s="27"/>
      <c r="I3" s="49"/>
      <c r="J3" s="49"/>
      <c r="L3" s="242"/>
      <c r="M3" s="241"/>
      <c r="N3" s="241"/>
      <c r="O3" s="251" t="s">
        <v>29</v>
      </c>
    </row>
    <row r="4" spans="1:25" ht="18.75" hidden="1" customHeight="1" x14ac:dyDescent="0.25">
      <c r="B4" s="242"/>
      <c r="C4" s="242"/>
      <c r="D4" s="242"/>
      <c r="E4" s="242"/>
      <c r="F4" s="27"/>
      <c r="I4" s="49"/>
      <c r="J4" s="49"/>
      <c r="K4" s="240"/>
      <c r="L4" s="242"/>
      <c r="M4" s="241"/>
      <c r="N4" s="241"/>
    </row>
    <row r="5" spans="1:25" hidden="1" x14ac:dyDescent="0.2">
      <c r="F5" s="27"/>
      <c r="I5" s="49"/>
      <c r="J5" s="49"/>
      <c r="K5" s="240"/>
      <c r="L5" s="353"/>
      <c r="M5" s="353"/>
      <c r="N5" s="353"/>
    </row>
    <row r="6" spans="1:25" ht="4.5" customHeight="1" thickBot="1" x14ac:dyDescent="0.25">
      <c r="F6" s="47"/>
      <c r="G6" s="47"/>
      <c r="H6" s="47"/>
      <c r="I6" s="46"/>
      <c r="J6" s="46"/>
      <c r="L6" s="49"/>
      <c r="N6" s="239" t="s">
        <v>29</v>
      </c>
    </row>
    <row r="7" spans="1:25" ht="22.5" customHeight="1" thickTop="1" x14ac:dyDescent="0.2">
      <c r="A7" s="238"/>
      <c r="B7" s="302"/>
      <c r="C7" s="338" t="s">
        <v>28</v>
      </c>
      <c r="D7" s="339"/>
      <c r="E7" s="340"/>
      <c r="F7" s="338" t="s">
        <v>132</v>
      </c>
      <c r="G7" s="339"/>
      <c r="H7" s="340"/>
      <c r="I7" s="341" t="s">
        <v>133</v>
      </c>
      <c r="J7" s="342"/>
      <c r="K7" s="343"/>
      <c r="L7" s="344" t="s">
        <v>124</v>
      </c>
      <c r="M7" s="344"/>
      <c r="N7" s="344"/>
      <c r="O7" s="303"/>
      <c r="P7" s="368" t="s">
        <v>123</v>
      </c>
      <c r="Q7" s="366"/>
      <c r="R7" s="366"/>
      <c r="S7" s="365" t="s">
        <v>122</v>
      </c>
      <c r="T7" s="366"/>
      <c r="U7" s="367"/>
      <c r="V7" s="365" t="s">
        <v>121</v>
      </c>
      <c r="W7" s="366"/>
      <c r="X7" s="367"/>
      <c r="Y7" s="356" t="s">
        <v>120</v>
      </c>
    </row>
    <row r="8" spans="1:25" ht="12.75" customHeight="1" x14ac:dyDescent="0.2">
      <c r="A8" s="222"/>
      <c r="B8" s="358" t="s">
        <v>119</v>
      </c>
      <c r="C8" s="360" t="s">
        <v>118</v>
      </c>
      <c r="D8" s="354" t="s">
        <v>24</v>
      </c>
      <c r="E8" s="355"/>
      <c r="F8" s="360" t="s">
        <v>118</v>
      </c>
      <c r="G8" s="354" t="s">
        <v>24</v>
      </c>
      <c r="H8" s="355"/>
      <c r="I8" s="360" t="s">
        <v>118</v>
      </c>
      <c r="J8" s="354" t="s">
        <v>24</v>
      </c>
      <c r="K8" s="364"/>
      <c r="L8" s="362" t="s">
        <v>118</v>
      </c>
      <c r="M8" s="354" t="s">
        <v>24</v>
      </c>
      <c r="N8" s="355"/>
      <c r="O8" s="304"/>
      <c r="P8" s="369" t="s">
        <v>118</v>
      </c>
      <c r="Q8" s="350" t="s">
        <v>24</v>
      </c>
      <c r="R8" s="371"/>
      <c r="S8" s="348" t="s">
        <v>118</v>
      </c>
      <c r="T8" s="350" t="s">
        <v>24</v>
      </c>
      <c r="U8" s="351"/>
      <c r="V8" s="348" t="s">
        <v>118</v>
      </c>
      <c r="W8" s="350" t="s">
        <v>24</v>
      </c>
      <c r="X8" s="351"/>
      <c r="Y8" s="357"/>
    </row>
    <row r="9" spans="1:25" ht="42" customHeight="1" thickBot="1" x14ac:dyDescent="0.25">
      <c r="A9" s="222"/>
      <c r="B9" s="359"/>
      <c r="C9" s="361"/>
      <c r="D9" s="305" t="s">
        <v>97</v>
      </c>
      <c r="E9" s="305" t="s">
        <v>23</v>
      </c>
      <c r="F9" s="361"/>
      <c r="G9" s="305" t="s">
        <v>97</v>
      </c>
      <c r="H9" s="305" t="s">
        <v>23</v>
      </c>
      <c r="I9" s="361"/>
      <c r="J9" s="305" t="s">
        <v>97</v>
      </c>
      <c r="K9" s="306" t="s">
        <v>23</v>
      </c>
      <c r="L9" s="363"/>
      <c r="M9" s="307" t="s">
        <v>117</v>
      </c>
      <c r="N9" s="308" t="s">
        <v>116</v>
      </c>
      <c r="O9" s="309" t="s">
        <v>148</v>
      </c>
      <c r="P9" s="370"/>
      <c r="Q9" s="236" t="s">
        <v>117</v>
      </c>
      <c r="R9" s="237" t="s">
        <v>116</v>
      </c>
      <c r="S9" s="349"/>
      <c r="T9" s="236" t="s">
        <v>117</v>
      </c>
      <c r="U9" s="235" t="s">
        <v>116</v>
      </c>
      <c r="V9" s="349"/>
      <c r="W9" s="236" t="s">
        <v>117</v>
      </c>
      <c r="X9" s="235" t="s">
        <v>116</v>
      </c>
      <c r="Y9" s="357"/>
    </row>
    <row r="10" spans="1:25" ht="14.25" thickTop="1" thickBot="1" x14ac:dyDescent="0.25">
      <c r="A10" s="222"/>
      <c r="B10" s="310"/>
      <c r="C10" s="311" t="s">
        <v>20</v>
      </c>
      <c r="D10" s="312" t="s">
        <v>19</v>
      </c>
      <c r="E10" s="312" t="s">
        <v>18</v>
      </c>
      <c r="F10" s="311" t="s">
        <v>17</v>
      </c>
      <c r="G10" s="312" t="s">
        <v>16</v>
      </c>
      <c r="H10" s="312" t="s">
        <v>15</v>
      </c>
      <c r="I10" s="311" t="s">
        <v>50</v>
      </c>
      <c r="J10" s="312" t="s">
        <v>51</v>
      </c>
      <c r="K10" s="313" t="s">
        <v>52</v>
      </c>
      <c r="L10" s="314" t="s">
        <v>115</v>
      </c>
      <c r="M10" s="312" t="s">
        <v>114</v>
      </c>
      <c r="N10" s="312" t="s">
        <v>113</v>
      </c>
      <c r="O10" s="315" t="s">
        <v>149</v>
      </c>
      <c r="P10" s="234" t="s">
        <v>50</v>
      </c>
      <c r="Q10" s="43" t="s">
        <v>51</v>
      </c>
      <c r="R10" s="43" t="s">
        <v>52</v>
      </c>
      <c r="S10" s="44" t="s">
        <v>50</v>
      </c>
      <c r="T10" s="43" t="s">
        <v>51</v>
      </c>
      <c r="U10" s="232" t="s">
        <v>52</v>
      </c>
      <c r="V10" s="44" t="s">
        <v>50</v>
      </c>
      <c r="W10" s="43" t="s">
        <v>51</v>
      </c>
      <c r="X10" s="232" t="s">
        <v>52</v>
      </c>
      <c r="Y10" s="233"/>
    </row>
    <row r="11" spans="1:25" ht="15.95" customHeight="1" x14ac:dyDescent="0.25">
      <c r="A11" s="222"/>
      <c r="B11" s="268" t="s">
        <v>101</v>
      </c>
      <c r="C11" s="227"/>
      <c r="D11" s="224"/>
      <c r="E11" s="224"/>
      <c r="F11" s="227"/>
      <c r="G11" s="224"/>
      <c r="H11" s="224"/>
      <c r="I11" s="227"/>
      <c r="J11" s="224"/>
      <c r="K11" s="294"/>
      <c r="L11" s="225">
        <f t="shared" ref="L11:L26" si="0">M11+N11</f>
        <v>-5887</v>
      </c>
      <c r="M11" s="224">
        <f>M12+M17</f>
        <v>-5887</v>
      </c>
      <c r="N11" s="224">
        <f>N12+N17</f>
        <v>0</v>
      </c>
      <c r="O11" s="291"/>
      <c r="P11" s="228">
        <f t="shared" ref="P11:P26" si="1">Q11+R11</f>
        <v>408867</v>
      </c>
      <c r="Q11" s="224">
        <f>Q12+Q17</f>
        <v>329712</v>
      </c>
      <c r="R11" s="224">
        <f>R12+R17</f>
        <v>79155</v>
      </c>
      <c r="S11" s="227">
        <f t="shared" ref="S11:S26" si="2">T11+U11</f>
        <v>401999</v>
      </c>
      <c r="T11" s="224">
        <f>T12+T17</f>
        <v>401999</v>
      </c>
      <c r="U11" s="223">
        <f>U12+U17</f>
        <v>0</v>
      </c>
      <c r="V11" s="227">
        <f t="shared" ref="V11:V26" si="3">W11+X11</f>
        <v>-6868</v>
      </c>
      <c r="W11" s="224">
        <f>W12+W17</f>
        <v>72287</v>
      </c>
      <c r="X11" s="223">
        <f>X12+X17</f>
        <v>-79155</v>
      </c>
      <c r="Y11" s="231">
        <v>396414</v>
      </c>
    </row>
    <row r="12" spans="1:25" s="63" customFormat="1" ht="15.95" customHeight="1" x14ac:dyDescent="0.25">
      <c r="A12" s="262"/>
      <c r="B12" s="255" t="s">
        <v>137</v>
      </c>
      <c r="C12" s="263">
        <f t="shared" ref="C12:C26" si="4">D12+E12</f>
        <v>407886</v>
      </c>
      <c r="D12" s="264">
        <f>D13+D14+D15+D16</f>
        <v>407886</v>
      </c>
      <c r="E12" s="264">
        <f>E13+E14+E15+E16</f>
        <v>0</v>
      </c>
      <c r="F12" s="263">
        <f t="shared" ref="F12:F26" si="5">G12+H12</f>
        <v>408635</v>
      </c>
      <c r="G12" s="264">
        <f>G13+G14+G15+G16</f>
        <v>408635</v>
      </c>
      <c r="H12" s="264">
        <f>H13+H14+H15+H16</f>
        <v>0</v>
      </c>
      <c r="I12" s="263">
        <f t="shared" ref="I12:I26" si="6">J12+K12</f>
        <v>401999</v>
      </c>
      <c r="J12" s="264">
        <f>J13+J14+J15+J16</f>
        <v>401999</v>
      </c>
      <c r="K12" s="295">
        <f>K13+K14+K15+K16</f>
        <v>0</v>
      </c>
      <c r="L12" s="156">
        <f t="shared" si="0"/>
        <v>-5887</v>
      </c>
      <c r="M12" s="264">
        <f>M13+M14+M15+M16</f>
        <v>-5887</v>
      </c>
      <c r="N12" s="264">
        <f>N13+N14+N15+N16</f>
        <v>0</v>
      </c>
      <c r="O12" s="300">
        <f>I12/C12</f>
        <v>0.98556704569414</v>
      </c>
      <c r="P12" s="266">
        <f t="shared" si="1"/>
        <v>408867</v>
      </c>
      <c r="Q12" s="264">
        <f>Q13+Q14+Q15+Q16</f>
        <v>329712</v>
      </c>
      <c r="R12" s="264">
        <f>R13+R14+R15+R16</f>
        <v>79155</v>
      </c>
      <c r="S12" s="263">
        <f t="shared" si="2"/>
        <v>401999</v>
      </c>
      <c r="T12" s="264">
        <f>T13+T14+T15+T16</f>
        <v>401999</v>
      </c>
      <c r="U12" s="265">
        <f>U13+U14+U15+U16</f>
        <v>0</v>
      </c>
      <c r="V12" s="263">
        <f t="shared" si="3"/>
        <v>-6868</v>
      </c>
      <c r="W12" s="264">
        <f>W13+W14+W15+W16</f>
        <v>72287</v>
      </c>
      <c r="X12" s="265">
        <f>X13+X14+X15+X16</f>
        <v>-79155</v>
      </c>
      <c r="Y12" s="267"/>
    </row>
    <row r="13" spans="1:25" ht="15.95" customHeight="1" x14ac:dyDescent="0.2">
      <c r="A13" s="222"/>
      <c r="B13" s="257" t="s">
        <v>128</v>
      </c>
      <c r="C13" s="66">
        <f t="shared" si="4"/>
        <v>326472</v>
      </c>
      <c r="D13" s="61">
        <f>'Celkem ORJ 10'!D13</f>
        <v>326472</v>
      </c>
      <c r="E13" s="61"/>
      <c r="F13" s="66">
        <f t="shared" si="5"/>
        <v>327228</v>
      </c>
      <c r="G13" s="61">
        <f>'Celkem ORJ 10'!G13</f>
        <v>327228</v>
      </c>
      <c r="H13" s="61"/>
      <c r="I13" s="66">
        <f t="shared" si="6"/>
        <v>314584</v>
      </c>
      <c r="J13" s="61">
        <f>'Celkem ORJ 10'!J13</f>
        <v>314584</v>
      </c>
      <c r="K13" s="296"/>
      <c r="L13" s="220">
        <f t="shared" si="0"/>
        <v>-11888</v>
      </c>
      <c r="M13" s="61">
        <f t="shared" ref="M13:N16" si="7">J13-D13</f>
        <v>-11888</v>
      </c>
      <c r="N13" s="61">
        <f t="shared" si="7"/>
        <v>0</v>
      </c>
      <c r="O13" s="301">
        <f t="shared" ref="O13:O16" si="8">I13/C13</f>
        <v>0.9635864637702467</v>
      </c>
      <c r="P13" s="221">
        <f t="shared" si="1"/>
        <v>406241</v>
      </c>
      <c r="Q13" s="61">
        <v>327086</v>
      </c>
      <c r="R13" s="61">
        <v>79155</v>
      </c>
      <c r="S13" s="66">
        <f t="shared" si="2"/>
        <v>314584</v>
      </c>
      <c r="T13" s="61">
        <f>J13</f>
        <v>314584</v>
      </c>
      <c r="U13" s="217">
        <f>K13</f>
        <v>0</v>
      </c>
      <c r="V13" s="66">
        <f t="shared" si="3"/>
        <v>-91657</v>
      </c>
      <c r="W13" s="61">
        <f>T13-Q13</f>
        <v>-12502</v>
      </c>
      <c r="X13" s="217">
        <f>U13-R13</f>
        <v>-79155</v>
      </c>
      <c r="Y13" s="212"/>
    </row>
    <row r="14" spans="1:25" ht="15.95" customHeight="1" x14ac:dyDescent="0.2">
      <c r="A14" s="222"/>
      <c r="B14" s="257" t="s">
        <v>129</v>
      </c>
      <c r="C14" s="66">
        <f t="shared" si="4"/>
        <v>809</v>
      </c>
      <c r="D14" s="61">
        <f>'Celkem ORJ 10'!D14</f>
        <v>809</v>
      </c>
      <c r="E14" s="61"/>
      <c r="F14" s="66">
        <f t="shared" si="5"/>
        <v>859</v>
      </c>
      <c r="G14" s="61">
        <f>'Celkem ORJ 10'!G14</f>
        <v>859</v>
      </c>
      <c r="H14" s="61"/>
      <c r="I14" s="66">
        <f t="shared" si="6"/>
        <v>725</v>
      </c>
      <c r="J14" s="61">
        <f>'Celkem ORJ 10'!J14</f>
        <v>725</v>
      </c>
      <c r="K14" s="296"/>
      <c r="L14" s="220">
        <f t="shared" si="0"/>
        <v>-84</v>
      </c>
      <c r="M14" s="61">
        <f t="shared" si="7"/>
        <v>-84</v>
      </c>
      <c r="N14" s="61">
        <f t="shared" si="7"/>
        <v>0</v>
      </c>
      <c r="O14" s="301">
        <f t="shared" si="8"/>
        <v>0.89616810877626696</v>
      </c>
      <c r="P14" s="221">
        <f t="shared" si="1"/>
        <v>809</v>
      </c>
      <c r="Q14" s="61">
        <v>809</v>
      </c>
      <c r="R14" s="61"/>
      <c r="S14" s="66">
        <f t="shared" si="2"/>
        <v>725</v>
      </c>
      <c r="T14" s="61">
        <f>J14</f>
        <v>725</v>
      </c>
      <c r="U14" s="217"/>
      <c r="V14" s="66">
        <f t="shared" si="3"/>
        <v>-84</v>
      </c>
      <c r="W14" s="61">
        <f>T14-Q14</f>
        <v>-84</v>
      </c>
      <c r="X14" s="217"/>
      <c r="Y14" s="212"/>
    </row>
    <row r="15" spans="1:25" ht="15.95" customHeight="1" x14ac:dyDescent="0.2">
      <c r="A15" s="222"/>
      <c r="B15" s="257" t="s">
        <v>130</v>
      </c>
      <c r="C15" s="66">
        <f t="shared" si="4"/>
        <v>80086</v>
      </c>
      <c r="D15" s="61">
        <f>'Celkem ORJ 10'!D15</f>
        <v>80086</v>
      </c>
      <c r="E15" s="61"/>
      <c r="F15" s="66">
        <f t="shared" si="5"/>
        <v>80086</v>
      </c>
      <c r="G15" s="61">
        <f>'Celkem ORJ 10'!G15</f>
        <v>80086</v>
      </c>
      <c r="H15" s="61"/>
      <c r="I15" s="66">
        <f t="shared" si="6"/>
        <v>86595</v>
      </c>
      <c r="J15" s="61">
        <f>'Celkem ORJ 10'!J15</f>
        <v>86595</v>
      </c>
      <c r="K15" s="296"/>
      <c r="L15" s="220">
        <f t="shared" si="0"/>
        <v>6509</v>
      </c>
      <c r="M15" s="61">
        <f t="shared" si="7"/>
        <v>6509</v>
      </c>
      <c r="N15" s="61">
        <f t="shared" si="7"/>
        <v>0</v>
      </c>
      <c r="O15" s="301">
        <f t="shared" si="8"/>
        <v>1.0812751292360712</v>
      </c>
      <c r="P15" s="221">
        <f t="shared" si="1"/>
        <v>886</v>
      </c>
      <c r="Q15" s="61">
        <v>886</v>
      </c>
      <c r="R15" s="61"/>
      <c r="S15" s="66">
        <f t="shared" si="2"/>
        <v>86595</v>
      </c>
      <c r="T15" s="61">
        <f>J15</f>
        <v>86595</v>
      </c>
      <c r="U15" s="217"/>
      <c r="V15" s="66">
        <f t="shared" si="3"/>
        <v>85709</v>
      </c>
      <c r="W15" s="61">
        <f>T15-Q15</f>
        <v>85709</v>
      </c>
      <c r="X15" s="217"/>
      <c r="Y15" s="212"/>
    </row>
    <row r="16" spans="1:25" ht="15.95" customHeight="1" thickBot="1" x14ac:dyDescent="0.25">
      <c r="A16" s="222"/>
      <c r="B16" s="257" t="s">
        <v>131</v>
      </c>
      <c r="C16" s="66">
        <f t="shared" si="4"/>
        <v>519</v>
      </c>
      <c r="D16" s="61">
        <f>'Celkem ORJ 10'!D16</f>
        <v>519</v>
      </c>
      <c r="E16" s="61"/>
      <c r="F16" s="66">
        <f t="shared" si="5"/>
        <v>462</v>
      </c>
      <c r="G16" s="61">
        <f>'Celkem ORJ 10'!G16</f>
        <v>462</v>
      </c>
      <c r="H16" s="61"/>
      <c r="I16" s="66">
        <f t="shared" si="6"/>
        <v>95</v>
      </c>
      <c r="J16" s="61">
        <f>'Celkem ORJ 10'!I16</f>
        <v>95</v>
      </c>
      <c r="K16" s="296"/>
      <c r="L16" s="220">
        <f t="shared" si="0"/>
        <v>-424</v>
      </c>
      <c r="M16" s="61">
        <f t="shared" si="7"/>
        <v>-424</v>
      </c>
      <c r="N16" s="61">
        <f t="shared" si="7"/>
        <v>0</v>
      </c>
      <c r="O16" s="301">
        <f t="shared" si="8"/>
        <v>0.18304431599229287</v>
      </c>
      <c r="P16" s="221">
        <f t="shared" si="1"/>
        <v>931</v>
      </c>
      <c r="Q16" s="61">
        <v>931</v>
      </c>
      <c r="R16" s="61"/>
      <c r="S16" s="66">
        <f t="shared" si="2"/>
        <v>95</v>
      </c>
      <c r="T16" s="61">
        <f>J16</f>
        <v>95</v>
      </c>
      <c r="U16" s="217"/>
      <c r="V16" s="66">
        <f t="shared" si="3"/>
        <v>-836</v>
      </c>
      <c r="W16" s="61">
        <f>T16-Q16</f>
        <v>-836</v>
      </c>
      <c r="X16" s="217"/>
      <c r="Y16" s="212"/>
    </row>
    <row r="17" spans="1:25" ht="15.95" hidden="1" customHeight="1" thickBot="1" x14ac:dyDescent="0.3">
      <c r="A17" s="222"/>
      <c r="B17" s="254"/>
      <c r="C17" s="215"/>
      <c r="D17" s="214"/>
      <c r="E17" s="214"/>
      <c r="F17" s="215"/>
      <c r="G17" s="214"/>
      <c r="H17" s="214"/>
      <c r="I17" s="215"/>
      <c r="J17" s="214"/>
      <c r="K17" s="297"/>
      <c r="L17" s="230"/>
      <c r="M17" s="68"/>
      <c r="N17" s="68"/>
      <c r="O17" s="292"/>
      <c r="P17" s="216"/>
      <c r="Q17" s="214"/>
      <c r="R17" s="214"/>
      <c r="S17" s="215"/>
      <c r="T17" s="214"/>
      <c r="U17" s="213"/>
      <c r="V17" s="215"/>
      <c r="W17" s="214"/>
      <c r="X17" s="213"/>
      <c r="Y17" s="212"/>
    </row>
    <row r="18" spans="1:25" ht="15.95" customHeight="1" x14ac:dyDescent="0.25">
      <c r="A18" s="222"/>
      <c r="B18" s="268" t="s">
        <v>112</v>
      </c>
      <c r="C18" s="247"/>
      <c r="D18" s="248"/>
      <c r="E18" s="248"/>
      <c r="F18" s="247"/>
      <c r="G18" s="248"/>
      <c r="H18" s="248"/>
      <c r="I18" s="247"/>
      <c r="J18" s="248"/>
      <c r="K18" s="298"/>
      <c r="L18" s="225">
        <f t="shared" si="0"/>
        <v>71992</v>
      </c>
      <c r="M18" s="224">
        <f>SUM(M20:M21)</f>
        <v>71992</v>
      </c>
      <c r="N18" s="224">
        <f>SUM(N20:N21)</f>
        <v>0</v>
      </c>
      <c r="O18" s="293"/>
      <c r="P18" s="228">
        <f t="shared" si="1"/>
        <v>206032</v>
      </c>
      <c r="Q18" s="224">
        <f>SUM(Q20:Q21)</f>
        <v>178386</v>
      </c>
      <c r="R18" s="224">
        <f>SUM(R20:R21)</f>
        <v>27646</v>
      </c>
      <c r="S18" s="227">
        <f t="shared" si="2"/>
        <v>256246</v>
      </c>
      <c r="T18" s="224">
        <f>SUM(T20:T21)</f>
        <v>256246</v>
      </c>
      <c r="U18" s="223">
        <f>SUM(U20:U21)</f>
        <v>0</v>
      </c>
      <c r="V18" s="227">
        <f t="shared" si="3"/>
        <v>50214</v>
      </c>
      <c r="W18" s="224">
        <f>SUM(W20:W21)</f>
        <v>77860</v>
      </c>
      <c r="X18" s="223">
        <f>SUM(X20:X21)</f>
        <v>-27646</v>
      </c>
      <c r="Y18" s="226">
        <v>175646</v>
      </c>
    </row>
    <row r="19" spans="1:25" ht="15.95" customHeight="1" x14ac:dyDescent="0.25">
      <c r="A19" s="222"/>
      <c r="B19" s="255" t="s">
        <v>137</v>
      </c>
      <c r="C19" s="263">
        <f>D19+E19</f>
        <v>184254</v>
      </c>
      <c r="D19" s="264">
        <f>SUM(D20:D21)</f>
        <v>184254</v>
      </c>
      <c r="E19" s="264">
        <f>SUM(E20:E21)</f>
        <v>0</v>
      </c>
      <c r="F19" s="263">
        <f>G19+H19</f>
        <v>256249</v>
      </c>
      <c r="G19" s="264">
        <f>SUM(G20:G21)</f>
        <v>256249</v>
      </c>
      <c r="H19" s="264">
        <f>SUM(H20:H21)</f>
        <v>0</v>
      </c>
      <c r="I19" s="263">
        <f>J19+K19</f>
        <v>256246</v>
      </c>
      <c r="J19" s="264">
        <f>SUM(J20:J21)</f>
        <v>256246</v>
      </c>
      <c r="K19" s="295">
        <f>SUM(K20:K21)</f>
        <v>0</v>
      </c>
      <c r="L19" s="156"/>
      <c r="M19" s="264"/>
      <c r="N19" s="264"/>
      <c r="O19" s="300">
        <f>I19/C19</f>
        <v>1.3907215040107677</v>
      </c>
      <c r="P19" s="246"/>
      <c r="Q19" s="61"/>
      <c r="R19" s="61"/>
      <c r="S19" s="21"/>
      <c r="T19" s="61"/>
      <c r="U19" s="217"/>
      <c r="V19" s="21"/>
      <c r="W19" s="61"/>
      <c r="X19" s="217"/>
      <c r="Y19" s="231"/>
    </row>
    <row r="20" spans="1:25" ht="15.95" customHeight="1" x14ac:dyDescent="0.2">
      <c r="A20" s="222"/>
      <c r="B20" s="253" t="s">
        <v>128</v>
      </c>
      <c r="C20" s="66">
        <f t="shared" si="4"/>
        <v>156608</v>
      </c>
      <c r="D20" s="61">
        <f>'Celkem ORJ 11'!E14</f>
        <v>156608</v>
      </c>
      <c r="E20" s="61"/>
      <c r="F20" s="66">
        <f t="shared" si="5"/>
        <v>228603</v>
      </c>
      <c r="G20" s="61">
        <f>'Celkem ORJ 11'!H14</f>
        <v>228603</v>
      </c>
      <c r="H20" s="61"/>
      <c r="I20" s="66">
        <f t="shared" si="6"/>
        <v>224610</v>
      </c>
      <c r="J20" s="61">
        <f>'Celkem ORJ 11'!K14</f>
        <v>224610</v>
      </c>
      <c r="K20" s="296"/>
      <c r="L20" s="220">
        <f t="shared" si="0"/>
        <v>68002</v>
      </c>
      <c r="M20" s="61">
        <f>J20-D20</f>
        <v>68002</v>
      </c>
      <c r="N20" s="61">
        <f>K20-E20</f>
        <v>0</v>
      </c>
      <c r="O20" s="301">
        <f t="shared" ref="O20:O21" si="9">I20/C20</f>
        <v>1.4342179199019207</v>
      </c>
      <c r="P20" s="221">
        <f t="shared" si="1"/>
        <v>199032</v>
      </c>
      <c r="Q20" s="61">
        <v>171386</v>
      </c>
      <c r="R20" s="61">
        <v>27646</v>
      </c>
      <c r="S20" s="66">
        <f t="shared" si="2"/>
        <v>224610</v>
      </c>
      <c r="T20" s="61">
        <f>J20</f>
        <v>224610</v>
      </c>
      <c r="U20" s="217">
        <f>K20</f>
        <v>0</v>
      </c>
      <c r="V20" s="66">
        <f t="shared" si="3"/>
        <v>25578</v>
      </c>
      <c r="W20" s="61">
        <f>T20-Q20</f>
        <v>53224</v>
      </c>
      <c r="X20" s="217">
        <f>U20-R20</f>
        <v>-27646</v>
      </c>
      <c r="Y20" s="212"/>
    </row>
    <row r="21" spans="1:25" ht="15.95" customHeight="1" thickBot="1" x14ac:dyDescent="0.25">
      <c r="A21" s="222"/>
      <c r="B21" s="253" t="s">
        <v>130</v>
      </c>
      <c r="C21" s="66">
        <f t="shared" si="4"/>
        <v>27646</v>
      </c>
      <c r="D21" s="61">
        <f>'Celkem ORJ 11'!E16</f>
        <v>27646</v>
      </c>
      <c r="E21" s="61"/>
      <c r="F21" s="66">
        <f t="shared" si="5"/>
        <v>27646</v>
      </c>
      <c r="G21" s="61">
        <f>'Celkem ORJ 11'!H16</f>
        <v>27646</v>
      </c>
      <c r="H21" s="61"/>
      <c r="I21" s="66">
        <f t="shared" si="6"/>
        <v>31636</v>
      </c>
      <c r="J21" s="61">
        <f>'Celkem ORJ 11'!K16</f>
        <v>31636</v>
      </c>
      <c r="K21" s="296"/>
      <c r="L21" s="220">
        <f t="shared" si="0"/>
        <v>3990</v>
      </c>
      <c r="M21" s="61">
        <f>J21-D21</f>
        <v>3990</v>
      </c>
      <c r="N21" s="61">
        <f>K21-E21</f>
        <v>0</v>
      </c>
      <c r="O21" s="301">
        <f t="shared" si="9"/>
        <v>1.1443246762641974</v>
      </c>
      <c r="P21" s="221">
        <f t="shared" si="1"/>
        <v>7000</v>
      </c>
      <c r="Q21" s="61">
        <v>7000</v>
      </c>
      <c r="R21" s="61"/>
      <c r="S21" s="66">
        <f t="shared" si="2"/>
        <v>31636</v>
      </c>
      <c r="T21" s="61">
        <f>J21</f>
        <v>31636</v>
      </c>
      <c r="U21" s="217"/>
      <c r="V21" s="66">
        <f t="shared" si="3"/>
        <v>24636</v>
      </c>
      <c r="W21" s="61">
        <f>T21-Q21</f>
        <v>24636</v>
      </c>
      <c r="X21" s="217"/>
      <c r="Y21" s="229"/>
    </row>
    <row r="22" spans="1:25" ht="15.95" customHeight="1" x14ac:dyDescent="0.25">
      <c r="A22" s="222"/>
      <c r="B22" s="268" t="s">
        <v>108</v>
      </c>
      <c r="C22" s="227"/>
      <c r="D22" s="224"/>
      <c r="E22" s="224"/>
      <c r="F22" s="227"/>
      <c r="G22" s="224"/>
      <c r="H22" s="224"/>
      <c r="I22" s="227"/>
      <c r="J22" s="224"/>
      <c r="K22" s="294"/>
      <c r="L22" s="225">
        <f t="shared" si="0"/>
        <v>-5722</v>
      </c>
      <c r="M22" s="224">
        <f>M24+M26</f>
        <v>-5722</v>
      </c>
      <c r="N22" s="224">
        <f>N24+N26</f>
        <v>0</v>
      </c>
      <c r="O22" s="291"/>
      <c r="P22" s="228">
        <f t="shared" si="1"/>
        <v>537671</v>
      </c>
      <c r="Q22" s="224">
        <f>Q24+Q26</f>
        <v>409505</v>
      </c>
      <c r="R22" s="224">
        <f>R24+R26</f>
        <v>128166</v>
      </c>
      <c r="S22" s="227">
        <f t="shared" si="2"/>
        <v>515287</v>
      </c>
      <c r="T22" s="224">
        <f>T24+T26</f>
        <v>515287</v>
      </c>
      <c r="U22" s="223">
        <f>U24+U26</f>
        <v>0</v>
      </c>
      <c r="V22" s="227">
        <f t="shared" si="3"/>
        <v>-22384</v>
      </c>
      <c r="W22" s="224">
        <f>W24+W26</f>
        <v>105782</v>
      </c>
      <c r="X22" s="223">
        <f>X24+X26</f>
        <v>-128166</v>
      </c>
      <c r="Y22" s="226">
        <v>509544</v>
      </c>
    </row>
    <row r="23" spans="1:25" ht="15.95" customHeight="1" x14ac:dyDescent="0.25">
      <c r="A23" s="222"/>
      <c r="B23" s="255" t="s">
        <v>137</v>
      </c>
      <c r="C23" s="263">
        <f>D23+E23</f>
        <v>523553</v>
      </c>
      <c r="D23" s="264">
        <f>D24+D26+D25</f>
        <v>523553</v>
      </c>
      <c r="E23" s="264">
        <f>E24+E26+E25</f>
        <v>0</v>
      </c>
      <c r="F23" s="263">
        <f>G23+H23</f>
        <v>530843</v>
      </c>
      <c r="G23" s="264">
        <f>G24+G26+G25</f>
        <v>530843</v>
      </c>
      <c r="H23" s="264">
        <f>H24+H26+H25</f>
        <v>0</v>
      </c>
      <c r="I23" s="263">
        <f>J23+K23</f>
        <v>520053</v>
      </c>
      <c r="J23" s="264">
        <f>J24+J26+J25</f>
        <v>520053</v>
      </c>
      <c r="K23" s="295">
        <f>K24+K26+K25</f>
        <v>0</v>
      </c>
      <c r="L23" s="245"/>
      <c r="M23" s="61"/>
      <c r="N23" s="61"/>
      <c r="O23" s="300">
        <f>I23/C23</f>
        <v>0.99331490794628241</v>
      </c>
      <c r="P23" s="246"/>
      <c r="Q23" s="61"/>
      <c r="R23" s="61"/>
      <c r="S23" s="21"/>
      <c r="T23" s="61"/>
      <c r="U23" s="217"/>
      <c r="V23" s="21"/>
      <c r="W23" s="61"/>
      <c r="X23" s="217"/>
      <c r="Y23" s="231"/>
    </row>
    <row r="24" spans="1:25" ht="15.95" customHeight="1" x14ac:dyDescent="0.2">
      <c r="A24" s="222"/>
      <c r="B24" s="253" t="s">
        <v>128</v>
      </c>
      <c r="C24" s="66">
        <f t="shared" si="4"/>
        <v>393009</v>
      </c>
      <c r="D24" s="61">
        <f>'Celkem ORJ 12'!D13</f>
        <v>393009</v>
      </c>
      <c r="E24" s="61"/>
      <c r="F24" s="66">
        <f t="shared" si="5"/>
        <v>405776.5</v>
      </c>
      <c r="G24" s="61">
        <f>'Celkem ORJ 12'!G13</f>
        <v>405776.5</v>
      </c>
      <c r="H24" s="61"/>
      <c r="I24" s="66">
        <f t="shared" si="6"/>
        <v>387157</v>
      </c>
      <c r="J24" s="61">
        <f>'Celkem ORJ 12'!J13</f>
        <v>387157</v>
      </c>
      <c r="K24" s="296"/>
      <c r="L24" s="220">
        <f t="shared" si="0"/>
        <v>-5852</v>
      </c>
      <c r="M24" s="61">
        <f>J24-D24</f>
        <v>-5852</v>
      </c>
      <c r="N24" s="61">
        <f>K24-E24</f>
        <v>0</v>
      </c>
      <c r="O24" s="301">
        <f t="shared" ref="O24:O26" si="10">I24/C24</f>
        <v>0.9851097557562295</v>
      </c>
      <c r="P24" s="221">
        <f t="shared" si="1"/>
        <v>532905</v>
      </c>
      <c r="Q24" s="61">
        <v>404739</v>
      </c>
      <c r="R24" s="61">
        <v>128166</v>
      </c>
      <c r="S24" s="66">
        <f t="shared" si="2"/>
        <v>387157</v>
      </c>
      <c r="T24" s="61">
        <f>J24</f>
        <v>387157</v>
      </c>
      <c r="U24" s="217">
        <f>K24</f>
        <v>0</v>
      </c>
      <c r="V24" s="66">
        <f t="shared" si="3"/>
        <v>-145748</v>
      </c>
      <c r="W24" s="61">
        <f>T24-Q24</f>
        <v>-17582</v>
      </c>
      <c r="X24" s="217">
        <f>U24-R24</f>
        <v>-128166</v>
      </c>
      <c r="Y24" s="212"/>
    </row>
    <row r="25" spans="1:25" ht="15.95" customHeight="1" x14ac:dyDescent="0.2">
      <c r="A25" s="222"/>
      <c r="B25" s="253" t="s">
        <v>129</v>
      </c>
      <c r="C25" s="66">
        <f t="shared" si="4"/>
        <v>2544</v>
      </c>
      <c r="D25" s="61">
        <f>'Celkem ORJ 12'!D14</f>
        <v>2544</v>
      </c>
      <c r="E25" s="61"/>
      <c r="F25" s="66">
        <f t="shared" si="5"/>
        <v>4026.5</v>
      </c>
      <c r="G25" s="61">
        <f>'Celkem ORJ 12'!G14</f>
        <v>4026.5</v>
      </c>
      <c r="H25" s="61"/>
      <c r="I25" s="66">
        <f t="shared" si="6"/>
        <v>4766</v>
      </c>
      <c r="J25" s="61">
        <f>'Celkem ORJ 12'!J14</f>
        <v>4766</v>
      </c>
      <c r="K25" s="296"/>
      <c r="L25" s="220"/>
      <c r="M25" s="61"/>
      <c r="N25" s="61"/>
      <c r="O25" s="301">
        <f t="shared" si="10"/>
        <v>1.8734276729559749</v>
      </c>
      <c r="P25" s="221"/>
      <c r="Q25" s="61"/>
      <c r="R25" s="61"/>
      <c r="S25" s="66"/>
      <c r="T25" s="61"/>
      <c r="U25" s="217"/>
      <c r="V25" s="66"/>
      <c r="W25" s="61"/>
      <c r="X25" s="217"/>
      <c r="Y25" s="212"/>
    </row>
    <row r="26" spans="1:25" ht="15.95" customHeight="1" thickBot="1" x14ac:dyDescent="0.25">
      <c r="A26" s="222"/>
      <c r="B26" s="253" t="s">
        <v>130</v>
      </c>
      <c r="C26" s="66">
        <f t="shared" si="4"/>
        <v>128000</v>
      </c>
      <c r="D26" s="61">
        <f>'Celkem ORJ 12'!D15</f>
        <v>128000</v>
      </c>
      <c r="E26" s="61"/>
      <c r="F26" s="66">
        <f t="shared" si="5"/>
        <v>121040</v>
      </c>
      <c r="G26" s="61">
        <f>'Celkem ORJ 12'!G15</f>
        <v>121040</v>
      </c>
      <c r="H26" s="61"/>
      <c r="I26" s="66">
        <f t="shared" si="6"/>
        <v>128130</v>
      </c>
      <c r="J26" s="61">
        <f>'Celkem ORJ 12'!J15</f>
        <v>128130</v>
      </c>
      <c r="K26" s="296"/>
      <c r="L26" s="220">
        <f t="shared" si="0"/>
        <v>130</v>
      </c>
      <c r="M26" s="61">
        <f>J26-D26</f>
        <v>130</v>
      </c>
      <c r="N26" s="61">
        <f>K26-E26</f>
        <v>0</v>
      </c>
      <c r="O26" s="301">
        <f t="shared" si="10"/>
        <v>1.001015625</v>
      </c>
      <c r="P26" s="221">
        <f t="shared" si="1"/>
        <v>4766</v>
      </c>
      <c r="Q26" s="61">
        <v>4766</v>
      </c>
      <c r="R26" s="61"/>
      <c r="S26" s="66">
        <f t="shared" si="2"/>
        <v>128130</v>
      </c>
      <c r="T26" s="61">
        <f>J26</f>
        <v>128130</v>
      </c>
      <c r="U26" s="217"/>
      <c r="V26" s="66">
        <f t="shared" si="3"/>
        <v>123364</v>
      </c>
      <c r="W26" s="61">
        <f>T26-Q26</f>
        <v>123364</v>
      </c>
      <c r="X26" s="217"/>
      <c r="Y26" s="212"/>
    </row>
    <row r="27" spans="1:25" ht="15.95" customHeight="1" x14ac:dyDescent="0.25">
      <c r="A27" s="222"/>
      <c r="B27" s="268" t="s">
        <v>32</v>
      </c>
      <c r="C27" s="227"/>
      <c r="D27" s="224"/>
      <c r="E27" s="224"/>
      <c r="F27" s="227"/>
      <c r="G27" s="224"/>
      <c r="H27" s="224"/>
      <c r="I27" s="227"/>
      <c r="J27" s="224"/>
      <c r="K27" s="294"/>
      <c r="L27" s="225">
        <f t="shared" ref="L27:N27" si="11">L28+L35</f>
        <v>-2602</v>
      </c>
      <c r="M27" s="224">
        <f t="shared" si="11"/>
        <v>-2602</v>
      </c>
      <c r="N27" s="224">
        <f t="shared" si="11"/>
        <v>0</v>
      </c>
      <c r="O27" s="291"/>
      <c r="P27" s="228">
        <f t="shared" ref="P27:X27" si="12">P28+P35</f>
        <v>128685</v>
      </c>
      <c r="Q27" s="224">
        <f t="shared" si="12"/>
        <v>116196</v>
      </c>
      <c r="R27" s="224">
        <f t="shared" si="12"/>
        <v>12489</v>
      </c>
      <c r="S27" s="227">
        <f t="shared" si="12"/>
        <v>126079</v>
      </c>
      <c r="T27" s="224">
        <f t="shared" si="12"/>
        <v>126079</v>
      </c>
      <c r="U27" s="223">
        <f t="shared" si="12"/>
        <v>0</v>
      </c>
      <c r="V27" s="227">
        <f t="shared" si="12"/>
        <v>-2606</v>
      </c>
      <c r="W27" s="224">
        <f t="shared" si="12"/>
        <v>9883</v>
      </c>
      <c r="X27" s="223">
        <f t="shared" si="12"/>
        <v>-12489</v>
      </c>
      <c r="Y27" s="226">
        <v>124072</v>
      </c>
    </row>
    <row r="28" spans="1:25" ht="15.95" customHeight="1" x14ac:dyDescent="0.25">
      <c r="A28" s="222"/>
      <c r="B28" s="255" t="s">
        <v>137</v>
      </c>
      <c r="C28" s="263">
        <f t="shared" ref="C28:C42" si="13">D28+E28</f>
        <v>128681</v>
      </c>
      <c r="D28" s="264">
        <f>SUM(D29:D34)</f>
        <v>128681</v>
      </c>
      <c r="E28" s="264">
        <f>SUM(E29:E34)</f>
        <v>0</v>
      </c>
      <c r="F28" s="263">
        <f t="shared" ref="F28:F42" si="14">G28+H28</f>
        <v>129010</v>
      </c>
      <c r="G28" s="264">
        <f>SUM(G29:G34)</f>
        <v>129010</v>
      </c>
      <c r="H28" s="264">
        <f>SUM(H29:H34)</f>
        <v>0</v>
      </c>
      <c r="I28" s="263">
        <f t="shared" ref="I28:I42" si="15">J28+K28</f>
        <v>126079</v>
      </c>
      <c r="J28" s="264">
        <f>SUM(J29:J34)</f>
        <v>126079</v>
      </c>
      <c r="K28" s="295">
        <f>SUM(K29:K34)</f>
        <v>0</v>
      </c>
      <c r="L28" s="218">
        <f t="shared" ref="L28:L44" si="16">M28+N28</f>
        <v>-2602</v>
      </c>
      <c r="M28" s="214">
        <f>SUM(M29:M34)</f>
        <v>-2602</v>
      </c>
      <c r="N28" s="214">
        <f>SUM(N29:N34)</f>
        <v>0</v>
      </c>
      <c r="O28" s="300">
        <f>I28/C28</f>
        <v>0.97977945462034022</v>
      </c>
      <c r="P28" s="216">
        <f t="shared" ref="P28:P44" si="17">Q28+R28</f>
        <v>128685</v>
      </c>
      <c r="Q28" s="214">
        <f>SUM(Q29:Q34)</f>
        <v>116196</v>
      </c>
      <c r="R28" s="214">
        <f>SUM(R29:R34)</f>
        <v>12489</v>
      </c>
      <c r="S28" s="215">
        <f t="shared" ref="S28:S44" si="18">T28+U28</f>
        <v>126079</v>
      </c>
      <c r="T28" s="214">
        <f>SUM(T29:T34)</f>
        <v>126079</v>
      </c>
      <c r="U28" s="213">
        <f>SUM(U29:U34)</f>
        <v>0</v>
      </c>
      <c r="V28" s="215">
        <f t="shared" ref="V28:V44" si="19">W28+X28</f>
        <v>-2606</v>
      </c>
      <c r="W28" s="214">
        <f>SUM(W29:W34)</f>
        <v>9883</v>
      </c>
      <c r="X28" s="213">
        <f>SUM(X29:X34)</f>
        <v>-12489</v>
      </c>
      <c r="Y28" s="212"/>
    </row>
    <row r="29" spans="1:25" ht="15.95" customHeight="1" x14ac:dyDescent="0.2">
      <c r="A29" s="222"/>
      <c r="B29" s="253" t="s">
        <v>128</v>
      </c>
      <c r="C29" s="66">
        <f t="shared" si="13"/>
        <v>52609</v>
      </c>
      <c r="D29" s="61">
        <f>'Celkem ORJ 13'!E14</f>
        <v>52609</v>
      </c>
      <c r="E29" s="61"/>
      <c r="F29" s="66">
        <f t="shared" si="14"/>
        <v>52514</v>
      </c>
      <c r="G29" s="61">
        <f>'Celkem ORJ 13'!H14</f>
        <v>52514</v>
      </c>
      <c r="H29" s="61"/>
      <c r="I29" s="66">
        <f t="shared" si="15"/>
        <v>47970</v>
      </c>
      <c r="J29" s="61">
        <f>'Celkem ORJ 13'!K14</f>
        <v>47970</v>
      </c>
      <c r="K29" s="296"/>
      <c r="L29" s="220">
        <f t="shared" si="16"/>
        <v>-4639</v>
      </c>
      <c r="M29" s="61">
        <f t="shared" ref="M29:N34" si="20">J29-D29</f>
        <v>-4639</v>
      </c>
      <c r="N29" s="61">
        <f t="shared" si="20"/>
        <v>0</v>
      </c>
      <c r="O29" s="301">
        <f t="shared" ref="O29:O34" si="21">I29/C29</f>
        <v>0.91182117128248019</v>
      </c>
      <c r="P29" s="221">
        <f t="shared" si="17"/>
        <v>65498</v>
      </c>
      <c r="Q29" s="61">
        <v>53009</v>
      </c>
      <c r="R29" s="61">
        <v>12489</v>
      </c>
      <c r="S29" s="66">
        <f t="shared" si="18"/>
        <v>47970</v>
      </c>
      <c r="T29" s="61">
        <f>J29</f>
        <v>47970</v>
      </c>
      <c r="U29" s="217">
        <f>K29</f>
        <v>0</v>
      </c>
      <c r="V29" s="66">
        <f t="shared" si="19"/>
        <v>-17528</v>
      </c>
      <c r="W29" s="61">
        <f>T29-Q29</f>
        <v>-5039</v>
      </c>
      <c r="X29" s="217">
        <f>U29-R29</f>
        <v>-12489</v>
      </c>
      <c r="Y29" s="212"/>
    </row>
    <row r="30" spans="1:25" ht="15.95" customHeight="1" x14ac:dyDescent="0.2">
      <c r="A30" s="222"/>
      <c r="B30" s="253" t="s">
        <v>129</v>
      </c>
      <c r="C30" s="66">
        <f t="shared" si="13"/>
        <v>61387</v>
      </c>
      <c r="D30" s="61">
        <f>'Celkem ORJ 13'!E15</f>
        <v>61387</v>
      </c>
      <c r="E30" s="61"/>
      <c r="F30" s="66">
        <f t="shared" si="14"/>
        <v>61542</v>
      </c>
      <c r="G30" s="61">
        <f>'Celkem ORJ 13'!H15</f>
        <v>61542</v>
      </c>
      <c r="H30" s="61"/>
      <c r="I30" s="66">
        <f t="shared" si="15"/>
        <v>62866</v>
      </c>
      <c r="J30" s="61">
        <f>'Celkem ORJ 13'!K15</f>
        <v>62866</v>
      </c>
      <c r="K30" s="296"/>
      <c r="L30" s="220">
        <f t="shared" si="16"/>
        <v>1479</v>
      </c>
      <c r="M30" s="61">
        <f t="shared" si="20"/>
        <v>1479</v>
      </c>
      <c r="N30" s="61">
        <f t="shared" si="20"/>
        <v>0</v>
      </c>
      <c r="O30" s="301">
        <f t="shared" si="21"/>
        <v>1.0240930490168929</v>
      </c>
      <c r="P30" s="221">
        <f t="shared" si="17"/>
        <v>61387</v>
      </c>
      <c r="Q30" s="61">
        <v>61387</v>
      </c>
      <c r="R30" s="61"/>
      <c r="S30" s="66">
        <f t="shared" si="18"/>
        <v>62866</v>
      </c>
      <c r="T30" s="61">
        <f t="shared" ref="T30:T34" si="22">J30</f>
        <v>62866</v>
      </c>
      <c r="U30" s="217"/>
      <c r="V30" s="66">
        <f t="shared" si="19"/>
        <v>1479</v>
      </c>
      <c r="W30" s="61">
        <f t="shared" ref="W30:W34" si="23">T30-Q30</f>
        <v>1479</v>
      </c>
      <c r="X30" s="217"/>
      <c r="Y30" s="212"/>
    </row>
    <row r="31" spans="1:25" ht="15.95" customHeight="1" x14ac:dyDescent="0.2">
      <c r="A31" s="222"/>
      <c r="B31" s="253" t="s">
        <v>130</v>
      </c>
      <c r="C31" s="66">
        <f t="shared" si="13"/>
        <v>12489</v>
      </c>
      <c r="D31" s="61">
        <f>'Celkem ORJ 13'!E17</f>
        <v>12489</v>
      </c>
      <c r="E31" s="61"/>
      <c r="F31" s="66">
        <f t="shared" si="14"/>
        <v>12489</v>
      </c>
      <c r="G31" s="61">
        <f>'Celkem ORJ 13'!H17</f>
        <v>12489</v>
      </c>
      <c r="H31" s="61"/>
      <c r="I31" s="66">
        <f t="shared" si="15"/>
        <v>13041</v>
      </c>
      <c r="J31" s="61">
        <f>'Celkem ORJ 13'!K17</f>
        <v>13041</v>
      </c>
      <c r="K31" s="296"/>
      <c r="L31" s="220">
        <f t="shared" si="16"/>
        <v>552</v>
      </c>
      <c r="M31" s="61">
        <f t="shared" si="20"/>
        <v>552</v>
      </c>
      <c r="N31" s="61">
        <f t="shared" si="20"/>
        <v>0</v>
      </c>
      <c r="O31" s="301">
        <f t="shared" si="21"/>
        <v>1.0441988950276244</v>
      </c>
      <c r="P31" s="221">
        <f t="shared" si="17"/>
        <v>1000</v>
      </c>
      <c r="Q31" s="61">
        <v>1000</v>
      </c>
      <c r="R31" s="61"/>
      <c r="S31" s="66">
        <f t="shared" si="18"/>
        <v>13041</v>
      </c>
      <c r="T31" s="61">
        <f t="shared" si="22"/>
        <v>13041</v>
      </c>
      <c r="U31" s="217"/>
      <c r="V31" s="66">
        <f t="shared" si="19"/>
        <v>12041</v>
      </c>
      <c r="W31" s="61">
        <f t="shared" si="23"/>
        <v>12041</v>
      </c>
      <c r="X31" s="217"/>
      <c r="Y31" s="212"/>
    </row>
    <row r="32" spans="1:25" ht="15.95" customHeight="1" x14ac:dyDescent="0.2">
      <c r="A32" s="222"/>
      <c r="B32" s="253" t="s">
        <v>131</v>
      </c>
      <c r="C32" s="66">
        <f t="shared" si="13"/>
        <v>1596</v>
      </c>
      <c r="D32" s="61">
        <f>'Celkem ORJ 13'!E19</f>
        <v>1596</v>
      </c>
      <c r="E32" s="61"/>
      <c r="F32" s="66">
        <f t="shared" si="14"/>
        <v>1596</v>
      </c>
      <c r="G32" s="61">
        <f>'Celkem ORJ 13'!H19</f>
        <v>1596</v>
      </c>
      <c r="H32" s="61"/>
      <c r="I32" s="66">
        <f t="shared" si="15"/>
        <v>1602</v>
      </c>
      <c r="J32" s="61">
        <f>'Celkem ORJ 13'!K19</f>
        <v>1602</v>
      </c>
      <c r="K32" s="296"/>
      <c r="L32" s="220">
        <f t="shared" si="16"/>
        <v>6</v>
      </c>
      <c r="M32" s="61">
        <f t="shared" si="20"/>
        <v>6</v>
      </c>
      <c r="N32" s="61">
        <f t="shared" si="20"/>
        <v>0</v>
      </c>
      <c r="O32" s="301">
        <f t="shared" si="21"/>
        <v>1.0037593984962405</v>
      </c>
      <c r="P32" s="221">
        <f t="shared" si="17"/>
        <v>0</v>
      </c>
      <c r="Q32" s="61">
        <f>'[1]Celkem ORJ 13'!T17</f>
        <v>0</v>
      </c>
      <c r="R32" s="61"/>
      <c r="S32" s="66">
        <f t="shared" si="18"/>
        <v>1602</v>
      </c>
      <c r="T32" s="61">
        <f t="shared" si="22"/>
        <v>1602</v>
      </c>
      <c r="U32" s="217"/>
      <c r="V32" s="66">
        <f t="shared" si="19"/>
        <v>1602</v>
      </c>
      <c r="W32" s="61">
        <f t="shared" si="23"/>
        <v>1602</v>
      </c>
      <c r="X32" s="217"/>
      <c r="Y32" s="212"/>
    </row>
    <row r="33" spans="1:25" ht="15.95" customHeight="1" x14ac:dyDescent="0.2">
      <c r="A33" s="222"/>
      <c r="B33" s="253" t="s">
        <v>135</v>
      </c>
      <c r="C33" s="66">
        <f t="shared" si="13"/>
        <v>300</v>
      </c>
      <c r="D33" s="61">
        <f>'Celkem ORJ 13'!E16</f>
        <v>300</v>
      </c>
      <c r="E33" s="61"/>
      <c r="F33" s="66">
        <f t="shared" si="14"/>
        <v>579</v>
      </c>
      <c r="G33" s="61">
        <f>'Celkem ORJ 13'!H16</f>
        <v>579</v>
      </c>
      <c r="H33" s="61"/>
      <c r="I33" s="66">
        <f t="shared" si="15"/>
        <v>300</v>
      </c>
      <c r="J33" s="61">
        <f>'Celkem ORJ 13'!K16</f>
        <v>300</v>
      </c>
      <c r="K33" s="296"/>
      <c r="L33" s="220">
        <f t="shared" si="16"/>
        <v>0</v>
      </c>
      <c r="M33" s="61">
        <f t="shared" si="20"/>
        <v>0</v>
      </c>
      <c r="N33" s="61">
        <f t="shared" si="20"/>
        <v>0</v>
      </c>
      <c r="O33" s="301">
        <f t="shared" si="21"/>
        <v>1</v>
      </c>
      <c r="P33" s="221">
        <f t="shared" si="17"/>
        <v>500</v>
      </c>
      <c r="Q33" s="61">
        <v>500</v>
      </c>
      <c r="R33" s="61"/>
      <c r="S33" s="66">
        <f t="shared" si="18"/>
        <v>300</v>
      </c>
      <c r="T33" s="61">
        <f t="shared" si="22"/>
        <v>300</v>
      </c>
      <c r="U33" s="217"/>
      <c r="V33" s="66">
        <f t="shared" si="19"/>
        <v>-200</v>
      </c>
      <c r="W33" s="61">
        <f t="shared" si="23"/>
        <v>-200</v>
      </c>
      <c r="X33" s="217"/>
      <c r="Y33" s="212"/>
    </row>
    <row r="34" spans="1:25" ht="15.95" customHeight="1" thickBot="1" x14ac:dyDescent="0.25">
      <c r="A34" s="222"/>
      <c r="B34" s="253" t="s">
        <v>155</v>
      </c>
      <c r="C34" s="66">
        <f t="shared" si="13"/>
        <v>300</v>
      </c>
      <c r="D34" s="61">
        <f>'Celkem ORJ 13'!E18</f>
        <v>300</v>
      </c>
      <c r="E34" s="61"/>
      <c r="F34" s="66">
        <f t="shared" si="14"/>
        <v>290</v>
      </c>
      <c r="G34" s="61">
        <f>'Celkem ORJ 13'!H18</f>
        <v>290</v>
      </c>
      <c r="H34" s="61"/>
      <c r="I34" s="66">
        <f t="shared" si="15"/>
        <v>300</v>
      </c>
      <c r="J34" s="61">
        <f>'Celkem ORJ 13'!K18</f>
        <v>300</v>
      </c>
      <c r="K34" s="296"/>
      <c r="L34" s="220">
        <f t="shared" si="16"/>
        <v>0</v>
      </c>
      <c r="M34" s="61">
        <f t="shared" si="20"/>
        <v>0</v>
      </c>
      <c r="N34" s="61">
        <f t="shared" si="20"/>
        <v>0</v>
      </c>
      <c r="O34" s="301">
        <f t="shared" si="21"/>
        <v>1</v>
      </c>
      <c r="P34" s="221">
        <f t="shared" si="17"/>
        <v>300</v>
      </c>
      <c r="Q34" s="61">
        <v>300</v>
      </c>
      <c r="R34" s="61"/>
      <c r="S34" s="66">
        <f t="shared" si="18"/>
        <v>300</v>
      </c>
      <c r="T34" s="61">
        <f t="shared" si="22"/>
        <v>300</v>
      </c>
      <c r="U34" s="217"/>
      <c r="V34" s="66">
        <f t="shared" si="19"/>
        <v>0</v>
      </c>
      <c r="W34" s="61">
        <f t="shared" si="23"/>
        <v>0</v>
      </c>
      <c r="X34" s="217"/>
      <c r="Y34" s="212"/>
    </row>
    <row r="35" spans="1:25" ht="15.95" hidden="1" customHeight="1" thickBot="1" x14ac:dyDescent="0.3">
      <c r="A35" s="222"/>
      <c r="B35" s="254"/>
      <c r="C35" s="215"/>
      <c r="D35" s="214"/>
      <c r="E35" s="214"/>
      <c r="F35" s="215"/>
      <c r="G35" s="214"/>
      <c r="H35" s="214"/>
      <c r="I35" s="215"/>
      <c r="J35" s="214"/>
      <c r="K35" s="297"/>
      <c r="L35" s="218"/>
      <c r="M35" s="61"/>
      <c r="N35" s="68"/>
      <c r="O35" s="292"/>
      <c r="P35" s="216"/>
      <c r="Q35" s="214"/>
      <c r="R35" s="214"/>
      <c r="S35" s="215"/>
      <c r="T35" s="214"/>
      <c r="U35" s="213"/>
      <c r="V35" s="215"/>
      <c r="W35" s="214"/>
      <c r="X35" s="213"/>
      <c r="Y35" s="229"/>
    </row>
    <row r="36" spans="1:25" ht="16.5" customHeight="1" x14ac:dyDescent="0.25">
      <c r="A36" s="222"/>
      <c r="B36" s="268" t="s">
        <v>37</v>
      </c>
      <c r="C36" s="227"/>
      <c r="D36" s="224"/>
      <c r="E36" s="224"/>
      <c r="F36" s="227"/>
      <c r="G36" s="224"/>
      <c r="H36" s="224"/>
      <c r="I36" s="227"/>
      <c r="J36" s="224"/>
      <c r="K36" s="294"/>
      <c r="L36" s="225">
        <f t="shared" si="16"/>
        <v>-11035</v>
      </c>
      <c r="M36" s="224">
        <f>M38+M44</f>
        <v>-11071</v>
      </c>
      <c r="N36" s="224">
        <f>N38+N44</f>
        <v>36</v>
      </c>
      <c r="O36" s="291"/>
      <c r="P36" s="228">
        <f t="shared" si="17"/>
        <v>245948</v>
      </c>
      <c r="Q36" s="224">
        <f>Q38+Q44</f>
        <v>219998</v>
      </c>
      <c r="R36" s="224">
        <f>R38+R44</f>
        <v>25950</v>
      </c>
      <c r="S36" s="227">
        <f t="shared" si="18"/>
        <v>232215</v>
      </c>
      <c r="T36" s="224">
        <f>T38+T44</f>
        <v>226859</v>
      </c>
      <c r="U36" s="223">
        <f>U38+U44</f>
        <v>5356</v>
      </c>
      <c r="V36" s="227">
        <f t="shared" si="19"/>
        <v>-13769</v>
      </c>
      <c r="W36" s="224">
        <f>W38+W44</f>
        <v>6861</v>
      </c>
      <c r="X36" s="223">
        <f>X38+X44</f>
        <v>-20630</v>
      </c>
      <c r="Y36" s="226">
        <v>235848</v>
      </c>
    </row>
    <row r="37" spans="1:25" ht="18.75" customHeight="1" x14ac:dyDescent="0.25">
      <c r="A37" s="222"/>
      <c r="B37" s="252" t="s">
        <v>136</v>
      </c>
      <c r="C37" s="263">
        <f t="shared" ref="C37:K37" si="24">C38+C43</f>
        <v>245948</v>
      </c>
      <c r="D37" s="264">
        <f t="shared" si="24"/>
        <v>240628</v>
      </c>
      <c r="E37" s="264">
        <f t="shared" si="24"/>
        <v>5320</v>
      </c>
      <c r="F37" s="263">
        <f t="shared" si="24"/>
        <v>248483</v>
      </c>
      <c r="G37" s="264">
        <f t="shared" si="24"/>
        <v>243148</v>
      </c>
      <c r="H37" s="264">
        <f t="shared" si="24"/>
        <v>5335</v>
      </c>
      <c r="I37" s="263">
        <f t="shared" si="24"/>
        <v>234913</v>
      </c>
      <c r="J37" s="264">
        <f t="shared" si="24"/>
        <v>229557</v>
      </c>
      <c r="K37" s="295">
        <f t="shared" si="24"/>
        <v>5356</v>
      </c>
      <c r="L37" s="245"/>
      <c r="M37" s="61"/>
      <c r="N37" s="61"/>
      <c r="O37" s="300">
        <f>I37/C37</f>
        <v>0.95513279229755887</v>
      </c>
      <c r="P37" s="246"/>
      <c r="Q37" s="61"/>
      <c r="R37" s="61"/>
      <c r="S37" s="21"/>
      <c r="T37" s="61"/>
      <c r="U37" s="217"/>
      <c r="V37" s="21"/>
      <c r="W37" s="61"/>
      <c r="X37" s="217"/>
      <c r="Y37" s="231"/>
    </row>
    <row r="38" spans="1:25" ht="18.75" customHeight="1" x14ac:dyDescent="0.25">
      <c r="A38" s="222"/>
      <c r="B38" s="255" t="s">
        <v>139</v>
      </c>
      <c r="C38" s="21">
        <f t="shared" si="13"/>
        <v>240628</v>
      </c>
      <c r="D38" s="61">
        <f>SUM(D39:D42)</f>
        <v>240628</v>
      </c>
      <c r="E38" s="61">
        <f>SUM(E39:E42)</f>
        <v>0</v>
      </c>
      <c r="F38" s="21">
        <f t="shared" si="14"/>
        <v>243148</v>
      </c>
      <c r="G38" s="61">
        <f>SUM(G39:G42)</f>
        <v>243148</v>
      </c>
      <c r="H38" s="61">
        <f>SUM(H39:H42)</f>
        <v>0</v>
      </c>
      <c r="I38" s="21">
        <f t="shared" si="15"/>
        <v>229557</v>
      </c>
      <c r="J38" s="61">
        <f>SUM(J39:J42)</f>
        <v>229557</v>
      </c>
      <c r="K38" s="296">
        <f>SUM(K39:K42)</f>
        <v>0</v>
      </c>
      <c r="L38" s="218">
        <f t="shared" si="16"/>
        <v>-11071</v>
      </c>
      <c r="M38" s="214">
        <f>SUM(M39:M41)</f>
        <v>-11071</v>
      </c>
      <c r="N38" s="214">
        <f>SUM(N39:N41)</f>
        <v>0</v>
      </c>
      <c r="O38" s="301">
        <f t="shared" ref="O38:O44" si="25">I38/C38</f>
        <v>0.9539912229665708</v>
      </c>
      <c r="P38" s="216">
        <f t="shared" si="17"/>
        <v>237930</v>
      </c>
      <c r="Q38" s="214">
        <f>SUM(Q39:Q41)</f>
        <v>217300</v>
      </c>
      <c r="R38" s="214">
        <f>SUM(R39:R41)</f>
        <v>20630</v>
      </c>
      <c r="S38" s="215">
        <f t="shared" si="18"/>
        <v>226859</v>
      </c>
      <c r="T38" s="214">
        <f>SUM(T39:T41)</f>
        <v>226859</v>
      </c>
      <c r="U38" s="213">
        <f>SUM(U39:U41)</f>
        <v>0</v>
      </c>
      <c r="V38" s="215">
        <f t="shared" si="19"/>
        <v>-11071</v>
      </c>
      <c r="W38" s="214">
        <f>SUM(W39:W41)</f>
        <v>9559</v>
      </c>
      <c r="X38" s="213">
        <f>SUM(X39:X41)</f>
        <v>-20630</v>
      </c>
      <c r="Y38" s="212"/>
    </row>
    <row r="39" spans="1:25" ht="15.95" customHeight="1" x14ac:dyDescent="0.2">
      <c r="A39" s="222"/>
      <c r="B39" s="253" t="s">
        <v>128</v>
      </c>
      <c r="C39" s="66">
        <f t="shared" si="13"/>
        <v>182100</v>
      </c>
      <c r="D39" s="61">
        <f>'Celkem ORJ 14'!E16</f>
        <v>182100</v>
      </c>
      <c r="E39" s="61"/>
      <c r="F39" s="66">
        <f t="shared" si="14"/>
        <v>185620</v>
      </c>
      <c r="G39" s="61">
        <f>'Celkem ORJ 14'!H16</f>
        <v>185620</v>
      </c>
      <c r="H39" s="61"/>
      <c r="I39" s="66">
        <f t="shared" si="15"/>
        <v>173000</v>
      </c>
      <c r="J39" s="61">
        <f>'Celkem ORJ 14'!K16</f>
        <v>173000</v>
      </c>
      <c r="K39" s="296"/>
      <c r="L39" s="220">
        <f t="shared" si="16"/>
        <v>-9100</v>
      </c>
      <c r="M39" s="61">
        <f t="shared" ref="M39:N44" si="26">J39-D39</f>
        <v>-9100</v>
      </c>
      <c r="N39" s="61">
        <f t="shared" si="26"/>
        <v>0</v>
      </c>
      <c r="O39" s="301">
        <f t="shared" si="25"/>
        <v>0.95002745744096651</v>
      </c>
      <c r="P39" s="221">
        <f t="shared" si="17"/>
        <v>201730</v>
      </c>
      <c r="Q39" s="61">
        <v>181100</v>
      </c>
      <c r="R39" s="61">
        <v>20630</v>
      </c>
      <c r="S39" s="66">
        <f t="shared" si="18"/>
        <v>173000</v>
      </c>
      <c r="T39" s="61">
        <f>J39</f>
        <v>173000</v>
      </c>
      <c r="U39" s="217">
        <f>K39</f>
        <v>0</v>
      </c>
      <c r="V39" s="66">
        <f t="shared" si="19"/>
        <v>-28730</v>
      </c>
      <c r="W39" s="61">
        <f>T39-Q39</f>
        <v>-8100</v>
      </c>
      <c r="X39" s="217">
        <f>U39-R39</f>
        <v>-20630</v>
      </c>
      <c r="Y39" s="212"/>
    </row>
    <row r="40" spans="1:25" ht="15.95" customHeight="1" x14ac:dyDescent="0.2">
      <c r="A40" s="222"/>
      <c r="B40" s="253" t="s">
        <v>129</v>
      </c>
      <c r="C40" s="66">
        <f t="shared" si="13"/>
        <v>35200</v>
      </c>
      <c r="D40" s="61">
        <f>'Celkem ORJ 14'!E17</f>
        <v>35200</v>
      </c>
      <c r="E40" s="61"/>
      <c r="F40" s="66">
        <f t="shared" si="14"/>
        <v>34200</v>
      </c>
      <c r="G40" s="61">
        <f>'Celkem ORJ 14'!H17</f>
        <v>34200</v>
      </c>
      <c r="H40" s="61"/>
      <c r="I40" s="66">
        <f t="shared" si="15"/>
        <v>34200</v>
      </c>
      <c r="J40" s="61">
        <f>'Celkem ORJ 14'!K17</f>
        <v>34200</v>
      </c>
      <c r="K40" s="296"/>
      <c r="L40" s="220">
        <f t="shared" si="16"/>
        <v>-1000</v>
      </c>
      <c r="M40" s="61">
        <f t="shared" si="26"/>
        <v>-1000</v>
      </c>
      <c r="N40" s="61">
        <f t="shared" si="26"/>
        <v>0</v>
      </c>
      <c r="O40" s="301">
        <f t="shared" si="25"/>
        <v>0.97159090909090906</v>
      </c>
      <c r="P40" s="221">
        <f t="shared" si="17"/>
        <v>35200</v>
      </c>
      <c r="Q40" s="61">
        <v>35200</v>
      </c>
      <c r="R40" s="61"/>
      <c r="S40" s="66">
        <f t="shared" si="18"/>
        <v>34200</v>
      </c>
      <c r="T40" s="61">
        <f>J40</f>
        <v>34200</v>
      </c>
      <c r="U40" s="217"/>
      <c r="V40" s="66">
        <f t="shared" si="19"/>
        <v>-1000</v>
      </c>
      <c r="W40" s="61">
        <f>T40-Q40</f>
        <v>-1000</v>
      </c>
      <c r="X40" s="217"/>
      <c r="Y40" s="212"/>
    </row>
    <row r="41" spans="1:25" ht="15.95" customHeight="1" x14ac:dyDescent="0.2">
      <c r="A41" s="222"/>
      <c r="B41" s="253" t="s">
        <v>130</v>
      </c>
      <c r="C41" s="66">
        <f t="shared" si="13"/>
        <v>20630</v>
      </c>
      <c r="D41" s="61">
        <f>'Celkem ORJ 14'!E18</f>
        <v>20630</v>
      </c>
      <c r="E41" s="61"/>
      <c r="F41" s="66">
        <f t="shared" si="14"/>
        <v>20630</v>
      </c>
      <c r="G41" s="61">
        <f>'Celkem ORJ 14'!H18</f>
        <v>20630</v>
      </c>
      <c r="H41" s="61"/>
      <c r="I41" s="66">
        <f t="shared" si="15"/>
        <v>19659</v>
      </c>
      <c r="J41" s="61">
        <f>'Celkem ORJ 14'!K18</f>
        <v>19659</v>
      </c>
      <c r="K41" s="296"/>
      <c r="L41" s="220">
        <f t="shared" si="16"/>
        <v>-971</v>
      </c>
      <c r="M41" s="61">
        <f t="shared" si="26"/>
        <v>-971</v>
      </c>
      <c r="N41" s="61">
        <f t="shared" si="26"/>
        <v>0</v>
      </c>
      <c r="O41" s="301">
        <f t="shared" si="25"/>
        <v>0.95293262239457099</v>
      </c>
      <c r="P41" s="221">
        <f t="shared" si="17"/>
        <v>1000</v>
      </c>
      <c r="Q41" s="61">
        <v>1000</v>
      </c>
      <c r="R41" s="61"/>
      <c r="S41" s="66">
        <f t="shared" si="18"/>
        <v>19659</v>
      </c>
      <c r="T41" s="61">
        <f>J41</f>
        <v>19659</v>
      </c>
      <c r="U41" s="217"/>
      <c r="V41" s="66">
        <f t="shared" si="19"/>
        <v>18659</v>
      </c>
      <c r="W41" s="61">
        <f>T41-Q41</f>
        <v>18659</v>
      </c>
      <c r="X41" s="217"/>
      <c r="Y41" s="212"/>
    </row>
    <row r="42" spans="1:25" ht="15.95" customHeight="1" x14ac:dyDescent="0.2">
      <c r="A42" s="222"/>
      <c r="B42" s="253" t="s">
        <v>131</v>
      </c>
      <c r="C42" s="66">
        <f t="shared" si="13"/>
        <v>2698</v>
      </c>
      <c r="D42" s="61">
        <f>'Celkem ORJ 14'!E19</f>
        <v>2698</v>
      </c>
      <c r="E42" s="61"/>
      <c r="F42" s="66">
        <f t="shared" si="14"/>
        <v>2698</v>
      </c>
      <c r="G42" s="61">
        <f>'Celkem ORJ 14'!H19</f>
        <v>2698</v>
      </c>
      <c r="H42" s="61"/>
      <c r="I42" s="66">
        <f t="shared" si="15"/>
        <v>2698</v>
      </c>
      <c r="J42" s="61">
        <f>'Celkem ORJ 14'!K19</f>
        <v>2698</v>
      </c>
      <c r="K42" s="296"/>
      <c r="L42" s="220"/>
      <c r="M42" s="61"/>
      <c r="N42" s="61"/>
      <c r="O42" s="301">
        <f t="shared" si="25"/>
        <v>1</v>
      </c>
      <c r="P42" s="221"/>
      <c r="Q42" s="61"/>
      <c r="R42" s="61"/>
      <c r="S42" s="66"/>
      <c r="T42" s="61"/>
      <c r="U42" s="217"/>
      <c r="V42" s="66"/>
      <c r="W42" s="61"/>
      <c r="X42" s="217"/>
      <c r="Y42" s="212"/>
    </row>
    <row r="43" spans="1:25" ht="15.95" customHeight="1" x14ac:dyDescent="0.25">
      <c r="A43" s="222"/>
      <c r="B43" s="255" t="s">
        <v>138</v>
      </c>
      <c r="C43" s="21">
        <f t="shared" ref="C43:K43" si="27">C44</f>
        <v>5320</v>
      </c>
      <c r="D43" s="61">
        <f t="shared" si="27"/>
        <v>0</v>
      </c>
      <c r="E43" s="61">
        <f t="shared" si="27"/>
        <v>5320</v>
      </c>
      <c r="F43" s="21">
        <f t="shared" si="27"/>
        <v>5335</v>
      </c>
      <c r="G43" s="61">
        <f t="shared" si="27"/>
        <v>0</v>
      </c>
      <c r="H43" s="61">
        <f t="shared" si="27"/>
        <v>5335</v>
      </c>
      <c r="I43" s="21">
        <f t="shared" si="27"/>
        <v>5356</v>
      </c>
      <c r="J43" s="61">
        <f t="shared" si="27"/>
        <v>0</v>
      </c>
      <c r="K43" s="296">
        <f t="shared" si="27"/>
        <v>5356</v>
      </c>
      <c r="L43" s="220"/>
      <c r="M43" s="61"/>
      <c r="N43" s="61"/>
      <c r="O43" s="301">
        <f t="shared" si="25"/>
        <v>1.006766917293233</v>
      </c>
      <c r="P43" s="221"/>
      <c r="Q43" s="61"/>
      <c r="R43" s="61"/>
      <c r="S43" s="66"/>
      <c r="T43" s="61"/>
      <c r="U43" s="217"/>
      <c r="V43" s="66"/>
      <c r="W43" s="61"/>
      <c r="X43" s="217"/>
      <c r="Y43" s="212"/>
    </row>
    <row r="44" spans="1:25" ht="15" customHeight="1" thickBot="1" x14ac:dyDescent="0.3">
      <c r="A44" s="219"/>
      <c r="B44" s="253" t="s">
        <v>131</v>
      </c>
      <c r="C44" s="250">
        <f>D44+E44</f>
        <v>5320</v>
      </c>
      <c r="D44" s="249">
        <v>0</v>
      </c>
      <c r="E44" s="249">
        <f>'Celkem ORJ 14'!F20</f>
        <v>5320</v>
      </c>
      <c r="F44" s="250">
        <f>G44+H44</f>
        <v>5335</v>
      </c>
      <c r="G44" s="249">
        <v>0</v>
      </c>
      <c r="H44" s="249">
        <f>'Celkem ORJ 14'!I20</f>
        <v>5335</v>
      </c>
      <c r="I44" s="250">
        <f>J44+K44</f>
        <v>5356</v>
      </c>
      <c r="J44" s="249">
        <v>0</v>
      </c>
      <c r="K44" s="299">
        <f>'Celkem ORJ 14'!L20</f>
        <v>5356</v>
      </c>
      <c r="L44" s="218">
        <f t="shared" si="16"/>
        <v>36</v>
      </c>
      <c r="M44" s="61">
        <f t="shared" si="26"/>
        <v>0</v>
      </c>
      <c r="N44" s="61">
        <f t="shared" si="26"/>
        <v>36</v>
      </c>
      <c r="O44" s="301">
        <f t="shared" si="25"/>
        <v>1.006766917293233</v>
      </c>
      <c r="P44" s="216">
        <f t="shared" si="17"/>
        <v>8018</v>
      </c>
      <c r="Q44" s="214">
        <v>2698</v>
      </c>
      <c r="R44" s="214">
        <v>5320</v>
      </c>
      <c r="S44" s="215">
        <f t="shared" si="18"/>
        <v>5356</v>
      </c>
      <c r="T44" s="214">
        <f>J44</f>
        <v>0</v>
      </c>
      <c r="U44" s="213">
        <f>K44</f>
        <v>5356</v>
      </c>
      <c r="V44" s="215">
        <f t="shared" si="19"/>
        <v>-2698</v>
      </c>
      <c r="W44" s="214">
        <f>T44-Q44</f>
        <v>-2698</v>
      </c>
      <c r="X44" s="213">
        <f>'[1]Celkem ORJ  14'!AA18</f>
        <v>0</v>
      </c>
      <c r="Y44" s="212"/>
    </row>
    <row r="45" spans="1:25" s="63" customFormat="1" ht="24" customHeight="1" thickBot="1" x14ac:dyDescent="0.3">
      <c r="A45" s="269"/>
      <c r="B45" s="316" t="s">
        <v>111</v>
      </c>
      <c r="C45" s="317">
        <f t="shared" ref="C45:K45" si="28">C37+C28+C23+C19+C12</f>
        <v>1490322</v>
      </c>
      <c r="D45" s="318">
        <f t="shared" si="28"/>
        <v>1485002</v>
      </c>
      <c r="E45" s="318">
        <f t="shared" si="28"/>
        <v>5320</v>
      </c>
      <c r="F45" s="317">
        <f t="shared" si="28"/>
        <v>1573220</v>
      </c>
      <c r="G45" s="318">
        <f t="shared" si="28"/>
        <v>1567885</v>
      </c>
      <c r="H45" s="318">
        <f t="shared" si="28"/>
        <v>5335</v>
      </c>
      <c r="I45" s="317">
        <f t="shared" si="28"/>
        <v>1539290</v>
      </c>
      <c r="J45" s="318">
        <f t="shared" si="28"/>
        <v>1533934</v>
      </c>
      <c r="K45" s="319">
        <f t="shared" si="28"/>
        <v>5356</v>
      </c>
      <c r="L45" s="320">
        <f>L36+L27+L22+L18+L11</f>
        <v>46746</v>
      </c>
      <c r="M45" s="321">
        <f>M36+M27+M22+M18+M11</f>
        <v>46710</v>
      </c>
      <c r="N45" s="322">
        <f>N36+N27+N22+N18+N11</f>
        <v>36</v>
      </c>
      <c r="O45" s="323">
        <f>I45/C45</f>
        <v>1.0328573288188727</v>
      </c>
      <c r="P45" s="272">
        <f t="shared" ref="P45:Y45" si="29">P36+P27+P22+P18+P11</f>
        <v>1527203</v>
      </c>
      <c r="Q45" s="271">
        <f t="shared" si="29"/>
        <v>1253797</v>
      </c>
      <c r="R45" s="270">
        <f t="shared" si="29"/>
        <v>273406</v>
      </c>
      <c r="S45" s="273">
        <f t="shared" si="29"/>
        <v>1531826</v>
      </c>
      <c r="T45" s="271">
        <f t="shared" si="29"/>
        <v>1526470</v>
      </c>
      <c r="U45" s="274">
        <f t="shared" si="29"/>
        <v>5356</v>
      </c>
      <c r="V45" s="273">
        <f t="shared" si="29"/>
        <v>4587</v>
      </c>
      <c r="W45" s="271">
        <f t="shared" si="29"/>
        <v>272673</v>
      </c>
      <c r="X45" s="274">
        <f t="shared" si="29"/>
        <v>-268086</v>
      </c>
      <c r="Y45" s="275">
        <f t="shared" si="29"/>
        <v>1441524</v>
      </c>
    </row>
    <row r="46" spans="1:25" ht="13.5" thickTop="1" x14ac:dyDescent="0.2">
      <c r="B46" s="1" t="s">
        <v>134</v>
      </c>
    </row>
    <row r="47" spans="1:25" ht="23.25" hidden="1" customHeight="1" thickBot="1" x14ac:dyDescent="0.25">
      <c r="I47" s="211" t="s">
        <v>110</v>
      </c>
      <c r="J47" s="210"/>
      <c r="K47" s="210"/>
      <c r="L47" s="207"/>
      <c r="M47" s="208" t="e">
        <f>I44-#REF!</f>
        <v>#REF!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5" ht="23.25" hidden="1" customHeight="1" thickTop="1" thickBot="1" x14ac:dyDescent="0.25">
      <c r="I48" s="209" t="s">
        <v>109</v>
      </c>
      <c r="J48" s="207"/>
      <c r="K48" s="207"/>
      <c r="L48" s="207"/>
      <c r="M48" s="208" t="e">
        <f>I45-#REF!</f>
        <v>#REF!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3:9" hidden="1" x14ac:dyDescent="0.2">
      <c r="C49" s="49">
        <f>D45+E45</f>
        <v>1490322</v>
      </c>
      <c r="F49" s="49">
        <f>G45+H45</f>
        <v>1573220</v>
      </c>
      <c r="G49" s="49"/>
      <c r="I49" s="49">
        <f>J45+K45</f>
        <v>1539290</v>
      </c>
    </row>
  </sheetData>
  <sheetProtection selectLockedCells="1"/>
  <mergeCells count="28">
    <mergeCell ref="Y7:Y9"/>
    <mergeCell ref="B8:B9"/>
    <mergeCell ref="C8:C9"/>
    <mergeCell ref="F8:F9"/>
    <mergeCell ref="I8:I9"/>
    <mergeCell ref="L8:L9"/>
    <mergeCell ref="D8:E8"/>
    <mergeCell ref="G8:H8"/>
    <mergeCell ref="J8:K8"/>
    <mergeCell ref="V7:X7"/>
    <mergeCell ref="V8:V9"/>
    <mergeCell ref="W8:X8"/>
    <mergeCell ref="P7:R7"/>
    <mergeCell ref="P8:P9"/>
    <mergeCell ref="Q8:R8"/>
    <mergeCell ref="S7:U7"/>
    <mergeCell ref="S8:S9"/>
    <mergeCell ref="T8:U8"/>
    <mergeCell ref="K1:K2"/>
    <mergeCell ref="L5:N5"/>
    <mergeCell ref="M8:N8"/>
    <mergeCell ref="C7:E7"/>
    <mergeCell ref="F7:H7"/>
    <mergeCell ref="I7:K7"/>
    <mergeCell ref="L7:N7"/>
    <mergeCell ref="H1:H2"/>
    <mergeCell ref="I1:I2"/>
    <mergeCell ref="J1:J2"/>
  </mergeCells>
  <conditionalFormatting sqref="C23">
    <cfRule type="cellIs" dxfId="11" priority="18" operator="notEqual">
      <formula>523553</formula>
    </cfRule>
  </conditionalFormatting>
  <conditionalFormatting sqref="C45">
    <cfRule type="cellIs" dxfId="10" priority="17" operator="notEqual">
      <formula>1490322</formula>
    </cfRule>
  </conditionalFormatting>
  <conditionalFormatting sqref="I45">
    <cfRule type="cellIs" dxfId="9" priority="1" operator="notEqual">
      <formula>1549290-10000</formula>
    </cfRule>
  </conditionalFormatting>
  <printOptions horizontalCentered="1" verticalCentered="1"/>
  <pageMargins left="0.31496062992125984" right="0.31496062992125984" top="0.47244094488188981" bottom="0.47244094488188981" header="0.31496062992125984" footer="0.31496062992125984"/>
  <pageSetup paperSize="9" scale="72" firstPageNumber="63" fitToHeight="9999" orientation="landscape" useFirstPageNumber="1" r:id="rId1"/>
  <headerFooter>
    <oddFooter>&amp;L&amp;"Arial,Kurzíva"Zastupitelstvo Olomouckého kraje 21-12-2012
6. - Rozpočet Olomouckého kraje 2013 - návrh rozpočtu
Příloha č. 3b): Příspěvkové organizace zřizované Olomouckým krajem&amp;R&amp;"Arial,Kurzíva"Strana &amp;P (celkem 118)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S315"/>
  <sheetViews>
    <sheetView showGridLines="0" zoomScaleNormal="100" workbookViewId="0">
      <selection activeCell="C13" sqref="C13"/>
    </sheetView>
  </sheetViews>
  <sheetFormatPr defaultRowHeight="12.75" x14ac:dyDescent="0.2"/>
  <cols>
    <col min="1" max="1" width="0.140625" style="1" customWidth="1"/>
    <col min="2" max="2" width="56.140625" style="1" customWidth="1"/>
    <col min="3" max="11" width="12.7109375" style="1" customWidth="1"/>
    <col min="12" max="14" width="11" style="1" customWidth="1"/>
    <col min="15" max="17" width="12.7109375" style="1" hidden="1" customWidth="1"/>
    <col min="18" max="18" width="11.140625" style="1" customWidth="1"/>
    <col min="19" max="16384" width="9.140625" style="1"/>
  </cols>
  <sheetData>
    <row r="1" spans="2:19" ht="3" customHeight="1" x14ac:dyDescent="0.2">
      <c r="B1" s="109"/>
      <c r="C1" s="109"/>
      <c r="D1" s="109"/>
      <c r="E1" s="109"/>
      <c r="F1" s="171"/>
      <c r="G1" s="171"/>
      <c r="H1" s="180"/>
      <c r="I1" s="180"/>
      <c r="J1" s="183"/>
      <c r="K1" s="182"/>
      <c r="L1" s="178"/>
      <c r="M1" s="178"/>
      <c r="N1" s="178"/>
      <c r="O1" s="11"/>
      <c r="P1" s="11"/>
      <c r="Q1" s="11"/>
    </row>
    <row r="2" spans="2:19" ht="20.25" x14ac:dyDescent="0.3">
      <c r="B2" s="277" t="s">
        <v>101</v>
      </c>
      <c r="C2" s="181"/>
      <c r="D2" s="181"/>
      <c r="E2" s="181"/>
      <c r="F2" s="172"/>
      <c r="G2" s="171"/>
      <c r="H2" s="180"/>
      <c r="I2" s="180"/>
      <c r="J2" s="179"/>
      <c r="L2" s="53" t="s">
        <v>140</v>
      </c>
      <c r="M2" s="178"/>
      <c r="N2" s="178"/>
      <c r="O2" s="177"/>
      <c r="P2" s="176"/>
      <c r="Q2" s="175"/>
      <c r="R2" s="174"/>
    </row>
    <row r="3" spans="2:19" ht="15" x14ac:dyDescent="0.2">
      <c r="B3" s="173" t="s">
        <v>100</v>
      </c>
      <c r="C3" s="109"/>
      <c r="D3" s="109"/>
      <c r="E3" s="109"/>
      <c r="F3" s="172"/>
      <c r="G3" s="171"/>
      <c r="H3" s="171"/>
      <c r="I3" s="170"/>
      <c r="J3" s="170"/>
      <c r="K3" s="169"/>
      <c r="L3" s="168"/>
      <c r="M3" s="168"/>
      <c r="N3" s="168"/>
      <c r="O3" s="167"/>
      <c r="P3" s="167"/>
      <c r="Q3" s="11"/>
    </row>
    <row r="4" spans="2:19" ht="15" x14ac:dyDescent="0.2">
      <c r="B4" s="173" t="s">
        <v>99</v>
      </c>
      <c r="C4" s="109"/>
      <c r="D4" s="109"/>
      <c r="E4" s="109"/>
      <c r="F4" s="172"/>
      <c r="G4" s="171"/>
      <c r="H4" s="171"/>
      <c r="I4" s="170"/>
      <c r="J4" s="170"/>
      <c r="K4" s="169"/>
      <c r="L4" s="168"/>
      <c r="M4" s="168"/>
      <c r="N4" s="168"/>
      <c r="O4" s="167"/>
      <c r="P4" s="167"/>
      <c r="Q4" s="11"/>
    </row>
    <row r="5" spans="2:19" ht="13.5" thickBot="1" x14ac:dyDescent="0.25">
      <c r="B5" s="109"/>
      <c r="C5" s="109"/>
      <c r="D5" s="109"/>
      <c r="E5" s="109"/>
      <c r="F5" s="166"/>
      <c r="G5" s="166"/>
      <c r="H5" s="166"/>
      <c r="I5" s="165"/>
      <c r="J5" s="165"/>
      <c r="K5" s="45"/>
      <c r="L5" s="45" t="s">
        <v>29</v>
      </c>
      <c r="M5" s="164"/>
      <c r="N5" s="391"/>
      <c r="O5" s="392"/>
      <c r="P5" s="392"/>
      <c r="Q5" s="392"/>
      <c r="R5" s="392"/>
    </row>
    <row r="6" spans="2:19" ht="26.1" customHeight="1" x14ac:dyDescent="0.2">
      <c r="B6" s="324"/>
      <c r="C6" s="385" t="s">
        <v>28</v>
      </c>
      <c r="D6" s="386"/>
      <c r="E6" s="387"/>
      <c r="F6" s="411" t="s">
        <v>34</v>
      </c>
      <c r="G6" s="412"/>
      <c r="H6" s="413"/>
      <c r="I6" s="385" t="s">
        <v>27</v>
      </c>
      <c r="J6" s="386"/>
      <c r="K6" s="387"/>
      <c r="L6" s="325"/>
      <c r="M6" s="279"/>
      <c r="N6" s="279"/>
      <c r="O6" s="402"/>
      <c r="P6" s="402"/>
      <c r="Q6" s="402"/>
      <c r="R6" s="393"/>
    </row>
    <row r="7" spans="2:19" ht="12.75" customHeight="1" x14ac:dyDescent="0.2">
      <c r="B7" s="403" t="s">
        <v>26</v>
      </c>
      <c r="C7" s="405" t="s">
        <v>25</v>
      </c>
      <c r="D7" s="397" t="s">
        <v>24</v>
      </c>
      <c r="E7" s="407"/>
      <c r="F7" s="405" t="s">
        <v>25</v>
      </c>
      <c r="G7" s="397" t="s">
        <v>24</v>
      </c>
      <c r="H7" s="407"/>
      <c r="I7" s="395" t="s">
        <v>25</v>
      </c>
      <c r="J7" s="397" t="s">
        <v>24</v>
      </c>
      <c r="K7" s="398"/>
      <c r="L7" s="326"/>
      <c r="M7" s="278"/>
      <c r="N7" s="278"/>
      <c r="O7" s="401"/>
      <c r="P7" s="408"/>
      <c r="Q7" s="408"/>
      <c r="R7" s="394"/>
    </row>
    <row r="8" spans="2:19" ht="39" thickBot="1" x14ac:dyDescent="0.25">
      <c r="B8" s="404"/>
      <c r="C8" s="406"/>
      <c r="D8" s="305" t="s">
        <v>97</v>
      </c>
      <c r="E8" s="305" t="s">
        <v>23</v>
      </c>
      <c r="F8" s="406"/>
      <c r="G8" s="305" t="s">
        <v>97</v>
      </c>
      <c r="H8" s="305" t="s">
        <v>23</v>
      </c>
      <c r="I8" s="396"/>
      <c r="J8" s="305" t="s">
        <v>97</v>
      </c>
      <c r="K8" s="306" t="s">
        <v>23</v>
      </c>
      <c r="L8" s="326" t="s">
        <v>148</v>
      </c>
      <c r="M8" s="280"/>
      <c r="N8" s="280"/>
      <c r="O8" s="401"/>
      <c r="P8" s="163"/>
      <c r="Q8" s="163"/>
      <c r="R8" s="394"/>
    </row>
    <row r="9" spans="2:19" ht="14.25" thickTop="1" thickBot="1" x14ac:dyDescent="0.25">
      <c r="B9" s="327"/>
      <c r="C9" s="328" t="s">
        <v>20</v>
      </c>
      <c r="D9" s="329" t="s">
        <v>19</v>
      </c>
      <c r="E9" s="329" t="s">
        <v>18</v>
      </c>
      <c r="F9" s="328" t="s">
        <v>17</v>
      </c>
      <c r="G9" s="329" t="s">
        <v>16</v>
      </c>
      <c r="H9" s="329" t="s">
        <v>15</v>
      </c>
      <c r="I9" s="328" t="s">
        <v>50</v>
      </c>
      <c r="J9" s="329" t="s">
        <v>51</v>
      </c>
      <c r="K9" s="330" t="s">
        <v>52</v>
      </c>
      <c r="L9" s="331" t="s">
        <v>149</v>
      </c>
      <c r="M9" s="162"/>
      <c r="N9" s="162"/>
      <c r="O9" s="162"/>
      <c r="P9" s="162"/>
      <c r="Q9" s="162"/>
      <c r="R9" s="162"/>
    </row>
    <row r="10" spans="2:19" x14ac:dyDescent="0.2">
      <c r="B10" s="148"/>
      <c r="C10" s="154"/>
      <c r="D10" s="153"/>
      <c r="E10" s="153"/>
      <c r="F10" s="154"/>
      <c r="G10" s="153"/>
      <c r="H10" s="153"/>
      <c r="I10" s="154"/>
      <c r="J10" s="153"/>
      <c r="K10" s="152"/>
      <c r="L10" s="284"/>
      <c r="M10" s="162"/>
      <c r="N10" s="162"/>
      <c r="O10" s="162"/>
      <c r="P10" s="162"/>
      <c r="Q10" s="162"/>
      <c r="R10" s="162"/>
    </row>
    <row r="11" spans="2:19" ht="15.95" customHeight="1" x14ac:dyDescent="0.25">
      <c r="B11" s="161" t="s">
        <v>137</v>
      </c>
      <c r="C11" s="160">
        <f>D11+E11</f>
        <v>407886</v>
      </c>
      <c r="D11" s="159">
        <f>SUM(D13:D16)</f>
        <v>407886</v>
      </c>
      <c r="E11" s="153">
        <f>SUM(E13:E16)</f>
        <v>0</v>
      </c>
      <c r="F11" s="160">
        <f>G11+H11</f>
        <v>408635</v>
      </c>
      <c r="G11" s="159">
        <f>SUM(G13:G16)</f>
        <v>408635</v>
      </c>
      <c r="H11" s="159">
        <f>SUM(H13:H16)</f>
        <v>0</v>
      </c>
      <c r="I11" s="160">
        <f>J11+K11</f>
        <v>401999</v>
      </c>
      <c r="J11" s="159">
        <f>SUM(J13:J16)</f>
        <v>401999</v>
      </c>
      <c r="K11" s="158">
        <f>SUM(K13:K16)</f>
        <v>0</v>
      </c>
      <c r="L11" s="287">
        <f>I11/C11</f>
        <v>0.98556704569414</v>
      </c>
      <c r="M11" s="281"/>
      <c r="N11" s="281"/>
      <c r="O11" s="157"/>
      <c r="P11" s="157"/>
      <c r="Q11" s="157"/>
      <c r="R11" s="156"/>
      <c r="S11" s="155"/>
    </row>
    <row r="12" spans="2:19" x14ac:dyDescent="0.2">
      <c r="B12" s="148" t="s">
        <v>96</v>
      </c>
      <c r="C12" s="154"/>
      <c r="D12" s="153"/>
      <c r="E12" s="153"/>
      <c r="F12" s="147"/>
      <c r="G12" s="153"/>
      <c r="H12" s="153"/>
      <c r="I12" s="154"/>
      <c r="J12" s="153"/>
      <c r="K12" s="152"/>
      <c r="L12" s="285"/>
      <c r="M12" s="282"/>
      <c r="N12" s="282"/>
      <c r="O12" s="151"/>
      <c r="P12" s="151"/>
      <c r="Q12" s="151"/>
      <c r="R12" s="2"/>
    </row>
    <row r="13" spans="2:19" ht="15.95" customHeight="1" x14ac:dyDescent="0.2">
      <c r="B13" s="148" t="s">
        <v>95</v>
      </c>
      <c r="C13" s="150">
        <f t="shared" ref="C13:C16" si="0">D13+E13</f>
        <v>326472</v>
      </c>
      <c r="D13" s="149">
        <v>326472</v>
      </c>
      <c r="E13" s="146">
        <v>0</v>
      </c>
      <c r="F13" s="147">
        <f t="shared" ref="F13:F16" si="1">G13+H13</f>
        <v>327228</v>
      </c>
      <c r="G13" s="146">
        <v>327228</v>
      </c>
      <c r="H13" s="146">
        <v>0</v>
      </c>
      <c r="I13" s="147">
        <f>J13+K13</f>
        <v>314584</v>
      </c>
      <c r="J13" s="146">
        <v>314584</v>
      </c>
      <c r="K13" s="145">
        <v>0</v>
      </c>
      <c r="L13" s="288">
        <f t="shared" ref="L13:L16" si="2">I13/C13</f>
        <v>0.9635864637702467</v>
      </c>
      <c r="M13" s="283"/>
      <c r="N13" s="283"/>
      <c r="O13" s="139"/>
      <c r="P13" s="138"/>
      <c r="Q13" s="138"/>
      <c r="R13" s="2"/>
    </row>
    <row r="14" spans="2:19" ht="15.95" customHeight="1" x14ac:dyDescent="0.2">
      <c r="B14" s="148" t="s">
        <v>94</v>
      </c>
      <c r="C14" s="147">
        <f t="shared" si="0"/>
        <v>809</v>
      </c>
      <c r="D14" s="146">
        <v>809</v>
      </c>
      <c r="E14" s="146">
        <v>0</v>
      </c>
      <c r="F14" s="147">
        <f t="shared" si="1"/>
        <v>859</v>
      </c>
      <c r="G14" s="146">
        <v>859</v>
      </c>
      <c r="H14" s="146">
        <v>0</v>
      </c>
      <c r="I14" s="147">
        <f>J14+K14</f>
        <v>725</v>
      </c>
      <c r="J14" s="146">
        <v>725</v>
      </c>
      <c r="K14" s="145">
        <v>0</v>
      </c>
      <c r="L14" s="288">
        <f t="shared" si="2"/>
        <v>0.89616810877626696</v>
      </c>
      <c r="M14" s="283"/>
      <c r="N14" s="283"/>
      <c r="O14" s="139"/>
      <c r="P14" s="138"/>
      <c r="Q14" s="138"/>
      <c r="R14" s="2"/>
    </row>
    <row r="15" spans="2:19" ht="15.95" customHeight="1" x14ac:dyDescent="0.2">
      <c r="B15" s="148" t="s">
        <v>93</v>
      </c>
      <c r="C15" s="147">
        <f t="shared" si="0"/>
        <v>80086</v>
      </c>
      <c r="D15" s="146">
        <v>80086</v>
      </c>
      <c r="E15" s="146">
        <v>0</v>
      </c>
      <c r="F15" s="147">
        <f t="shared" si="1"/>
        <v>80086</v>
      </c>
      <c r="G15" s="146">
        <v>80086</v>
      </c>
      <c r="H15" s="146">
        <v>0</v>
      </c>
      <c r="I15" s="147">
        <f>J15+K15</f>
        <v>86595</v>
      </c>
      <c r="J15" s="146">
        <v>86595</v>
      </c>
      <c r="K15" s="145">
        <v>0</v>
      </c>
      <c r="L15" s="288">
        <f t="shared" si="2"/>
        <v>1.0812751292360712</v>
      </c>
      <c r="M15" s="283"/>
      <c r="N15" s="283"/>
      <c r="O15" s="139"/>
      <c r="P15" s="138"/>
      <c r="Q15" s="138"/>
      <c r="R15" s="144"/>
    </row>
    <row r="16" spans="2:19" ht="15.95" customHeight="1" x14ac:dyDescent="0.2">
      <c r="B16" s="148" t="s">
        <v>92</v>
      </c>
      <c r="C16" s="147">
        <f t="shared" si="0"/>
        <v>519</v>
      </c>
      <c r="D16" s="146">
        <v>519</v>
      </c>
      <c r="E16" s="146">
        <v>0</v>
      </c>
      <c r="F16" s="147">
        <f t="shared" si="1"/>
        <v>462</v>
      </c>
      <c r="G16" s="146">
        <v>462</v>
      </c>
      <c r="H16" s="146">
        <v>0</v>
      </c>
      <c r="I16" s="147">
        <f>J16+K16</f>
        <v>95</v>
      </c>
      <c r="J16" s="146">
        <v>95</v>
      </c>
      <c r="K16" s="145">
        <v>0</v>
      </c>
      <c r="L16" s="288">
        <f t="shared" si="2"/>
        <v>0.18304431599229287</v>
      </c>
      <c r="M16" s="283"/>
      <c r="N16" s="283"/>
      <c r="O16" s="139"/>
      <c r="P16" s="138"/>
      <c r="Q16" s="138"/>
      <c r="R16" s="144"/>
    </row>
    <row r="17" spans="2:18" ht="15.95" customHeight="1" thickBot="1" x14ac:dyDescent="0.25">
      <c r="B17" s="143"/>
      <c r="C17" s="142"/>
      <c r="D17" s="141"/>
      <c r="E17" s="141"/>
      <c r="F17" s="142"/>
      <c r="G17" s="141"/>
      <c r="H17" s="141"/>
      <c r="I17" s="142"/>
      <c r="J17" s="141"/>
      <c r="K17" s="140"/>
      <c r="L17" s="286"/>
      <c r="M17" s="283"/>
      <c r="N17" s="283"/>
      <c r="O17" s="139"/>
      <c r="P17" s="138"/>
      <c r="Q17" s="138"/>
      <c r="R17" s="2"/>
    </row>
    <row r="20" spans="2:18" ht="14.25" customHeight="1" x14ac:dyDescent="0.2">
      <c r="B20" s="47" t="s">
        <v>91</v>
      </c>
    </row>
    <row r="21" spans="2:18" ht="3" customHeight="1" x14ac:dyDescent="0.2">
      <c r="B21" s="47"/>
    </row>
    <row r="22" spans="2:18" ht="14.25" customHeight="1" x14ac:dyDescent="0.2">
      <c r="B22" s="409" t="s">
        <v>90</v>
      </c>
      <c r="C22" s="410"/>
      <c r="D22" s="410"/>
      <c r="E22" s="410"/>
      <c r="F22" s="410"/>
      <c r="G22" s="410"/>
      <c r="H22" s="410"/>
      <c r="I22" s="410"/>
      <c r="J22" s="410"/>
      <c r="K22" s="410"/>
      <c r="L22" s="261"/>
      <c r="M22" s="137"/>
      <c r="N22" s="137"/>
    </row>
    <row r="23" spans="2:18" ht="12.75" customHeight="1" x14ac:dyDescent="0.2">
      <c r="B23" s="399" t="s">
        <v>89</v>
      </c>
      <c r="C23" s="400"/>
      <c r="D23" s="400"/>
      <c r="E23" s="400"/>
      <c r="F23" s="400"/>
      <c r="G23" s="400"/>
      <c r="H23" s="400"/>
      <c r="I23" s="400"/>
      <c r="J23" s="400"/>
      <c r="K23" s="136"/>
      <c r="L23" s="136"/>
      <c r="M23" s="136"/>
      <c r="N23" s="136"/>
    </row>
    <row r="24" spans="2:18" ht="15" customHeight="1" x14ac:dyDescent="0.2">
      <c r="B24" s="113" t="s">
        <v>88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</row>
    <row r="25" spans="2:18" ht="3.75" customHeight="1" x14ac:dyDescent="0.2"/>
    <row r="26" spans="2:18" x14ac:dyDescent="0.2">
      <c r="B26" s="115" t="s">
        <v>87</v>
      </c>
      <c r="C26" s="113"/>
      <c r="D26" s="113"/>
      <c r="E26" s="388" t="s">
        <v>86</v>
      </c>
      <c r="F26" s="388"/>
    </row>
    <row r="27" spans="2:18" ht="13.5" customHeight="1" x14ac:dyDescent="0.2">
      <c r="B27" s="389" t="s">
        <v>85</v>
      </c>
      <c r="C27" s="390"/>
      <c r="D27" s="390"/>
      <c r="E27" s="388" t="s">
        <v>84</v>
      </c>
      <c r="F27" s="388"/>
    </row>
    <row r="28" spans="2:18" x14ac:dyDescent="0.2">
      <c r="B28" s="115" t="s">
        <v>83</v>
      </c>
      <c r="C28" s="113"/>
      <c r="D28" s="113"/>
      <c r="E28" s="388" t="s">
        <v>82</v>
      </c>
      <c r="F28" s="388"/>
    </row>
    <row r="29" spans="2:18" x14ac:dyDescent="0.2">
      <c r="B29" s="115" t="s">
        <v>81</v>
      </c>
      <c r="C29" s="113"/>
      <c r="D29" s="113"/>
      <c r="E29" s="135"/>
      <c r="F29" s="135" t="s">
        <v>80</v>
      </c>
    </row>
    <row r="30" spans="2:18" ht="4.5" customHeight="1" x14ac:dyDescent="0.2">
      <c r="B30" s="115"/>
      <c r="C30" s="134"/>
      <c r="D30" s="134"/>
      <c r="E30" s="120"/>
      <c r="F30" s="120"/>
    </row>
    <row r="31" spans="2:18" ht="4.5" customHeight="1" x14ac:dyDescent="0.2">
      <c r="B31" s="115"/>
      <c r="C31" s="134"/>
      <c r="D31" s="134"/>
      <c r="E31" s="120"/>
      <c r="F31" s="120"/>
    </row>
    <row r="32" spans="2:18" ht="15" customHeight="1" x14ac:dyDescent="0.2">
      <c r="B32" s="125" t="s">
        <v>79</v>
      </c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33"/>
    </row>
    <row r="33" spans="2:17" ht="15" x14ac:dyDescent="0.2">
      <c r="B33" s="372" t="s">
        <v>78</v>
      </c>
      <c r="C33" s="384"/>
      <c r="D33" s="384"/>
      <c r="E33" s="384"/>
      <c r="F33" s="384"/>
      <c r="G33" s="384"/>
      <c r="H33" s="384"/>
      <c r="I33" s="384"/>
      <c r="J33" s="384"/>
      <c r="K33" s="384"/>
      <c r="L33" s="130"/>
      <c r="M33" s="130"/>
      <c r="N33" s="130"/>
      <c r="O33" s="11"/>
      <c r="P33" s="11"/>
      <c r="Q33" s="11"/>
    </row>
    <row r="34" spans="2:17" ht="15" x14ac:dyDescent="0.2">
      <c r="B34" s="123"/>
      <c r="C34" s="60"/>
      <c r="D34" s="60"/>
      <c r="E34" s="60"/>
      <c r="F34" s="60"/>
      <c r="G34" s="60"/>
      <c r="H34" s="60"/>
      <c r="I34" s="60"/>
      <c r="J34" s="60"/>
      <c r="K34" s="60"/>
      <c r="L34" s="130"/>
      <c r="M34" s="130"/>
      <c r="N34" s="130"/>
      <c r="O34" s="11"/>
      <c r="P34" s="11"/>
      <c r="Q34" s="11"/>
    </row>
    <row r="35" spans="2:17" ht="15" customHeight="1" x14ac:dyDescent="0.2">
      <c r="B35" s="125" t="s">
        <v>77</v>
      </c>
      <c r="C35" s="131"/>
      <c r="D35" s="131"/>
      <c r="E35" s="131"/>
      <c r="F35" s="131"/>
      <c r="G35" s="131"/>
      <c r="H35" s="131"/>
      <c r="I35" s="132"/>
      <c r="J35" s="131"/>
      <c r="K35" s="120"/>
      <c r="L35" s="120"/>
      <c r="M35" s="120"/>
      <c r="N35" s="120"/>
      <c r="O35" s="11"/>
      <c r="P35" s="11"/>
      <c r="Q35" s="11"/>
    </row>
    <row r="36" spans="2:17" ht="24.75" customHeight="1" x14ac:dyDescent="0.2">
      <c r="B36" s="372" t="s">
        <v>76</v>
      </c>
      <c r="C36" s="384"/>
      <c r="D36" s="384"/>
      <c r="E36" s="384"/>
      <c r="F36" s="384"/>
      <c r="G36" s="384"/>
      <c r="H36" s="384"/>
      <c r="I36" s="384"/>
      <c r="J36" s="384"/>
      <c r="K36" s="384"/>
      <c r="L36" s="133"/>
      <c r="M36" s="133"/>
      <c r="N36" s="133"/>
      <c r="O36" s="129"/>
      <c r="P36" s="129"/>
      <c r="Q36" s="129"/>
    </row>
    <row r="37" spans="2:17" ht="15.75" x14ac:dyDescent="0.25">
      <c r="B37" s="374" t="s">
        <v>75</v>
      </c>
      <c r="C37" s="375"/>
      <c r="D37" s="375"/>
      <c r="E37" s="375"/>
      <c r="F37" s="375"/>
      <c r="G37" s="375"/>
      <c r="H37" s="375"/>
      <c r="I37" s="375"/>
      <c r="J37" s="375"/>
      <c r="K37" s="375"/>
      <c r="L37" s="115"/>
      <c r="M37" s="115"/>
      <c r="N37" s="129"/>
      <c r="O37" s="129"/>
      <c r="P37" s="129"/>
      <c r="Q37" s="129"/>
    </row>
    <row r="38" spans="2:17" ht="15" customHeight="1" x14ac:dyDescent="0.2">
      <c r="B38" s="374" t="s">
        <v>74</v>
      </c>
      <c r="C38" s="374"/>
      <c r="D38" s="374"/>
      <c r="E38" s="374"/>
      <c r="F38" s="374"/>
      <c r="G38" s="374"/>
      <c r="H38" s="374"/>
      <c r="I38" s="374"/>
      <c r="J38" s="374"/>
      <c r="K38" s="120"/>
      <c r="L38" s="120"/>
      <c r="M38" s="120"/>
      <c r="N38" s="120"/>
      <c r="O38" s="11"/>
      <c r="P38" s="11"/>
      <c r="Q38" s="11"/>
    </row>
    <row r="39" spans="2:17" x14ac:dyDescent="0.2">
      <c r="B39" s="374" t="s">
        <v>73</v>
      </c>
      <c r="C39" s="374"/>
      <c r="D39" s="374"/>
      <c r="E39" s="374"/>
      <c r="F39" s="374"/>
      <c r="G39" s="374"/>
      <c r="H39" s="374"/>
      <c r="I39" s="374"/>
      <c r="J39" s="374"/>
      <c r="K39" s="113"/>
      <c r="L39" s="120"/>
      <c r="M39" s="120"/>
      <c r="N39" s="120"/>
      <c r="O39" s="11"/>
      <c r="P39" s="11"/>
      <c r="Q39" s="11"/>
    </row>
    <row r="40" spans="2:17" ht="15.75" customHeight="1" x14ac:dyDescent="0.2">
      <c r="B40" s="374" t="s">
        <v>72</v>
      </c>
      <c r="C40" s="374"/>
      <c r="D40" s="374"/>
      <c r="E40" s="374"/>
      <c r="F40" s="374"/>
      <c r="G40" s="374"/>
      <c r="H40" s="374"/>
      <c r="I40" s="374"/>
      <c r="J40" s="374"/>
      <c r="O40" s="11"/>
      <c r="P40" s="11"/>
      <c r="Q40" s="11"/>
    </row>
    <row r="41" spans="2:17" ht="15" customHeight="1" x14ac:dyDescent="0.2">
      <c r="B41" s="374" t="s">
        <v>71</v>
      </c>
      <c r="C41" s="374"/>
      <c r="D41" s="374"/>
      <c r="E41" s="374"/>
      <c r="F41" s="374"/>
      <c r="G41" s="374"/>
      <c r="H41" s="374"/>
      <c r="I41" s="374"/>
      <c r="J41" s="374"/>
      <c r="N41" s="120"/>
      <c r="O41" s="11"/>
      <c r="P41" s="11"/>
      <c r="Q41" s="11"/>
    </row>
    <row r="42" spans="2:17" ht="14.25" customHeight="1" x14ac:dyDescent="0.25">
      <c r="B42" s="376" t="s">
        <v>70</v>
      </c>
      <c r="C42" s="375"/>
      <c r="D42" s="375"/>
      <c r="E42" s="375"/>
      <c r="F42" s="375"/>
      <c r="G42" s="375"/>
      <c r="H42" s="375"/>
      <c r="I42" s="375"/>
      <c r="J42" s="375"/>
      <c r="K42" s="375"/>
      <c r="L42" s="115"/>
      <c r="M42" s="115"/>
      <c r="N42" s="120"/>
      <c r="O42" s="11"/>
      <c r="P42" s="11"/>
      <c r="Q42" s="11"/>
    </row>
    <row r="43" spans="2:17" ht="14.25" customHeight="1" x14ac:dyDescent="0.25">
      <c r="B43" s="128"/>
      <c r="C43" s="59"/>
      <c r="D43" s="59"/>
      <c r="E43" s="59"/>
      <c r="F43" s="59"/>
      <c r="G43" s="59"/>
      <c r="H43" s="59"/>
      <c r="I43" s="59"/>
      <c r="J43" s="59"/>
      <c r="K43" s="59"/>
      <c r="L43" s="115"/>
      <c r="M43" s="115"/>
      <c r="N43" s="120"/>
      <c r="O43" s="11"/>
      <c r="P43" s="11"/>
      <c r="Q43" s="11"/>
    </row>
    <row r="44" spans="2:17" x14ac:dyDescent="0.2">
      <c r="B44" s="125" t="s">
        <v>69</v>
      </c>
      <c r="K44" s="120"/>
      <c r="L44" s="120"/>
      <c r="M44" s="120"/>
      <c r="N44" s="120"/>
      <c r="O44" s="11"/>
      <c r="P44" s="11"/>
      <c r="Q44" s="11"/>
    </row>
    <row r="45" spans="2:17" ht="26.25" customHeight="1" x14ac:dyDescent="0.2">
      <c r="B45" s="372" t="s">
        <v>68</v>
      </c>
      <c r="C45" s="373"/>
      <c r="D45" s="373"/>
      <c r="E45" s="373"/>
      <c r="F45" s="373"/>
      <c r="G45" s="373"/>
      <c r="H45" s="373"/>
      <c r="I45" s="373"/>
      <c r="J45" s="373"/>
      <c r="K45" s="373"/>
      <c r="L45" s="127"/>
      <c r="M45" s="127"/>
      <c r="N45" s="127"/>
      <c r="O45" s="11"/>
      <c r="P45" s="11"/>
      <c r="Q45" s="11"/>
    </row>
    <row r="46" spans="2:17" ht="27" customHeight="1" x14ac:dyDescent="0.25">
      <c r="B46" s="381" t="s">
        <v>67</v>
      </c>
      <c r="C46" s="382"/>
      <c r="D46" s="382"/>
      <c r="E46" s="382"/>
      <c r="F46" s="382"/>
      <c r="G46" s="382"/>
      <c r="H46" s="382"/>
      <c r="I46" s="382"/>
      <c r="J46" s="382"/>
      <c r="K46" s="382"/>
      <c r="L46" s="260"/>
      <c r="M46" s="126"/>
      <c r="N46" s="126"/>
      <c r="O46" s="11"/>
      <c r="P46" s="11"/>
      <c r="Q46" s="11"/>
    </row>
    <row r="47" spans="2:17" ht="0.75" customHeight="1" x14ac:dyDescent="0.2"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1"/>
      <c r="P47" s="11"/>
      <c r="Q47" s="11"/>
    </row>
    <row r="48" spans="2:17" ht="0.75" customHeight="1" x14ac:dyDescent="0.2"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1"/>
      <c r="P48" s="11"/>
      <c r="Q48" s="11"/>
    </row>
    <row r="49" spans="2:17" ht="0.75" customHeight="1" x14ac:dyDescent="0.2"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1"/>
      <c r="P49" s="11"/>
      <c r="Q49" s="11"/>
    </row>
    <row r="50" spans="2:17" ht="15.75" customHeight="1" x14ac:dyDescent="0.2">
      <c r="B50" s="125" t="s">
        <v>66</v>
      </c>
      <c r="C50" s="113"/>
      <c r="D50" s="113"/>
      <c r="E50" s="113"/>
      <c r="F50" s="113"/>
      <c r="G50" s="113"/>
      <c r="H50" s="113"/>
      <c r="I50" s="113"/>
      <c r="J50" s="113"/>
      <c r="K50" s="113"/>
      <c r="L50" s="124"/>
      <c r="M50" s="124"/>
      <c r="N50" s="124"/>
      <c r="O50" s="11"/>
      <c r="P50" s="11"/>
      <c r="Q50" s="11"/>
    </row>
    <row r="51" spans="2:17" ht="14.25" customHeight="1" x14ac:dyDescent="0.25">
      <c r="B51" s="372" t="s">
        <v>65</v>
      </c>
      <c r="C51" s="375"/>
      <c r="D51" s="375"/>
      <c r="E51" s="375"/>
      <c r="F51" s="375"/>
      <c r="G51" s="375"/>
      <c r="H51" s="375"/>
      <c r="I51" s="375"/>
      <c r="J51" s="375"/>
      <c r="K51" s="375"/>
      <c r="L51" s="115"/>
      <c r="M51" s="115"/>
      <c r="N51" s="115"/>
      <c r="O51" s="11"/>
    </row>
    <row r="52" spans="2:17" ht="15.75" customHeight="1" x14ac:dyDescent="0.2">
      <c r="B52" s="379" t="s">
        <v>64</v>
      </c>
      <c r="C52" s="379"/>
      <c r="D52" s="379"/>
      <c r="E52" s="380"/>
      <c r="F52" s="380"/>
      <c r="G52" s="380"/>
      <c r="H52" s="380"/>
      <c r="I52" s="380"/>
      <c r="J52" s="380"/>
      <c r="K52" s="380"/>
      <c r="O52" s="11"/>
    </row>
    <row r="53" spans="2:17" ht="15" customHeight="1" x14ac:dyDescent="0.2">
      <c r="B53" s="378" t="s">
        <v>63</v>
      </c>
      <c r="C53" s="383"/>
      <c r="D53" s="383"/>
      <c r="E53" s="383"/>
      <c r="F53" s="383"/>
      <c r="G53" s="383"/>
      <c r="O53" s="109"/>
    </row>
    <row r="54" spans="2:17" ht="15" customHeight="1" x14ac:dyDescent="0.2">
      <c r="B54" s="117" t="s">
        <v>62</v>
      </c>
      <c r="O54" s="109"/>
    </row>
    <row r="55" spans="2:17" ht="15.75" customHeight="1" x14ac:dyDescent="0.2">
      <c r="B55" s="377" t="s">
        <v>61</v>
      </c>
      <c r="C55" s="377"/>
      <c r="D55" s="377"/>
      <c r="E55" s="113"/>
      <c r="F55" s="113"/>
      <c r="G55" s="113"/>
      <c r="H55" s="113"/>
      <c r="I55" s="113"/>
      <c r="J55" s="113"/>
      <c r="K55" s="113"/>
      <c r="L55" s="122"/>
      <c r="M55" s="122"/>
      <c r="N55" s="122"/>
      <c r="O55" s="109"/>
    </row>
    <row r="56" spans="2:17" x14ac:dyDescent="0.2">
      <c r="C56" s="121"/>
      <c r="D56" s="115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09"/>
      <c r="P56" s="11"/>
      <c r="Q56" s="11"/>
    </row>
    <row r="57" spans="2:17" ht="14.25" customHeight="1" x14ac:dyDescent="0.2">
      <c r="O57" s="111"/>
      <c r="P57" s="11"/>
      <c r="Q57" s="11"/>
    </row>
    <row r="58" spans="2:17" ht="14.25" customHeight="1" x14ac:dyDescent="0.2">
      <c r="L58" s="119"/>
      <c r="M58" s="119"/>
      <c r="N58" s="119"/>
      <c r="O58" s="118"/>
      <c r="P58" s="11"/>
      <c r="Q58" s="11"/>
    </row>
    <row r="59" spans="2:17" ht="14.25" x14ac:dyDescent="0.2">
      <c r="H59" s="119"/>
      <c r="I59" s="119"/>
      <c r="J59" s="119"/>
      <c r="K59" s="119"/>
      <c r="L59" s="119"/>
      <c r="M59" s="119"/>
      <c r="N59" s="119"/>
      <c r="O59" s="118"/>
      <c r="P59" s="11"/>
      <c r="Q59" s="11"/>
    </row>
    <row r="60" spans="2:17" x14ac:dyDescent="0.2">
      <c r="C60" s="117"/>
      <c r="D60" s="117"/>
      <c r="E60" s="114"/>
      <c r="F60" s="114"/>
      <c r="G60" s="116"/>
      <c r="H60" s="115"/>
      <c r="I60" s="115"/>
      <c r="J60" s="115"/>
      <c r="K60" s="115"/>
      <c r="L60" s="115"/>
      <c r="M60" s="115"/>
      <c r="N60" s="115"/>
      <c r="O60" s="109"/>
      <c r="P60" s="11"/>
      <c r="Q60" s="11"/>
    </row>
    <row r="61" spans="2:17" ht="14.25" customHeight="1" x14ac:dyDescent="0.2">
      <c r="E61" s="378"/>
      <c r="F61" s="378"/>
      <c r="G61" s="114"/>
      <c r="H61" s="113"/>
      <c r="I61" s="113"/>
      <c r="J61" s="113"/>
      <c r="K61" s="113"/>
      <c r="L61" s="112"/>
      <c r="M61" s="112"/>
      <c r="N61" s="112"/>
      <c r="O61" s="111"/>
      <c r="P61" s="11"/>
      <c r="Q61" s="11"/>
    </row>
    <row r="62" spans="2:17" ht="14.25" x14ac:dyDescent="0.2">
      <c r="H62" s="110"/>
      <c r="I62" s="110"/>
      <c r="J62" s="110"/>
      <c r="K62" s="11"/>
      <c r="L62" s="109"/>
      <c r="M62" s="109"/>
      <c r="N62" s="109"/>
      <c r="O62" s="109"/>
      <c r="P62" s="11"/>
      <c r="Q62" s="11"/>
    </row>
    <row r="63" spans="2:17" ht="14.25" x14ac:dyDescent="0.2">
      <c r="H63" s="110"/>
      <c r="I63" s="110"/>
      <c r="J63" s="110"/>
      <c r="K63" s="11"/>
      <c r="L63" s="109"/>
      <c r="M63" s="109"/>
      <c r="N63" s="109"/>
      <c r="O63" s="109"/>
      <c r="P63" s="11"/>
      <c r="Q63" s="11"/>
    </row>
    <row r="64" spans="2:17" ht="14.25" x14ac:dyDescent="0.2">
      <c r="H64" s="110"/>
      <c r="I64" s="110"/>
      <c r="J64" s="110"/>
      <c r="K64" s="11"/>
      <c r="L64" s="109"/>
      <c r="M64" s="109"/>
      <c r="N64" s="109"/>
      <c r="O64" s="109"/>
      <c r="P64" s="11"/>
      <c r="Q64" s="11"/>
    </row>
    <row r="65" spans="2:17" x14ac:dyDescent="0.2"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1"/>
      <c r="Q65" s="11"/>
    </row>
    <row r="66" spans="2:17" x14ac:dyDescent="0.2"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1"/>
      <c r="Q66" s="11"/>
    </row>
    <row r="67" spans="2:17" x14ac:dyDescent="0.2"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1"/>
      <c r="Q67" s="11"/>
    </row>
    <row r="68" spans="2:17" x14ac:dyDescent="0.2"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1"/>
      <c r="Q68" s="11"/>
    </row>
    <row r="69" spans="2:17" x14ac:dyDescent="0.2"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1"/>
      <c r="Q69" s="11"/>
    </row>
    <row r="70" spans="2:17" x14ac:dyDescent="0.2"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1"/>
      <c r="Q70" s="11"/>
    </row>
    <row r="71" spans="2:17" x14ac:dyDescent="0.2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pans="2:17" x14ac:dyDescent="0.2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pans="2:17" x14ac:dyDescent="0.2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</row>
    <row r="74" spans="2:17" x14ac:dyDescent="0.2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</row>
    <row r="75" spans="2:17" x14ac:dyDescent="0.2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 spans="2:17" x14ac:dyDescent="0.2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pans="2:17" x14ac:dyDescent="0.2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2:17" x14ac:dyDescent="0.2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pans="2:17" x14ac:dyDescent="0.2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pans="2:17" x14ac:dyDescent="0.2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pans="2:17" x14ac:dyDescent="0.2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spans="2:17" x14ac:dyDescent="0.2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pans="2:17" x14ac:dyDescent="0.2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 spans="2:17" x14ac:dyDescent="0.2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</row>
    <row r="85" spans="2:17" x14ac:dyDescent="0.2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</row>
    <row r="86" spans="2:17" x14ac:dyDescent="0.2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</row>
    <row r="87" spans="2:17" x14ac:dyDescent="0.2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 spans="2:17" x14ac:dyDescent="0.2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</row>
    <row r="89" spans="2:17" x14ac:dyDescent="0.2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</row>
    <row r="90" spans="2:17" x14ac:dyDescent="0.2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</row>
    <row r="91" spans="2:17" x14ac:dyDescent="0.2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</row>
    <row r="92" spans="2:17" x14ac:dyDescent="0.2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</row>
    <row r="93" spans="2:17" x14ac:dyDescent="0.2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</row>
    <row r="94" spans="2:17" x14ac:dyDescent="0.2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</row>
    <row r="95" spans="2:17" x14ac:dyDescent="0.2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</row>
    <row r="96" spans="2:17" x14ac:dyDescent="0.2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</row>
    <row r="97" spans="2:17" x14ac:dyDescent="0.2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</row>
    <row r="98" spans="2:17" x14ac:dyDescent="0.2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 spans="2:17" x14ac:dyDescent="0.2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</row>
    <row r="100" spans="2:17" x14ac:dyDescent="0.2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</row>
    <row r="101" spans="2:17" x14ac:dyDescent="0.2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</row>
    <row r="102" spans="2:17" x14ac:dyDescent="0.2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</row>
    <row r="103" spans="2:17" x14ac:dyDescent="0.2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pans="2:17" x14ac:dyDescent="0.2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</row>
    <row r="105" spans="2:17" x14ac:dyDescent="0.2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</row>
    <row r="106" spans="2:17" x14ac:dyDescent="0.2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</row>
    <row r="107" spans="2:17" x14ac:dyDescent="0.2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</row>
    <row r="108" spans="2:17" x14ac:dyDescent="0.2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</row>
    <row r="109" spans="2:17" x14ac:dyDescent="0.2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</row>
    <row r="110" spans="2:17" x14ac:dyDescent="0.2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</row>
    <row r="111" spans="2:17" x14ac:dyDescent="0.2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</row>
    <row r="112" spans="2:17" x14ac:dyDescent="0.2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</row>
    <row r="113" spans="2:17" x14ac:dyDescent="0.2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</row>
    <row r="114" spans="2:17" x14ac:dyDescent="0.2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</row>
    <row r="115" spans="2:17" x14ac:dyDescent="0.2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</row>
    <row r="116" spans="2:17" x14ac:dyDescent="0.2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</row>
    <row r="117" spans="2:17" x14ac:dyDescent="0.2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</row>
    <row r="118" spans="2:17" x14ac:dyDescent="0.2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</row>
    <row r="119" spans="2:17" x14ac:dyDescent="0.2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</row>
    <row r="120" spans="2:17" x14ac:dyDescent="0.2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</row>
    <row r="121" spans="2:17" x14ac:dyDescent="0.2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</row>
    <row r="122" spans="2:17" x14ac:dyDescent="0.2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</row>
    <row r="123" spans="2:17" x14ac:dyDescent="0.2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</row>
    <row r="124" spans="2:17" x14ac:dyDescent="0.2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</row>
    <row r="125" spans="2:17" x14ac:dyDescent="0.2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</row>
    <row r="126" spans="2:17" x14ac:dyDescent="0.2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</row>
    <row r="127" spans="2:17" x14ac:dyDescent="0.2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</row>
    <row r="128" spans="2:17" x14ac:dyDescent="0.2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</row>
    <row r="129" spans="2:17" x14ac:dyDescent="0.2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</row>
    <row r="130" spans="2:17" x14ac:dyDescent="0.2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</row>
    <row r="131" spans="2:17" x14ac:dyDescent="0.2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</row>
    <row r="132" spans="2:17" x14ac:dyDescent="0.2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</row>
    <row r="133" spans="2:17" x14ac:dyDescent="0.2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</row>
    <row r="134" spans="2:17" x14ac:dyDescent="0.2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</row>
    <row r="135" spans="2:17" x14ac:dyDescent="0.2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</row>
    <row r="136" spans="2:17" x14ac:dyDescent="0.2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</row>
    <row r="137" spans="2:17" x14ac:dyDescent="0.2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</row>
    <row r="138" spans="2:17" x14ac:dyDescent="0.2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</row>
    <row r="139" spans="2:17" x14ac:dyDescent="0.2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</row>
    <row r="140" spans="2:17" x14ac:dyDescent="0.2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</row>
    <row r="141" spans="2:17" x14ac:dyDescent="0.2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</row>
    <row r="142" spans="2:17" x14ac:dyDescent="0.2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</row>
    <row r="143" spans="2:17" x14ac:dyDescent="0.2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</row>
    <row r="144" spans="2:17" x14ac:dyDescent="0.2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</row>
    <row r="145" spans="2:17" x14ac:dyDescent="0.2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</row>
    <row r="146" spans="2:17" x14ac:dyDescent="0.2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</row>
    <row r="147" spans="2:17" x14ac:dyDescent="0.2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</row>
    <row r="148" spans="2:17" x14ac:dyDescent="0.2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</row>
    <row r="149" spans="2:17" x14ac:dyDescent="0.2"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</row>
    <row r="150" spans="2:17" x14ac:dyDescent="0.2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</row>
    <row r="151" spans="2:17" x14ac:dyDescent="0.2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</row>
    <row r="152" spans="2:17" x14ac:dyDescent="0.2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</row>
    <row r="153" spans="2:17" x14ac:dyDescent="0.2"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</row>
    <row r="154" spans="2:17" x14ac:dyDescent="0.2"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</row>
    <row r="155" spans="2:17" x14ac:dyDescent="0.2"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</row>
    <row r="156" spans="2:17" x14ac:dyDescent="0.2"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</row>
    <row r="157" spans="2:17" x14ac:dyDescent="0.2"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</row>
    <row r="158" spans="2:17" x14ac:dyDescent="0.2"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</row>
    <row r="159" spans="2:17" x14ac:dyDescent="0.2"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</row>
    <row r="160" spans="2:17" x14ac:dyDescent="0.2"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</row>
    <row r="161" spans="2:17" x14ac:dyDescent="0.2"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</row>
    <row r="162" spans="2:17" x14ac:dyDescent="0.2"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</row>
    <row r="163" spans="2:17" x14ac:dyDescent="0.2"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</row>
    <row r="164" spans="2:17" x14ac:dyDescent="0.2"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</row>
    <row r="165" spans="2:17" x14ac:dyDescent="0.2"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</row>
    <row r="166" spans="2:17" x14ac:dyDescent="0.2"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</row>
    <row r="167" spans="2:17" x14ac:dyDescent="0.2"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</row>
    <row r="168" spans="2:17" x14ac:dyDescent="0.2"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</row>
    <row r="169" spans="2:17" x14ac:dyDescent="0.2"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</row>
    <row r="170" spans="2:17" x14ac:dyDescent="0.2"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</row>
    <row r="171" spans="2:17" x14ac:dyDescent="0.2"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</row>
    <row r="172" spans="2:17" x14ac:dyDescent="0.2"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</row>
    <row r="173" spans="2:17" x14ac:dyDescent="0.2"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</row>
    <row r="174" spans="2:17" x14ac:dyDescent="0.2"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</row>
    <row r="175" spans="2:17" x14ac:dyDescent="0.2"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</row>
    <row r="176" spans="2:17" x14ac:dyDescent="0.2"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</row>
    <row r="177" spans="2:17" x14ac:dyDescent="0.2"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</row>
    <row r="178" spans="2:17" x14ac:dyDescent="0.2"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</row>
    <row r="179" spans="2:17" x14ac:dyDescent="0.2"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</row>
    <row r="180" spans="2:17" x14ac:dyDescent="0.2"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</row>
    <row r="181" spans="2:17" x14ac:dyDescent="0.2"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</row>
    <row r="182" spans="2:17" x14ac:dyDescent="0.2"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</row>
    <row r="183" spans="2:17" x14ac:dyDescent="0.2"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</row>
    <row r="184" spans="2:17" x14ac:dyDescent="0.2"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</row>
    <row r="185" spans="2:17" x14ac:dyDescent="0.2"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</row>
    <row r="186" spans="2:17" x14ac:dyDescent="0.2"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</row>
    <row r="187" spans="2:17" x14ac:dyDescent="0.2"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</row>
    <row r="188" spans="2:17" x14ac:dyDescent="0.2"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</row>
    <row r="189" spans="2:17" x14ac:dyDescent="0.2"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</row>
    <row r="190" spans="2:17" x14ac:dyDescent="0.2"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</row>
    <row r="191" spans="2:17" x14ac:dyDescent="0.2"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</row>
    <row r="192" spans="2:17" x14ac:dyDescent="0.2"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</row>
    <row r="193" spans="2:17" x14ac:dyDescent="0.2"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</row>
    <row r="194" spans="2:17" x14ac:dyDescent="0.2"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</row>
    <row r="195" spans="2:17" x14ac:dyDescent="0.2"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</row>
    <row r="196" spans="2:17" x14ac:dyDescent="0.2"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</row>
    <row r="197" spans="2:17" x14ac:dyDescent="0.2"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</row>
    <row r="198" spans="2:17" x14ac:dyDescent="0.2"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</row>
    <row r="199" spans="2:17" x14ac:dyDescent="0.2"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</row>
    <row r="200" spans="2:17" x14ac:dyDescent="0.2"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</row>
    <row r="201" spans="2:17" x14ac:dyDescent="0.2"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</row>
    <row r="202" spans="2:17" x14ac:dyDescent="0.2"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</row>
    <row r="203" spans="2:17" x14ac:dyDescent="0.2"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</row>
    <row r="204" spans="2:17" x14ac:dyDescent="0.2"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</row>
    <row r="205" spans="2:17" x14ac:dyDescent="0.2"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</row>
    <row r="206" spans="2:17" x14ac:dyDescent="0.2"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</row>
    <row r="207" spans="2:17" x14ac:dyDescent="0.2"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</row>
    <row r="208" spans="2:17" x14ac:dyDescent="0.2"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</row>
    <row r="209" spans="2:17" x14ac:dyDescent="0.2"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</row>
    <row r="210" spans="2:17" x14ac:dyDescent="0.2"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</row>
    <row r="211" spans="2:17" x14ac:dyDescent="0.2"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</row>
    <row r="212" spans="2:17" x14ac:dyDescent="0.2"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</row>
    <row r="213" spans="2:17" x14ac:dyDescent="0.2"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</row>
    <row r="214" spans="2:17" x14ac:dyDescent="0.2"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</row>
    <row r="215" spans="2:17" x14ac:dyDescent="0.2"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</row>
    <row r="216" spans="2:17" x14ac:dyDescent="0.2"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</row>
    <row r="217" spans="2:17" x14ac:dyDescent="0.2"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</row>
    <row r="218" spans="2:17" x14ac:dyDescent="0.2"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</row>
    <row r="219" spans="2:17" x14ac:dyDescent="0.2"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</row>
    <row r="220" spans="2:17" x14ac:dyDescent="0.2"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</row>
    <row r="221" spans="2:17" x14ac:dyDescent="0.2"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</row>
    <row r="222" spans="2:17" x14ac:dyDescent="0.2"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</row>
    <row r="223" spans="2:17" x14ac:dyDescent="0.2"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</row>
    <row r="224" spans="2:17" x14ac:dyDescent="0.2"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</row>
    <row r="225" spans="2:17" x14ac:dyDescent="0.2"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</row>
    <row r="226" spans="2:17" x14ac:dyDescent="0.2"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</row>
    <row r="227" spans="2:17" x14ac:dyDescent="0.2"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</row>
    <row r="228" spans="2:17" x14ac:dyDescent="0.2"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</row>
    <row r="229" spans="2:17" x14ac:dyDescent="0.2"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</row>
    <row r="230" spans="2:17" x14ac:dyDescent="0.2"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</row>
    <row r="231" spans="2:17" x14ac:dyDescent="0.2"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</row>
    <row r="232" spans="2:17" x14ac:dyDescent="0.2"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</row>
    <row r="233" spans="2:17" x14ac:dyDescent="0.2"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</row>
    <row r="234" spans="2:17" x14ac:dyDescent="0.2"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</row>
    <row r="235" spans="2:17" x14ac:dyDescent="0.2"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</row>
    <row r="236" spans="2:17" x14ac:dyDescent="0.2"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</row>
    <row r="237" spans="2:17" x14ac:dyDescent="0.2"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</row>
    <row r="238" spans="2:17" x14ac:dyDescent="0.2"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</row>
    <row r="239" spans="2:17" x14ac:dyDescent="0.2"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</row>
    <row r="240" spans="2:17" x14ac:dyDescent="0.2"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</row>
    <row r="241" spans="2:17" x14ac:dyDescent="0.2"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</row>
    <row r="242" spans="2:17" x14ac:dyDescent="0.2"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</row>
    <row r="243" spans="2:17" x14ac:dyDescent="0.2"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</row>
    <row r="244" spans="2:17" x14ac:dyDescent="0.2"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</row>
    <row r="245" spans="2:17" x14ac:dyDescent="0.2"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</row>
    <row r="246" spans="2:17" x14ac:dyDescent="0.2"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</row>
    <row r="247" spans="2:17" x14ac:dyDescent="0.2"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</row>
    <row r="248" spans="2:17" x14ac:dyDescent="0.2"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</row>
    <row r="249" spans="2:17" x14ac:dyDescent="0.2"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</row>
    <row r="250" spans="2:17" x14ac:dyDescent="0.2"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</row>
    <row r="251" spans="2:17" x14ac:dyDescent="0.2"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</row>
    <row r="252" spans="2:17" x14ac:dyDescent="0.2"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</row>
    <row r="253" spans="2:17" x14ac:dyDescent="0.2"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</row>
    <row r="254" spans="2:17" x14ac:dyDescent="0.2"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</row>
    <row r="255" spans="2:17" x14ac:dyDescent="0.2"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</row>
    <row r="256" spans="2:17" x14ac:dyDescent="0.2"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</row>
    <row r="257" spans="2:17" x14ac:dyDescent="0.2"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</row>
    <row r="258" spans="2:17" x14ac:dyDescent="0.2"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</row>
    <row r="259" spans="2:17" x14ac:dyDescent="0.2"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</row>
    <row r="260" spans="2:17" x14ac:dyDescent="0.2"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</row>
    <row r="261" spans="2:17" x14ac:dyDescent="0.2"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</row>
    <row r="262" spans="2:17" x14ac:dyDescent="0.2"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</row>
    <row r="263" spans="2:17" x14ac:dyDescent="0.2"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</row>
    <row r="264" spans="2:17" x14ac:dyDescent="0.2"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</row>
    <row r="265" spans="2:17" x14ac:dyDescent="0.2"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</row>
    <row r="266" spans="2:17" x14ac:dyDescent="0.2"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</row>
    <row r="267" spans="2:17" x14ac:dyDescent="0.2"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</row>
    <row r="268" spans="2:17" x14ac:dyDescent="0.2"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</row>
    <row r="269" spans="2:17" x14ac:dyDescent="0.2"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</row>
    <row r="270" spans="2:17" x14ac:dyDescent="0.2"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</row>
    <row r="271" spans="2:17" x14ac:dyDescent="0.2"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</row>
    <row r="272" spans="2:17" x14ac:dyDescent="0.2"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</row>
    <row r="273" spans="2:17" x14ac:dyDescent="0.2"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</row>
    <row r="274" spans="2:17" x14ac:dyDescent="0.2"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</row>
    <row r="275" spans="2:17" x14ac:dyDescent="0.2"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</row>
    <row r="276" spans="2:17" x14ac:dyDescent="0.2"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</row>
    <row r="277" spans="2:17" x14ac:dyDescent="0.2"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</row>
    <row r="278" spans="2:17" x14ac:dyDescent="0.2"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</row>
    <row r="279" spans="2:17" x14ac:dyDescent="0.2"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</row>
    <row r="280" spans="2:17" x14ac:dyDescent="0.2"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</row>
    <row r="281" spans="2:17" x14ac:dyDescent="0.2"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</row>
    <row r="282" spans="2:17" x14ac:dyDescent="0.2"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</row>
    <row r="283" spans="2:17" x14ac:dyDescent="0.2"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</row>
    <row r="284" spans="2:17" x14ac:dyDescent="0.2"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</row>
    <row r="285" spans="2:17" x14ac:dyDescent="0.2"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</row>
    <row r="286" spans="2:17" x14ac:dyDescent="0.2"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</row>
    <row r="287" spans="2:17" x14ac:dyDescent="0.2"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</row>
    <row r="288" spans="2:17" x14ac:dyDescent="0.2"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</row>
    <row r="289" spans="2:17" x14ac:dyDescent="0.2"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</row>
    <row r="290" spans="2:17" x14ac:dyDescent="0.2"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</row>
    <row r="291" spans="2:17" x14ac:dyDescent="0.2"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</row>
    <row r="292" spans="2:17" x14ac:dyDescent="0.2"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</row>
    <row r="293" spans="2:17" x14ac:dyDescent="0.2"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</row>
    <row r="294" spans="2:17" x14ac:dyDescent="0.2"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</row>
    <row r="295" spans="2:17" x14ac:dyDescent="0.2"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</row>
    <row r="296" spans="2:17" x14ac:dyDescent="0.2"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</row>
    <row r="297" spans="2:17" x14ac:dyDescent="0.2"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</row>
    <row r="298" spans="2:17" x14ac:dyDescent="0.2"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</row>
    <row r="299" spans="2:17" x14ac:dyDescent="0.2"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</row>
    <row r="300" spans="2:17" x14ac:dyDescent="0.2"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</row>
    <row r="301" spans="2:17" x14ac:dyDescent="0.2"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</row>
    <row r="302" spans="2:17" x14ac:dyDescent="0.2"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</row>
    <row r="303" spans="2:17" x14ac:dyDescent="0.2"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</row>
    <row r="304" spans="2:17" x14ac:dyDescent="0.2"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</row>
    <row r="305" spans="2:17" x14ac:dyDescent="0.2"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</row>
    <row r="306" spans="2:17" x14ac:dyDescent="0.2"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</row>
    <row r="307" spans="2:17" x14ac:dyDescent="0.2"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</row>
    <row r="308" spans="2:17" x14ac:dyDescent="0.2"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</row>
    <row r="309" spans="2:17" x14ac:dyDescent="0.2"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</row>
    <row r="310" spans="2:17" x14ac:dyDescent="0.2"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</row>
    <row r="311" spans="2:17" x14ac:dyDescent="0.2"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</row>
    <row r="312" spans="2:17" x14ac:dyDescent="0.2"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</row>
    <row r="313" spans="2:17" x14ac:dyDescent="0.2"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</row>
    <row r="314" spans="2:17" x14ac:dyDescent="0.2"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</row>
    <row r="315" spans="2:17" x14ac:dyDescent="0.2"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</row>
  </sheetData>
  <sheetProtection selectLockedCells="1"/>
  <mergeCells count="36">
    <mergeCell ref="N5:R5"/>
    <mergeCell ref="R6:R8"/>
    <mergeCell ref="I7:I8"/>
    <mergeCell ref="J7:K7"/>
    <mergeCell ref="B23:J23"/>
    <mergeCell ref="O7:O8"/>
    <mergeCell ref="O6:Q6"/>
    <mergeCell ref="B7:B8"/>
    <mergeCell ref="C7:C8"/>
    <mergeCell ref="D7:E7"/>
    <mergeCell ref="F7:F8"/>
    <mergeCell ref="G7:H7"/>
    <mergeCell ref="P7:Q7"/>
    <mergeCell ref="B22:K22"/>
    <mergeCell ref="C6:E6"/>
    <mergeCell ref="F6:H6"/>
    <mergeCell ref="B36:K36"/>
    <mergeCell ref="B33:K33"/>
    <mergeCell ref="I6:K6"/>
    <mergeCell ref="E26:F26"/>
    <mergeCell ref="B27:D27"/>
    <mergeCell ref="E27:F27"/>
    <mergeCell ref="E28:F28"/>
    <mergeCell ref="B45:K45"/>
    <mergeCell ref="B37:K37"/>
    <mergeCell ref="B42:K42"/>
    <mergeCell ref="B55:D55"/>
    <mergeCell ref="E61:F61"/>
    <mergeCell ref="B52:K52"/>
    <mergeCell ref="B46:K46"/>
    <mergeCell ref="B51:K51"/>
    <mergeCell ref="B53:G53"/>
    <mergeCell ref="B41:J41"/>
    <mergeCell ref="B40:J40"/>
    <mergeCell ref="B39:J39"/>
    <mergeCell ref="B38:J38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75" firstPageNumber="68" fitToHeight="9999" orientation="landscape" r:id="rId1"/>
  <headerFooter>
    <oddFooter>&amp;L&amp;"Arial,Kurzíva"Zastupitelstvo Olomouckého kraje 21-12-2012
6. - Rozpočet Olomouckého kraje 2013 - návrh rozpočtu
Příloha č. 3b): Příspěvkové organizace zřizované Olomouckým krajem&amp;R&amp;"Arial,Kurzíva"Strana &amp;P (celkem 118)</oddFooter>
  </headerFooter>
  <rowBreaks count="2" manualBreakCount="2">
    <brk id="42" max="16383" man="1"/>
    <brk id="57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F36"/>
  <sheetViews>
    <sheetView showGridLines="0" zoomScaleNormal="100" workbookViewId="0">
      <selection activeCell="H25" sqref="H25"/>
    </sheetView>
  </sheetViews>
  <sheetFormatPr defaultRowHeight="12.75" x14ac:dyDescent="0.2"/>
  <cols>
    <col min="1" max="1" width="1.28515625" style="1" customWidth="1"/>
    <col min="2" max="2" width="14.5703125" style="1" customWidth="1"/>
    <col min="3" max="3" width="38" style="1" customWidth="1"/>
    <col min="4" max="5" width="12.7109375" style="1" customWidth="1"/>
    <col min="6" max="6" width="11.7109375" style="1" customWidth="1"/>
    <col min="7" max="8" width="12.7109375" style="1" customWidth="1"/>
    <col min="9" max="9" width="11" style="1" customWidth="1"/>
    <col min="10" max="11" width="12.7109375" style="1" customWidth="1"/>
    <col min="12" max="12" width="11" style="1" customWidth="1"/>
    <col min="13" max="13" width="10.5703125" style="1" customWidth="1"/>
    <col min="14" max="16384" width="9.140625" style="1"/>
  </cols>
  <sheetData>
    <row r="1" spans="2:13" ht="17.25" customHeight="1" x14ac:dyDescent="0.2">
      <c r="I1" s="345"/>
      <c r="J1" s="345"/>
      <c r="K1" s="346"/>
    </row>
    <row r="2" spans="2:13" ht="20.25" x14ac:dyDescent="0.3">
      <c r="B2" s="244" t="s">
        <v>55</v>
      </c>
      <c r="C2" s="51"/>
      <c r="D2" s="51"/>
      <c r="E2" s="51"/>
      <c r="F2" s="51"/>
      <c r="G2" s="27"/>
      <c r="I2" s="345"/>
      <c r="J2" s="345"/>
      <c r="K2" s="347"/>
      <c r="M2" s="53" t="s">
        <v>57</v>
      </c>
    </row>
    <row r="3" spans="2:13" ht="15" x14ac:dyDescent="0.2">
      <c r="B3" s="50" t="s">
        <v>56</v>
      </c>
      <c r="G3" s="27"/>
      <c r="J3" s="49"/>
      <c r="K3" s="49"/>
      <c r="M3" s="48"/>
    </row>
    <row r="4" spans="2:13" ht="15" x14ac:dyDescent="0.2">
      <c r="B4" s="50" t="s">
        <v>30</v>
      </c>
      <c r="G4" s="27"/>
      <c r="J4" s="49"/>
      <c r="K4" s="49"/>
      <c r="M4" s="48"/>
    </row>
    <row r="5" spans="2:13" ht="8.25" customHeight="1" x14ac:dyDescent="0.2">
      <c r="B5" s="50"/>
      <c r="C5" s="50"/>
      <c r="G5" s="27"/>
      <c r="J5" s="49"/>
      <c r="K5" s="49"/>
      <c r="M5" s="48"/>
    </row>
    <row r="6" spans="2:13" ht="13.5" thickBot="1" x14ac:dyDescent="0.25">
      <c r="G6" s="47"/>
      <c r="H6" s="47"/>
      <c r="I6" s="47"/>
      <c r="J6" s="46"/>
      <c r="K6" s="46"/>
      <c r="M6" s="45" t="s">
        <v>29</v>
      </c>
    </row>
    <row r="7" spans="2:13" ht="26.1" customHeight="1" x14ac:dyDescent="0.2">
      <c r="B7" s="332"/>
      <c r="C7" s="333"/>
      <c r="D7" s="385" t="s">
        <v>28</v>
      </c>
      <c r="E7" s="386"/>
      <c r="F7" s="387"/>
      <c r="G7" s="385" t="s">
        <v>34</v>
      </c>
      <c r="H7" s="386"/>
      <c r="I7" s="387"/>
      <c r="J7" s="385" t="s">
        <v>27</v>
      </c>
      <c r="K7" s="386"/>
      <c r="L7" s="387"/>
      <c r="M7" s="325"/>
    </row>
    <row r="8" spans="2:13" ht="12.75" customHeight="1" x14ac:dyDescent="0.2">
      <c r="B8" s="418" t="s">
        <v>26</v>
      </c>
      <c r="C8" s="419"/>
      <c r="D8" s="360" t="s">
        <v>25</v>
      </c>
      <c r="E8" s="354" t="s">
        <v>24</v>
      </c>
      <c r="F8" s="355"/>
      <c r="G8" s="360" t="s">
        <v>25</v>
      </c>
      <c r="H8" s="354" t="s">
        <v>24</v>
      </c>
      <c r="I8" s="355"/>
      <c r="J8" s="360" t="s">
        <v>25</v>
      </c>
      <c r="K8" s="354" t="s">
        <v>24</v>
      </c>
      <c r="L8" s="364"/>
      <c r="M8" s="326"/>
    </row>
    <row r="9" spans="2:13" ht="39" thickBot="1" x14ac:dyDescent="0.25">
      <c r="B9" s="420"/>
      <c r="C9" s="421"/>
      <c r="D9" s="361"/>
      <c r="E9" s="334" t="s">
        <v>22</v>
      </c>
      <c r="F9" s="334" t="s">
        <v>23</v>
      </c>
      <c r="G9" s="361"/>
      <c r="H9" s="334" t="s">
        <v>22</v>
      </c>
      <c r="I9" s="334" t="s">
        <v>21</v>
      </c>
      <c r="J9" s="361"/>
      <c r="K9" s="334" t="s">
        <v>22</v>
      </c>
      <c r="L9" s="335" t="s">
        <v>21</v>
      </c>
      <c r="M9" s="326" t="s">
        <v>148</v>
      </c>
    </row>
    <row r="10" spans="2:13" ht="14.25" thickTop="1" thickBot="1" x14ac:dyDescent="0.25">
      <c r="B10" s="336"/>
      <c r="C10" s="337"/>
      <c r="D10" s="311" t="s">
        <v>20</v>
      </c>
      <c r="E10" s="312" t="s">
        <v>19</v>
      </c>
      <c r="F10" s="312" t="s">
        <v>18</v>
      </c>
      <c r="G10" s="311" t="s">
        <v>17</v>
      </c>
      <c r="H10" s="312" t="s">
        <v>16</v>
      </c>
      <c r="I10" s="312" t="s">
        <v>15</v>
      </c>
      <c r="J10" s="311" t="s">
        <v>50</v>
      </c>
      <c r="K10" s="312" t="s">
        <v>51</v>
      </c>
      <c r="L10" s="313" t="s">
        <v>52</v>
      </c>
      <c r="M10" s="331" t="s">
        <v>149</v>
      </c>
    </row>
    <row r="11" spans="2:13" s="34" customFormat="1" ht="15.75" x14ac:dyDescent="0.25">
      <c r="B11" s="42"/>
      <c r="C11" s="41"/>
      <c r="D11" s="37"/>
      <c r="E11" s="36"/>
      <c r="F11" s="36"/>
      <c r="G11" s="40"/>
      <c r="H11" s="39"/>
      <c r="I11" s="38"/>
      <c r="J11" s="37"/>
      <c r="K11" s="36"/>
      <c r="L11" s="35"/>
      <c r="M11" s="35"/>
    </row>
    <row r="12" spans="2:13" ht="15.95" customHeight="1" x14ac:dyDescent="0.25">
      <c r="B12" s="24" t="s">
        <v>142</v>
      </c>
      <c r="C12" s="2"/>
      <c r="D12" s="21">
        <f>E12+F12</f>
        <v>184254</v>
      </c>
      <c r="E12" s="20">
        <f>SUM(E14:E16)</f>
        <v>184254</v>
      </c>
      <c r="F12" s="20">
        <f>SUM(F14:F16)</f>
        <v>0</v>
      </c>
      <c r="G12" s="23">
        <f>H12+I12</f>
        <v>256249</v>
      </c>
      <c r="H12" s="22">
        <f>SUM(H14:H16)</f>
        <v>256249</v>
      </c>
      <c r="I12" s="22">
        <f>SUM(I14:I16)</f>
        <v>0</v>
      </c>
      <c r="J12" s="21">
        <f>K12+L12</f>
        <v>256246</v>
      </c>
      <c r="K12" s="20">
        <f>SUM(K14:K16)</f>
        <v>256246</v>
      </c>
      <c r="L12" s="19">
        <f>SUM(L14:L16)</f>
        <v>0</v>
      </c>
      <c r="M12" s="287">
        <f>J12/D12</f>
        <v>1.3907215040107677</v>
      </c>
    </row>
    <row r="13" spans="2:13" x14ac:dyDescent="0.2">
      <c r="B13" s="17" t="s">
        <v>1</v>
      </c>
      <c r="C13" s="2"/>
      <c r="D13" s="14"/>
      <c r="E13" s="13"/>
      <c r="F13" s="13"/>
      <c r="G13" s="16"/>
      <c r="H13" s="15"/>
      <c r="I13" s="15"/>
      <c r="J13" s="14"/>
      <c r="K13" s="13"/>
      <c r="L13" s="12"/>
      <c r="M13" s="12"/>
    </row>
    <row r="14" spans="2:13" ht="15.95" customHeight="1" x14ac:dyDescent="0.2">
      <c r="B14" s="26" t="s">
        <v>13</v>
      </c>
      <c r="C14" s="33" t="s">
        <v>12</v>
      </c>
      <c r="D14" s="30">
        <f t="shared" ref="D14:D16" si="0">E14+F14</f>
        <v>156608</v>
      </c>
      <c r="E14" s="29">
        <f>149608+7000</f>
        <v>156608</v>
      </c>
      <c r="F14" s="29">
        <v>0</v>
      </c>
      <c r="G14" s="32">
        <f>H14+I14</f>
        <v>228603</v>
      </c>
      <c r="H14" s="31">
        <f>177391+26212+25000</f>
        <v>228603</v>
      </c>
      <c r="I14" s="31">
        <v>0</v>
      </c>
      <c r="J14" s="30">
        <f t="shared" ref="J14:J16" si="1">K14+L14</f>
        <v>224610</v>
      </c>
      <c r="K14" s="31">
        <f>139485+85125</f>
        <v>224610</v>
      </c>
      <c r="L14" s="28">
        <v>0</v>
      </c>
      <c r="M14" s="288">
        <f t="shared" ref="M14:M16" si="2">J14/D14</f>
        <v>1.4342179199019207</v>
      </c>
    </row>
    <row r="15" spans="2:13" ht="15.95" customHeight="1" x14ac:dyDescent="0.2">
      <c r="B15" s="26" t="s">
        <v>11</v>
      </c>
      <c r="C15" s="33" t="s">
        <v>10</v>
      </c>
      <c r="D15" s="30">
        <f t="shared" si="0"/>
        <v>0</v>
      </c>
      <c r="E15" s="29">
        <v>0</v>
      </c>
      <c r="F15" s="29">
        <v>0</v>
      </c>
      <c r="G15" s="32">
        <f>H15+I15</f>
        <v>0</v>
      </c>
      <c r="H15" s="31">
        <v>0</v>
      </c>
      <c r="I15" s="31">
        <v>0</v>
      </c>
      <c r="J15" s="30">
        <f t="shared" si="1"/>
        <v>0</v>
      </c>
      <c r="K15" s="31">
        <v>0</v>
      </c>
      <c r="L15" s="28">
        <v>0</v>
      </c>
      <c r="M15" s="288"/>
    </row>
    <row r="16" spans="2:13" ht="15.95" customHeight="1" x14ac:dyDescent="0.2">
      <c r="B16" s="26" t="s">
        <v>7</v>
      </c>
      <c r="C16" s="33" t="s">
        <v>6</v>
      </c>
      <c r="D16" s="30">
        <f t="shared" si="0"/>
        <v>27646</v>
      </c>
      <c r="E16" s="29">
        <v>27646</v>
      </c>
      <c r="F16" s="29">
        <v>0</v>
      </c>
      <c r="G16" s="32">
        <f t="shared" ref="G16" si="3">H16+I16</f>
        <v>27646</v>
      </c>
      <c r="H16" s="31">
        <v>27646</v>
      </c>
      <c r="I16" s="31">
        <v>0</v>
      </c>
      <c r="J16" s="30">
        <f t="shared" si="1"/>
        <v>31636</v>
      </c>
      <c r="K16" s="31">
        <f>27646+3990</f>
        <v>31636</v>
      </c>
      <c r="L16" s="28">
        <v>0</v>
      </c>
      <c r="M16" s="288">
        <f t="shared" si="2"/>
        <v>1.1443246762641974</v>
      </c>
    </row>
    <row r="17" spans="1:32" ht="13.5" thickBot="1" x14ac:dyDescent="0.25">
      <c r="B17" s="10"/>
      <c r="C17" s="9"/>
      <c r="D17" s="6"/>
      <c r="E17" s="5"/>
      <c r="F17" s="5"/>
      <c r="G17" s="8"/>
      <c r="H17" s="7"/>
      <c r="I17" s="7"/>
      <c r="J17" s="6"/>
      <c r="K17" s="5"/>
      <c r="L17" s="4"/>
      <c r="M17" s="4"/>
    </row>
    <row r="18" spans="1:32" x14ac:dyDescent="0.2">
      <c r="A18" s="2"/>
      <c r="B18" s="108" t="s">
        <v>60</v>
      </c>
      <c r="C18" s="2"/>
    </row>
    <row r="20" spans="1:32" x14ac:dyDescent="0.2">
      <c r="A20" s="2"/>
      <c r="B20" s="57" t="s">
        <v>35</v>
      </c>
      <c r="C20" s="2"/>
    </row>
    <row r="21" spans="1:32" x14ac:dyDescent="0.2">
      <c r="A21" s="2"/>
      <c r="B21" s="58" t="s">
        <v>147</v>
      </c>
      <c r="C21" s="2"/>
    </row>
    <row r="22" spans="1:32" x14ac:dyDescent="0.2">
      <c r="A22" s="2"/>
      <c r="B22" s="414" t="s">
        <v>58</v>
      </c>
      <c r="C22" s="384"/>
      <c r="D22" s="384"/>
      <c r="E22" s="384"/>
      <c r="F22" s="384"/>
      <c r="G22" s="384"/>
      <c r="H22" s="384"/>
      <c r="I22" s="384"/>
      <c r="J22" s="384"/>
      <c r="K22" s="384"/>
      <c r="L22" s="384"/>
    </row>
    <row r="23" spans="1:32" x14ac:dyDescent="0.2">
      <c r="A23" s="2"/>
      <c r="B23" s="384"/>
      <c r="C23" s="384"/>
      <c r="D23" s="384"/>
      <c r="E23" s="384"/>
      <c r="F23" s="384"/>
      <c r="G23" s="384"/>
      <c r="H23" s="384"/>
      <c r="I23" s="384"/>
      <c r="J23" s="384"/>
      <c r="K23" s="384"/>
      <c r="L23" s="384"/>
    </row>
    <row r="24" spans="1:32" x14ac:dyDescent="0.2">
      <c r="H24" s="104"/>
    </row>
    <row r="25" spans="1:32" customFormat="1" ht="17.25" customHeight="1" x14ac:dyDescent="0.25">
      <c r="A25" s="91" t="s">
        <v>44</v>
      </c>
      <c r="B25" s="94" t="s">
        <v>47</v>
      </c>
      <c r="C25" s="96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415"/>
      <c r="P25" s="415"/>
      <c r="Q25" s="97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</row>
    <row r="26" spans="1:32" s="103" customFormat="1" ht="12.75" customHeight="1" x14ac:dyDescent="0.2">
      <c r="A26" s="102"/>
      <c r="B26" s="416" t="s">
        <v>59</v>
      </c>
      <c r="C26" s="417"/>
      <c r="D26" s="417"/>
      <c r="E26" s="417"/>
      <c r="F26" s="417"/>
      <c r="G26" s="417"/>
      <c r="H26" s="417"/>
      <c r="I26" s="417"/>
      <c r="J26" s="417"/>
      <c r="K26" s="417"/>
      <c r="L26" s="417"/>
      <c r="M26" s="101"/>
      <c r="N26" s="101"/>
      <c r="O26" s="99"/>
      <c r="P26" s="99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</row>
    <row r="27" spans="1:32" x14ac:dyDescent="0.2">
      <c r="H27" s="107"/>
    </row>
    <row r="28" spans="1:32" x14ac:dyDescent="0.2">
      <c r="H28" s="107"/>
    </row>
    <row r="29" spans="1:32" x14ac:dyDescent="0.2">
      <c r="H29" s="107"/>
    </row>
    <row r="30" spans="1:32" x14ac:dyDescent="0.2">
      <c r="H30" s="107"/>
    </row>
    <row r="31" spans="1:32" x14ac:dyDescent="0.2">
      <c r="H31" s="107"/>
    </row>
    <row r="32" spans="1:32" x14ac:dyDescent="0.2">
      <c r="H32" s="107"/>
    </row>
    <row r="33" spans="8:8" x14ac:dyDescent="0.2">
      <c r="H33" s="104"/>
    </row>
    <row r="34" spans="8:8" x14ac:dyDescent="0.2">
      <c r="H34" s="106"/>
    </row>
    <row r="35" spans="8:8" x14ac:dyDescent="0.2">
      <c r="H35" s="105"/>
    </row>
    <row r="36" spans="8:8" x14ac:dyDescent="0.2">
      <c r="H36" s="105"/>
    </row>
  </sheetData>
  <sheetProtection selectLockedCells="1"/>
  <mergeCells count="16">
    <mergeCell ref="B22:L23"/>
    <mergeCell ref="O25:P25"/>
    <mergeCell ref="B26:L26"/>
    <mergeCell ref="I1:I2"/>
    <mergeCell ref="J1:J2"/>
    <mergeCell ref="K1:K2"/>
    <mergeCell ref="D7:F7"/>
    <mergeCell ref="G7:I7"/>
    <mergeCell ref="J7:L7"/>
    <mergeCell ref="K8:L8"/>
    <mergeCell ref="B8:C9"/>
    <mergeCell ref="D8:D9"/>
    <mergeCell ref="E8:F8"/>
    <mergeCell ref="G8:G9"/>
    <mergeCell ref="H8:I8"/>
    <mergeCell ref="J8:J9"/>
  </mergeCells>
  <conditionalFormatting sqref="D12">
    <cfRule type="cellIs" dxfId="8" priority="3" operator="notEqual">
      <formula>184254</formula>
    </cfRule>
  </conditionalFormatting>
  <conditionalFormatting sqref="J12">
    <cfRule type="cellIs" dxfId="7" priority="2" operator="notEqual">
      <formula>256246</formula>
    </cfRule>
  </conditionalFormatting>
  <conditionalFormatting sqref="G12">
    <cfRule type="cellIs" dxfId="6" priority="1" operator="notEqual">
      <formula>256249</formula>
    </cfRule>
  </conditionalFormatting>
  <printOptions horizontalCentered="1"/>
  <pageMargins left="0.51181102362204722" right="0.11811023622047245" top="0.78740157480314965" bottom="0.78740157480314965" header="0.31496062992125984" footer="0.31496062992125984"/>
  <pageSetup paperSize="9" scale="80" firstPageNumber="68" fitToHeight="9999" orientation="landscape" r:id="rId1"/>
  <headerFooter>
    <oddFooter>&amp;L&amp;"Arial,Kurzíva"Zastupitelstvo Olomouckého kraje 21-12-2012
6. - Rozpočet Olomouckého kraje 2013 - návrh rozpočtu
Příloha č. 3b): Příspěvkové organizace zřizované Olomouckým krajem&amp;R&amp;"Arial,Kurzíva"Strana &amp;P (celkem 118)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T308"/>
  <sheetViews>
    <sheetView showGridLines="0" tabSelected="1" topLeftCell="B1" zoomScaleNormal="100" workbookViewId="0">
      <selection activeCell="B4" sqref="B4"/>
    </sheetView>
  </sheetViews>
  <sheetFormatPr defaultRowHeight="12.75" x14ac:dyDescent="0.2"/>
  <cols>
    <col min="1" max="1" width="0.140625" style="1" customWidth="1"/>
    <col min="2" max="2" width="53" style="1" customWidth="1"/>
    <col min="3" max="4" width="12.7109375" style="1" customWidth="1"/>
    <col min="5" max="5" width="12.42578125" style="1" customWidth="1"/>
    <col min="6" max="7" width="12.7109375" style="1" customWidth="1"/>
    <col min="8" max="8" width="11.28515625" style="1" customWidth="1"/>
    <col min="9" max="10" width="12.7109375" style="1" customWidth="1"/>
    <col min="11" max="11" width="10.7109375" style="1" customWidth="1"/>
    <col min="12" max="14" width="11" style="1" customWidth="1"/>
    <col min="15" max="16" width="12.7109375" style="1" hidden="1" customWidth="1"/>
    <col min="17" max="17" width="1.7109375" style="1" hidden="1" customWidth="1"/>
    <col min="18" max="18" width="11.140625" style="1" customWidth="1"/>
    <col min="19" max="16384" width="9.140625" style="1"/>
  </cols>
  <sheetData>
    <row r="1" spans="2:19" ht="15.75" x14ac:dyDescent="0.2">
      <c r="B1" s="11"/>
      <c r="C1" s="11"/>
      <c r="D1" s="11"/>
      <c r="E1" s="11"/>
      <c r="F1" s="205"/>
      <c r="G1" s="205"/>
      <c r="H1" s="435"/>
      <c r="I1" s="435"/>
      <c r="J1" s="436"/>
      <c r="K1" s="256"/>
      <c r="L1" s="178"/>
      <c r="M1" s="178"/>
      <c r="N1" s="178"/>
      <c r="O1" s="11"/>
      <c r="P1" s="11"/>
      <c r="Q1" s="11"/>
    </row>
    <row r="2" spans="2:19" ht="20.25" x14ac:dyDescent="0.3">
      <c r="B2" s="244" t="s">
        <v>108</v>
      </c>
      <c r="C2" s="51"/>
      <c r="D2" s="177"/>
      <c r="E2" s="177"/>
      <c r="F2" s="206"/>
      <c r="G2" s="205"/>
      <c r="H2" s="435"/>
      <c r="I2" s="435"/>
      <c r="J2" s="437"/>
      <c r="L2" s="53" t="s">
        <v>141</v>
      </c>
      <c r="M2" s="178"/>
      <c r="N2" s="178"/>
      <c r="O2" s="177"/>
      <c r="P2" s="176"/>
      <c r="Q2" s="175"/>
      <c r="R2" s="174"/>
    </row>
    <row r="3" spans="2:19" ht="15" x14ac:dyDescent="0.2">
      <c r="B3" s="50" t="s">
        <v>156</v>
      </c>
      <c r="D3" s="11"/>
      <c r="E3" s="11"/>
      <c r="F3" s="206"/>
      <c r="G3" s="205"/>
      <c r="H3" s="205"/>
      <c r="I3" s="204"/>
      <c r="J3" s="204"/>
      <c r="L3" s="168"/>
      <c r="M3" s="168"/>
      <c r="N3" s="168"/>
      <c r="O3" s="167"/>
      <c r="P3" s="167"/>
      <c r="Q3" s="11"/>
    </row>
    <row r="4" spans="2:19" ht="15" x14ac:dyDescent="0.2">
      <c r="B4" s="50" t="s">
        <v>107</v>
      </c>
      <c r="D4" s="11"/>
      <c r="E4" s="11"/>
      <c r="F4" s="206"/>
      <c r="G4" s="205"/>
      <c r="H4" s="205"/>
      <c r="I4" s="204"/>
      <c r="J4" s="204"/>
      <c r="L4" s="168"/>
      <c r="M4" s="168"/>
      <c r="N4" s="168"/>
      <c r="O4" s="167"/>
      <c r="P4" s="167"/>
      <c r="Q4" s="11"/>
    </row>
    <row r="5" spans="2:19" ht="13.5" thickBot="1" x14ac:dyDescent="0.25">
      <c r="B5" s="11"/>
      <c r="C5" s="11"/>
      <c r="D5" s="11"/>
      <c r="E5" s="11"/>
      <c r="F5" s="203"/>
      <c r="G5" s="203"/>
      <c r="H5" s="203"/>
      <c r="I5" s="202"/>
      <c r="J5" s="202"/>
      <c r="L5" s="45" t="s">
        <v>29</v>
      </c>
      <c r="M5" s="164"/>
      <c r="N5" s="391"/>
      <c r="O5" s="392"/>
      <c r="P5" s="392"/>
      <c r="Q5" s="392"/>
      <c r="R5" s="392"/>
    </row>
    <row r="6" spans="2:19" ht="33" customHeight="1" x14ac:dyDescent="0.2">
      <c r="B6" s="324"/>
      <c r="C6" s="426" t="s">
        <v>28</v>
      </c>
      <c r="D6" s="427"/>
      <c r="E6" s="428"/>
      <c r="F6" s="429" t="s">
        <v>34</v>
      </c>
      <c r="G6" s="430"/>
      <c r="H6" s="431"/>
      <c r="I6" s="432" t="s">
        <v>98</v>
      </c>
      <c r="J6" s="433"/>
      <c r="K6" s="434"/>
      <c r="L6" s="325"/>
      <c r="M6" s="279"/>
      <c r="N6" s="279"/>
      <c r="O6" s="402"/>
      <c r="P6" s="402"/>
      <c r="Q6" s="402"/>
      <c r="R6" s="393"/>
    </row>
    <row r="7" spans="2:19" ht="12.75" customHeight="1" x14ac:dyDescent="0.2">
      <c r="B7" s="403" t="s">
        <v>26</v>
      </c>
      <c r="C7" s="405" t="s">
        <v>25</v>
      </c>
      <c r="D7" s="397" t="s">
        <v>24</v>
      </c>
      <c r="E7" s="407"/>
      <c r="F7" s="405" t="s">
        <v>25</v>
      </c>
      <c r="G7" s="397" t="s">
        <v>24</v>
      </c>
      <c r="H7" s="407"/>
      <c r="I7" s="395" t="s">
        <v>25</v>
      </c>
      <c r="J7" s="397" t="s">
        <v>24</v>
      </c>
      <c r="K7" s="398"/>
      <c r="L7" s="326"/>
      <c r="M7" s="278"/>
      <c r="N7" s="278"/>
      <c r="O7" s="401"/>
      <c r="P7" s="408"/>
      <c r="Q7" s="408"/>
      <c r="R7" s="394"/>
    </row>
    <row r="8" spans="2:19" ht="39" thickBot="1" x14ac:dyDescent="0.25">
      <c r="B8" s="404"/>
      <c r="C8" s="406"/>
      <c r="D8" s="305" t="s">
        <v>97</v>
      </c>
      <c r="E8" s="305" t="s">
        <v>23</v>
      </c>
      <c r="F8" s="406"/>
      <c r="G8" s="305" t="s">
        <v>97</v>
      </c>
      <c r="H8" s="305" t="s">
        <v>23</v>
      </c>
      <c r="I8" s="396"/>
      <c r="J8" s="305" t="s">
        <v>97</v>
      </c>
      <c r="K8" s="306" t="s">
        <v>23</v>
      </c>
      <c r="L8" s="326" t="s">
        <v>148</v>
      </c>
      <c r="M8" s="280"/>
      <c r="N8" s="280"/>
      <c r="O8" s="401"/>
      <c r="P8" s="163"/>
      <c r="Q8" s="163"/>
      <c r="R8" s="394"/>
    </row>
    <row r="9" spans="2:19" ht="14.25" thickTop="1" thickBot="1" x14ac:dyDescent="0.25">
      <c r="B9" s="327"/>
      <c r="C9" s="328" t="s">
        <v>20</v>
      </c>
      <c r="D9" s="329" t="s">
        <v>19</v>
      </c>
      <c r="E9" s="329" t="s">
        <v>18</v>
      </c>
      <c r="F9" s="328" t="s">
        <v>17</v>
      </c>
      <c r="G9" s="329" t="s">
        <v>16</v>
      </c>
      <c r="H9" s="329" t="s">
        <v>15</v>
      </c>
      <c r="I9" s="328" t="s">
        <v>50</v>
      </c>
      <c r="J9" s="329" t="s">
        <v>51</v>
      </c>
      <c r="K9" s="330" t="s">
        <v>52</v>
      </c>
      <c r="L9" s="331" t="s">
        <v>149</v>
      </c>
      <c r="M9" s="162"/>
      <c r="N9" s="162"/>
      <c r="O9" s="162"/>
      <c r="P9" s="162"/>
      <c r="Q9" s="162"/>
      <c r="R9" s="162"/>
    </row>
    <row r="10" spans="2:19" x14ac:dyDescent="0.2">
      <c r="B10" s="148"/>
      <c r="C10" s="154"/>
      <c r="D10" s="153"/>
      <c r="E10" s="153"/>
      <c r="F10" s="154"/>
      <c r="G10" s="153"/>
      <c r="H10" s="153"/>
      <c r="I10" s="154"/>
      <c r="J10" s="153"/>
      <c r="K10" s="152"/>
      <c r="L10" s="152"/>
      <c r="M10" s="162"/>
      <c r="N10" s="162"/>
      <c r="O10" s="162"/>
      <c r="P10" s="162"/>
      <c r="Q10" s="162"/>
      <c r="R10" s="162"/>
    </row>
    <row r="11" spans="2:19" s="75" customFormat="1" ht="15.95" customHeight="1" x14ac:dyDescent="0.25">
      <c r="B11" s="259" t="s">
        <v>137</v>
      </c>
      <c r="C11" s="160">
        <f>D11+E11</f>
        <v>523553</v>
      </c>
      <c r="D11" s="159">
        <f>D13+D14+D15+D16</f>
        <v>523553</v>
      </c>
      <c r="E11" s="258">
        <v>0</v>
      </c>
      <c r="F11" s="160">
        <f>G11+H11</f>
        <v>530843</v>
      </c>
      <c r="G11" s="159">
        <f>G13+G14+G15+G16</f>
        <v>530843</v>
      </c>
      <c r="H11" s="159">
        <v>0</v>
      </c>
      <c r="I11" s="160">
        <f>J11+K11</f>
        <v>520053</v>
      </c>
      <c r="J11" s="159">
        <f>J13+J14+J15+J16</f>
        <v>520053</v>
      </c>
      <c r="K11" s="158">
        <v>0</v>
      </c>
      <c r="L11" s="287">
        <f>I11/C11</f>
        <v>0.99331490794628241</v>
      </c>
      <c r="M11" s="281"/>
      <c r="N11" s="281"/>
      <c r="O11" s="157"/>
      <c r="P11" s="157"/>
      <c r="Q11" s="157"/>
      <c r="R11" s="245"/>
      <c r="S11" s="155"/>
    </row>
    <row r="12" spans="2:19" ht="15.95" customHeight="1" x14ac:dyDescent="0.2">
      <c r="B12" s="148" t="s">
        <v>96</v>
      </c>
      <c r="C12" s="150"/>
      <c r="D12" s="149"/>
      <c r="E12" s="146"/>
      <c r="F12" s="147"/>
      <c r="G12" s="146"/>
      <c r="H12" s="146"/>
      <c r="I12" s="147"/>
      <c r="J12" s="146"/>
      <c r="K12" s="145"/>
      <c r="L12" s="145"/>
      <c r="M12" s="283"/>
      <c r="N12" s="283"/>
      <c r="O12" s="139"/>
      <c r="P12" s="138"/>
      <c r="Q12" s="138"/>
      <c r="R12" s="2"/>
    </row>
    <row r="13" spans="2:19" ht="15.95" customHeight="1" x14ac:dyDescent="0.2">
      <c r="B13" s="148" t="s">
        <v>150</v>
      </c>
      <c r="C13" s="147">
        <f>D13+E13</f>
        <v>393009</v>
      </c>
      <c r="D13" s="146">
        <v>393009</v>
      </c>
      <c r="E13" s="146">
        <v>0</v>
      </c>
      <c r="F13" s="147">
        <f>G13+H13</f>
        <v>405776.5</v>
      </c>
      <c r="G13" s="146">
        <f>922350/100+396553</f>
        <v>405776.5</v>
      </c>
      <c r="H13" s="146">
        <v>0</v>
      </c>
      <c r="I13" s="147">
        <f>J13+K13</f>
        <v>387157</v>
      </c>
      <c r="J13" s="146">
        <f>379000+19707-1550-10000</f>
        <v>387157</v>
      </c>
      <c r="K13" s="145">
        <v>0</v>
      </c>
      <c r="L13" s="288">
        <f t="shared" ref="L13:L15" si="0">I13/C13</f>
        <v>0.9851097557562295</v>
      </c>
      <c r="M13" s="283"/>
      <c r="N13" s="283"/>
      <c r="O13" s="139"/>
      <c r="P13" s="138"/>
      <c r="Q13" s="138"/>
      <c r="R13" s="2"/>
    </row>
    <row r="14" spans="2:19" ht="15.95" customHeight="1" x14ac:dyDescent="0.2">
      <c r="B14" s="148" t="s">
        <v>151</v>
      </c>
      <c r="C14" s="147">
        <f>D14+E14</f>
        <v>2544</v>
      </c>
      <c r="D14" s="146">
        <v>2544</v>
      </c>
      <c r="E14" s="146">
        <v>0</v>
      </c>
      <c r="F14" s="147">
        <f>G14+H14</f>
        <v>4026.5</v>
      </c>
      <c r="G14" s="146">
        <f>402650/100</f>
        <v>4026.5</v>
      </c>
      <c r="H14" s="146">
        <v>0</v>
      </c>
      <c r="I14" s="147">
        <f>J14+K14</f>
        <v>4766</v>
      </c>
      <c r="J14" s="146">
        <f>2544+2222</f>
        <v>4766</v>
      </c>
      <c r="K14" s="145">
        <v>0</v>
      </c>
      <c r="L14" s="288">
        <f t="shared" si="0"/>
        <v>1.8734276729559749</v>
      </c>
      <c r="M14" s="283"/>
      <c r="N14" s="283"/>
      <c r="O14" s="139"/>
      <c r="P14" s="138"/>
      <c r="Q14" s="138"/>
      <c r="R14" s="144"/>
    </row>
    <row r="15" spans="2:19" ht="15.95" customHeight="1" x14ac:dyDescent="0.2">
      <c r="B15" s="148" t="s">
        <v>152</v>
      </c>
      <c r="C15" s="147">
        <f>D15+E15</f>
        <v>128000</v>
      </c>
      <c r="D15" s="146">
        <v>128000</v>
      </c>
      <c r="E15" s="146">
        <v>0</v>
      </c>
      <c r="F15" s="147">
        <f>G15+H15</f>
        <v>121040</v>
      </c>
      <c r="G15" s="146">
        <v>121040</v>
      </c>
      <c r="H15" s="146">
        <v>0</v>
      </c>
      <c r="I15" s="147">
        <f>J15+K15</f>
        <v>128130</v>
      </c>
      <c r="J15" s="146">
        <f>128000+130</f>
        <v>128130</v>
      </c>
      <c r="K15" s="145">
        <v>0</v>
      </c>
      <c r="L15" s="288">
        <f t="shared" si="0"/>
        <v>1.001015625</v>
      </c>
      <c r="M15" s="283"/>
      <c r="N15" s="283"/>
      <c r="O15" s="139"/>
      <c r="P15" s="138"/>
      <c r="Q15" s="138"/>
      <c r="R15" s="144"/>
    </row>
    <row r="16" spans="2:19" ht="15.95" hidden="1" customHeight="1" x14ac:dyDescent="0.2">
      <c r="B16" s="148"/>
      <c r="C16" s="147"/>
      <c r="D16" s="146"/>
      <c r="E16" s="146"/>
      <c r="F16" s="147"/>
      <c r="G16" s="146"/>
      <c r="H16" s="146"/>
      <c r="I16" s="147"/>
      <c r="J16" s="146"/>
      <c r="K16" s="145"/>
      <c r="L16" s="145"/>
      <c r="M16" s="283"/>
      <c r="N16" s="283"/>
      <c r="O16" s="139"/>
      <c r="P16" s="138"/>
      <c r="Q16" s="138"/>
      <c r="R16" s="144"/>
    </row>
    <row r="17" spans="2:20" ht="15.95" customHeight="1" thickBot="1" x14ac:dyDescent="0.25">
      <c r="B17" s="201"/>
      <c r="C17" s="201"/>
      <c r="D17" s="141"/>
      <c r="E17" s="141"/>
      <c r="F17" s="142"/>
      <c r="G17" s="141"/>
      <c r="H17" s="141"/>
      <c r="I17" s="142"/>
      <c r="J17" s="141"/>
      <c r="K17" s="140"/>
      <c r="L17" s="140"/>
      <c r="M17" s="283"/>
      <c r="N17" s="283"/>
      <c r="O17" s="139"/>
      <c r="P17" s="138"/>
      <c r="Q17" s="138"/>
      <c r="R17" s="2"/>
    </row>
    <row r="18" spans="2:20" x14ac:dyDescent="0.2"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84"/>
      <c r="S18" s="184"/>
      <c r="T18" s="184"/>
    </row>
    <row r="19" spans="2:20" x14ac:dyDescent="0.2">
      <c r="B19" s="109"/>
      <c r="C19" s="109"/>
      <c r="D19" s="109"/>
      <c r="E19" s="109"/>
      <c r="F19" s="109"/>
      <c r="G19" s="109"/>
      <c r="H19" s="109"/>
      <c r="I19" s="200"/>
      <c r="J19" s="109"/>
      <c r="K19" s="109"/>
      <c r="L19" s="200"/>
      <c r="M19" s="109"/>
      <c r="N19" s="200"/>
      <c r="O19" s="109"/>
      <c r="P19" s="109"/>
      <c r="Q19" s="109"/>
      <c r="R19" s="184"/>
      <c r="S19" s="184"/>
      <c r="T19" s="184"/>
    </row>
    <row r="20" spans="2:20" x14ac:dyDescent="0.2">
      <c r="B20" s="47" t="s">
        <v>91</v>
      </c>
      <c r="C20" s="199"/>
      <c r="D20" s="184"/>
      <c r="E20" s="198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</row>
    <row r="21" spans="2:20" ht="1.5" customHeight="1" x14ac:dyDescent="0.2">
      <c r="S21" s="196"/>
      <c r="T21" s="196"/>
    </row>
    <row r="22" spans="2:20" ht="15.75" customHeight="1" x14ac:dyDescent="0.2">
      <c r="B22" s="113" t="s">
        <v>106</v>
      </c>
      <c r="C22" s="195"/>
      <c r="D22" s="195"/>
      <c r="E22" s="195"/>
      <c r="F22" s="195"/>
      <c r="G22" s="276"/>
      <c r="H22" s="276"/>
      <c r="I22" s="276"/>
      <c r="J22" s="276"/>
      <c r="K22" s="276"/>
      <c r="L22" s="185"/>
      <c r="M22" s="197"/>
      <c r="N22" s="197"/>
      <c r="O22" s="196"/>
      <c r="P22" s="196"/>
      <c r="Q22" s="196"/>
      <c r="R22" s="196"/>
      <c r="S22" s="188"/>
      <c r="T22" s="188"/>
    </row>
    <row r="23" spans="2:20" ht="14.25" x14ac:dyDescent="0.2">
      <c r="B23" s="195" t="s">
        <v>105</v>
      </c>
      <c r="C23" s="195"/>
      <c r="D23" s="195"/>
      <c r="E23" s="195"/>
      <c r="F23" s="195"/>
      <c r="G23" s="195"/>
      <c r="H23" s="195"/>
      <c r="I23" s="195"/>
      <c r="J23" s="195"/>
      <c r="K23" s="195"/>
      <c r="L23" s="187"/>
      <c r="M23" s="195"/>
      <c r="N23" s="195"/>
      <c r="O23" s="188"/>
      <c r="P23" s="188"/>
      <c r="Q23" s="184"/>
      <c r="R23" s="188"/>
      <c r="S23" s="194"/>
      <c r="T23" s="192"/>
    </row>
    <row r="24" spans="2:20" ht="15" customHeight="1" x14ac:dyDescent="0.2">
      <c r="B24" s="422" t="s">
        <v>145</v>
      </c>
      <c r="C24" s="423"/>
      <c r="D24" s="423"/>
      <c r="E24" s="423"/>
      <c r="F24" s="423"/>
      <c r="G24" s="423"/>
      <c r="H24" s="423"/>
      <c r="I24" s="423"/>
      <c r="J24" s="423"/>
      <c r="K24" s="423"/>
      <c r="L24" s="192"/>
      <c r="M24" s="192"/>
      <c r="N24" s="192"/>
      <c r="O24" s="192"/>
      <c r="P24" s="192"/>
      <c r="Q24" s="192"/>
      <c r="R24" s="192"/>
    </row>
    <row r="25" spans="2:20" ht="15" customHeight="1" x14ac:dyDescent="0.2">
      <c r="B25" s="423"/>
      <c r="C25" s="423"/>
      <c r="D25" s="423"/>
      <c r="E25" s="423"/>
      <c r="F25" s="423"/>
      <c r="G25" s="423"/>
      <c r="H25" s="423"/>
      <c r="I25" s="423"/>
      <c r="J25" s="423"/>
      <c r="K25" s="423"/>
      <c r="L25" s="75"/>
      <c r="M25" s="113"/>
      <c r="N25" s="113"/>
    </row>
    <row r="27" spans="2:20" ht="15" customHeight="1" x14ac:dyDescent="0.2">
      <c r="B27" s="47" t="s">
        <v>47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113"/>
      <c r="N27" s="113"/>
      <c r="O27" s="11"/>
      <c r="P27" s="11"/>
      <c r="Q27" s="11"/>
      <c r="S27" s="184"/>
      <c r="T27" s="184"/>
    </row>
    <row r="28" spans="2:20" ht="15" customHeight="1" x14ac:dyDescent="0.2">
      <c r="B28" s="113" t="s">
        <v>104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113"/>
      <c r="N28" s="113"/>
    </row>
    <row r="29" spans="2:20" ht="16.5" customHeight="1" x14ac:dyDescent="0.2">
      <c r="B29" s="113" t="s">
        <v>103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113"/>
      <c r="N29" s="113"/>
      <c r="O29" s="11"/>
      <c r="P29" s="11"/>
      <c r="Q29" s="11"/>
      <c r="S29" s="184"/>
      <c r="T29" s="184"/>
    </row>
    <row r="30" spans="2:20" ht="15" customHeight="1" x14ac:dyDescent="0.2">
      <c r="B30" s="113" t="s">
        <v>102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113"/>
      <c r="N30" s="113"/>
      <c r="O30" s="11"/>
      <c r="P30" s="11"/>
      <c r="Q30" s="11"/>
      <c r="S30" s="184"/>
      <c r="T30" s="184"/>
    </row>
    <row r="31" spans="2:20" ht="15" customHeight="1" x14ac:dyDescent="0.2">
      <c r="B31" s="424" t="s">
        <v>146</v>
      </c>
      <c r="C31" s="425"/>
      <c r="D31" s="425"/>
      <c r="E31" s="425"/>
      <c r="F31" s="425"/>
      <c r="G31" s="425"/>
      <c r="H31" s="425"/>
      <c r="I31" s="425"/>
      <c r="J31" s="425"/>
      <c r="K31" s="425"/>
      <c r="L31" s="192"/>
      <c r="M31" s="193"/>
      <c r="N31" s="193"/>
    </row>
    <row r="32" spans="2:20" ht="17.25" customHeight="1" x14ac:dyDescent="0.2">
      <c r="B32" s="425"/>
      <c r="C32" s="425"/>
      <c r="D32" s="425"/>
      <c r="E32" s="425"/>
      <c r="F32" s="425"/>
      <c r="G32" s="425"/>
      <c r="H32" s="425"/>
      <c r="I32" s="425"/>
      <c r="J32" s="425"/>
      <c r="K32" s="425"/>
      <c r="L32" s="192"/>
      <c r="M32" s="192"/>
      <c r="N32" s="192"/>
    </row>
    <row r="33" spans="2:17" ht="14.25" customHeight="1" x14ac:dyDescent="0.2"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1"/>
      <c r="P33" s="11"/>
      <c r="Q33" s="11"/>
    </row>
    <row r="34" spans="2:17" ht="15" customHeight="1" x14ac:dyDescent="0.2">
      <c r="B34" s="75"/>
      <c r="C34" s="192"/>
      <c r="D34" s="192"/>
      <c r="E34" s="192"/>
      <c r="F34" s="192"/>
      <c r="G34" s="192"/>
      <c r="H34" s="192"/>
      <c r="I34" s="191"/>
      <c r="J34" s="191"/>
      <c r="K34" s="191"/>
      <c r="L34" s="191"/>
      <c r="M34" s="190"/>
      <c r="N34" s="190"/>
      <c r="O34" s="11"/>
      <c r="P34" s="11"/>
      <c r="Q34" s="11"/>
    </row>
    <row r="35" spans="2:17" ht="14.25" x14ac:dyDescent="0.2">
      <c r="B35" s="75"/>
      <c r="C35" s="187"/>
      <c r="D35" s="187"/>
      <c r="E35" s="187"/>
      <c r="F35" s="187"/>
      <c r="G35" s="187"/>
      <c r="H35" s="187"/>
      <c r="I35" s="187"/>
      <c r="J35" s="187"/>
      <c r="K35" s="187"/>
      <c r="L35" s="191"/>
      <c r="M35" s="190"/>
      <c r="N35" s="190"/>
      <c r="O35" s="11"/>
      <c r="P35" s="11"/>
      <c r="Q35" s="11"/>
    </row>
    <row r="36" spans="2:17" ht="30.75" customHeight="1" x14ac:dyDescent="0.2">
      <c r="B36" s="438"/>
      <c r="C36" s="439"/>
      <c r="D36" s="439"/>
      <c r="E36" s="439"/>
      <c r="F36" s="439"/>
      <c r="G36" s="439"/>
      <c r="H36" s="439"/>
      <c r="I36" s="439"/>
      <c r="J36" s="439"/>
      <c r="K36" s="439"/>
      <c r="L36" s="439"/>
      <c r="M36" s="439"/>
      <c r="N36" s="439"/>
      <c r="O36" s="11"/>
      <c r="P36" s="11"/>
      <c r="Q36" s="11"/>
    </row>
    <row r="37" spans="2:17" ht="15" customHeight="1" x14ac:dyDescent="0.2">
      <c r="B37" s="189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1"/>
      <c r="P37" s="11"/>
      <c r="Q37" s="11"/>
    </row>
    <row r="38" spans="2:17" x14ac:dyDescent="0.2">
      <c r="L38" s="188"/>
      <c r="M38" s="188"/>
      <c r="N38" s="184"/>
      <c r="O38" s="11"/>
      <c r="P38" s="11"/>
      <c r="Q38" s="11"/>
    </row>
    <row r="39" spans="2:17" x14ac:dyDescent="0.2">
      <c r="L39" s="188"/>
      <c r="M39" s="188"/>
      <c r="N39" s="184"/>
      <c r="O39" s="11"/>
      <c r="P39" s="11"/>
      <c r="Q39" s="11"/>
    </row>
    <row r="40" spans="2:17" x14ac:dyDescent="0.2">
      <c r="L40" s="186"/>
      <c r="M40" s="186"/>
      <c r="N40" s="184"/>
      <c r="O40" s="11"/>
      <c r="P40" s="11"/>
      <c r="Q40" s="11"/>
    </row>
    <row r="41" spans="2:17" x14ac:dyDescent="0.2"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1"/>
      <c r="P41" s="11"/>
      <c r="Q41" s="11"/>
    </row>
    <row r="42" spans="2:17" ht="15" customHeight="1" x14ac:dyDescent="0.2"/>
    <row r="43" spans="2:17" ht="15.75" customHeight="1" x14ac:dyDescent="0.2"/>
    <row r="45" spans="2:17" ht="15.75" customHeight="1" x14ac:dyDescent="0.2"/>
    <row r="46" spans="2:17" ht="15.75" customHeight="1" x14ac:dyDescent="0.2">
      <c r="B46" s="185"/>
      <c r="C46" s="187"/>
      <c r="D46" s="187"/>
      <c r="E46" s="186"/>
      <c r="F46" s="186"/>
      <c r="G46" s="186"/>
      <c r="H46" s="186"/>
      <c r="I46" s="186"/>
      <c r="J46" s="186"/>
      <c r="K46" s="186"/>
      <c r="L46" s="184"/>
      <c r="M46" s="184"/>
      <c r="N46" s="184"/>
    </row>
    <row r="47" spans="2:17" ht="15.75" customHeight="1" x14ac:dyDescent="0.2">
      <c r="B47" s="185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</row>
    <row r="48" spans="2:17" ht="15.75" customHeight="1" x14ac:dyDescent="0.2"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</row>
    <row r="49" spans="2:17" x14ac:dyDescent="0.2">
      <c r="K49" s="11"/>
      <c r="L49" s="11"/>
      <c r="M49" s="11"/>
      <c r="N49" s="11"/>
      <c r="O49" s="11"/>
      <c r="P49" s="11"/>
      <c r="Q49" s="11"/>
    </row>
    <row r="50" spans="2:17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2:17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2:17" x14ac:dyDescent="0.2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2:17" x14ac:dyDescent="0.2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2:17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pans="2:17" x14ac:dyDescent="0.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2:17" x14ac:dyDescent="0.2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pans="2:17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2:17" x14ac:dyDescent="0.2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pans="2:17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2:17" x14ac:dyDescent="0.2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pans="2:17" x14ac:dyDescent="0.2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2:17" x14ac:dyDescent="0.2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  <row r="63" spans="2:17" x14ac:dyDescent="0.2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</row>
    <row r="64" spans="2:17" x14ac:dyDescent="0.2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</row>
    <row r="65" spans="2:17" x14ac:dyDescent="0.2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 spans="2:17" x14ac:dyDescent="0.2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</row>
    <row r="67" spans="2:17" x14ac:dyDescent="0.2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</row>
    <row r="68" spans="2:17" x14ac:dyDescent="0.2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</row>
    <row r="69" spans="2:17" x14ac:dyDescent="0.2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</row>
    <row r="70" spans="2:17" x14ac:dyDescent="0.2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pans="2:17" x14ac:dyDescent="0.2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pans="2:17" x14ac:dyDescent="0.2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pans="2:17" x14ac:dyDescent="0.2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</row>
    <row r="74" spans="2:17" x14ac:dyDescent="0.2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</row>
    <row r="75" spans="2:17" x14ac:dyDescent="0.2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 spans="2:17" x14ac:dyDescent="0.2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pans="2:17" x14ac:dyDescent="0.2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2:17" x14ac:dyDescent="0.2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pans="2:17" x14ac:dyDescent="0.2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pans="2:17" x14ac:dyDescent="0.2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pans="2:17" x14ac:dyDescent="0.2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spans="2:17" x14ac:dyDescent="0.2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pans="2:17" x14ac:dyDescent="0.2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 spans="2:17" x14ac:dyDescent="0.2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</row>
    <row r="85" spans="2:17" x14ac:dyDescent="0.2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</row>
    <row r="86" spans="2:17" x14ac:dyDescent="0.2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</row>
    <row r="87" spans="2:17" x14ac:dyDescent="0.2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 spans="2:17" x14ac:dyDescent="0.2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</row>
    <row r="89" spans="2:17" x14ac:dyDescent="0.2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</row>
    <row r="90" spans="2:17" x14ac:dyDescent="0.2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</row>
    <row r="91" spans="2:17" x14ac:dyDescent="0.2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</row>
    <row r="92" spans="2:17" x14ac:dyDescent="0.2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</row>
    <row r="93" spans="2:17" x14ac:dyDescent="0.2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</row>
    <row r="94" spans="2:17" x14ac:dyDescent="0.2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</row>
    <row r="95" spans="2:17" x14ac:dyDescent="0.2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</row>
    <row r="96" spans="2:17" x14ac:dyDescent="0.2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</row>
    <row r="97" spans="2:17" x14ac:dyDescent="0.2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</row>
    <row r="98" spans="2:17" x14ac:dyDescent="0.2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 spans="2:17" x14ac:dyDescent="0.2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</row>
    <row r="100" spans="2:17" x14ac:dyDescent="0.2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</row>
    <row r="101" spans="2:17" x14ac:dyDescent="0.2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</row>
    <row r="102" spans="2:17" x14ac:dyDescent="0.2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</row>
    <row r="103" spans="2:17" x14ac:dyDescent="0.2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pans="2:17" x14ac:dyDescent="0.2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</row>
    <row r="105" spans="2:17" x14ac:dyDescent="0.2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</row>
    <row r="106" spans="2:17" x14ac:dyDescent="0.2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</row>
    <row r="107" spans="2:17" x14ac:dyDescent="0.2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</row>
    <row r="108" spans="2:17" x14ac:dyDescent="0.2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</row>
    <row r="109" spans="2:17" x14ac:dyDescent="0.2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</row>
    <row r="110" spans="2:17" x14ac:dyDescent="0.2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</row>
    <row r="111" spans="2:17" x14ac:dyDescent="0.2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</row>
    <row r="112" spans="2:17" x14ac:dyDescent="0.2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</row>
    <row r="113" spans="2:17" x14ac:dyDescent="0.2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</row>
    <row r="114" spans="2:17" x14ac:dyDescent="0.2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</row>
    <row r="115" spans="2:17" x14ac:dyDescent="0.2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</row>
    <row r="116" spans="2:17" x14ac:dyDescent="0.2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</row>
    <row r="117" spans="2:17" x14ac:dyDescent="0.2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</row>
    <row r="118" spans="2:17" x14ac:dyDescent="0.2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</row>
    <row r="119" spans="2:17" x14ac:dyDescent="0.2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</row>
    <row r="120" spans="2:17" x14ac:dyDescent="0.2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</row>
    <row r="121" spans="2:17" x14ac:dyDescent="0.2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</row>
    <row r="122" spans="2:17" x14ac:dyDescent="0.2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</row>
    <row r="123" spans="2:17" x14ac:dyDescent="0.2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</row>
    <row r="124" spans="2:17" x14ac:dyDescent="0.2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</row>
    <row r="125" spans="2:17" x14ac:dyDescent="0.2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</row>
    <row r="126" spans="2:17" x14ac:dyDescent="0.2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</row>
    <row r="127" spans="2:17" x14ac:dyDescent="0.2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</row>
    <row r="128" spans="2:17" x14ac:dyDescent="0.2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</row>
    <row r="129" spans="2:17" x14ac:dyDescent="0.2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</row>
    <row r="130" spans="2:17" x14ac:dyDescent="0.2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</row>
    <row r="131" spans="2:17" x14ac:dyDescent="0.2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</row>
    <row r="132" spans="2:17" x14ac:dyDescent="0.2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</row>
    <row r="133" spans="2:17" x14ac:dyDescent="0.2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</row>
    <row r="134" spans="2:17" x14ac:dyDescent="0.2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</row>
    <row r="135" spans="2:17" x14ac:dyDescent="0.2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</row>
    <row r="136" spans="2:17" x14ac:dyDescent="0.2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</row>
    <row r="137" spans="2:17" x14ac:dyDescent="0.2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</row>
    <row r="138" spans="2:17" x14ac:dyDescent="0.2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</row>
    <row r="139" spans="2:17" x14ac:dyDescent="0.2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</row>
    <row r="140" spans="2:17" x14ac:dyDescent="0.2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</row>
    <row r="141" spans="2:17" x14ac:dyDescent="0.2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</row>
    <row r="142" spans="2:17" x14ac:dyDescent="0.2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</row>
    <row r="143" spans="2:17" x14ac:dyDescent="0.2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</row>
    <row r="144" spans="2:17" x14ac:dyDescent="0.2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</row>
    <row r="145" spans="2:17" x14ac:dyDescent="0.2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</row>
    <row r="146" spans="2:17" x14ac:dyDescent="0.2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</row>
    <row r="147" spans="2:17" x14ac:dyDescent="0.2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</row>
    <row r="148" spans="2:17" x14ac:dyDescent="0.2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</row>
    <row r="149" spans="2:17" x14ac:dyDescent="0.2"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</row>
    <row r="150" spans="2:17" x14ac:dyDescent="0.2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</row>
    <row r="151" spans="2:17" x14ac:dyDescent="0.2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</row>
    <row r="152" spans="2:17" x14ac:dyDescent="0.2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</row>
    <row r="153" spans="2:17" x14ac:dyDescent="0.2"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</row>
    <row r="154" spans="2:17" x14ac:dyDescent="0.2"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</row>
    <row r="155" spans="2:17" x14ac:dyDescent="0.2"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</row>
    <row r="156" spans="2:17" x14ac:dyDescent="0.2"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</row>
    <row r="157" spans="2:17" x14ac:dyDescent="0.2"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</row>
    <row r="158" spans="2:17" x14ac:dyDescent="0.2"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</row>
    <row r="159" spans="2:17" x14ac:dyDescent="0.2"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</row>
    <row r="160" spans="2:17" x14ac:dyDescent="0.2"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</row>
    <row r="161" spans="2:17" x14ac:dyDescent="0.2"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</row>
    <row r="162" spans="2:17" x14ac:dyDescent="0.2"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</row>
    <row r="163" spans="2:17" x14ac:dyDescent="0.2"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</row>
    <row r="164" spans="2:17" x14ac:dyDescent="0.2"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</row>
    <row r="165" spans="2:17" x14ac:dyDescent="0.2"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</row>
    <row r="166" spans="2:17" x14ac:dyDescent="0.2"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</row>
    <row r="167" spans="2:17" x14ac:dyDescent="0.2"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</row>
    <row r="168" spans="2:17" x14ac:dyDescent="0.2"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</row>
    <row r="169" spans="2:17" x14ac:dyDescent="0.2"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</row>
    <row r="170" spans="2:17" x14ac:dyDescent="0.2"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</row>
    <row r="171" spans="2:17" x14ac:dyDescent="0.2"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</row>
    <row r="172" spans="2:17" x14ac:dyDescent="0.2"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</row>
    <row r="173" spans="2:17" x14ac:dyDescent="0.2"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</row>
    <row r="174" spans="2:17" x14ac:dyDescent="0.2"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</row>
    <row r="175" spans="2:17" x14ac:dyDescent="0.2"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</row>
    <row r="176" spans="2:17" x14ac:dyDescent="0.2"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</row>
    <row r="177" spans="2:17" x14ac:dyDescent="0.2"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</row>
    <row r="178" spans="2:17" x14ac:dyDescent="0.2"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</row>
    <row r="179" spans="2:17" x14ac:dyDescent="0.2"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</row>
    <row r="180" spans="2:17" x14ac:dyDescent="0.2"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</row>
    <row r="181" spans="2:17" x14ac:dyDescent="0.2"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</row>
    <row r="182" spans="2:17" x14ac:dyDescent="0.2"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</row>
    <row r="183" spans="2:17" x14ac:dyDescent="0.2"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</row>
    <row r="184" spans="2:17" x14ac:dyDescent="0.2"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</row>
    <row r="185" spans="2:17" x14ac:dyDescent="0.2"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</row>
    <row r="186" spans="2:17" x14ac:dyDescent="0.2"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</row>
    <row r="187" spans="2:17" x14ac:dyDescent="0.2"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</row>
    <row r="188" spans="2:17" x14ac:dyDescent="0.2"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</row>
    <row r="189" spans="2:17" x14ac:dyDescent="0.2"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</row>
    <row r="190" spans="2:17" x14ac:dyDescent="0.2"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</row>
    <row r="191" spans="2:17" x14ac:dyDescent="0.2"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</row>
    <row r="192" spans="2:17" x14ac:dyDescent="0.2"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</row>
    <row r="193" spans="2:17" x14ac:dyDescent="0.2"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</row>
    <row r="194" spans="2:17" x14ac:dyDescent="0.2"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</row>
    <row r="195" spans="2:17" x14ac:dyDescent="0.2"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</row>
    <row r="196" spans="2:17" x14ac:dyDescent="0.2"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</row>
    <row r="197" spans="2:17" x14ac:dyDescent="0.2"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</row>
    <row r="198" spans="2:17" x14ac:dyDescent="0.2"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</row>
    <row r="199" spans="2:17" x14ac:dyDescent="0.2"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</row>
    <row r="200" spans="2:17" x14ac:dyDescent="0.2"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</row>
    <row r="201" spans="2:17" x14ac:dyDescent="0.2"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</row>
    <row r="202" spans="2:17" x14ac:dyDescent="0.2"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</row>
    <row r="203" spans="2:17" x14ac:dyDescent="0.2"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</row>
    <row r="204" spans="2:17" x14ac:dyDescent="0.2"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</row>
    <row r="205" spans="2:17" x14ac:dyDescent="0.2"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</row>
    <row r="206" spans="2:17" x14ac:dyDescent="0.2"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</row>
    <row r="207" spans="2:17" x14ac:dyDescent="0.2"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</row>
    <row r="208" spans="2:17" x14ac:dyDescent="0.2"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</row>
    <row r="209" spans="2:17" x14ac:dyDescent="0.2"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</row>
    <row r="210" spans="2:17" x14ac:dyDescent="0.2"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</row>
    <row r="211" spans="2:17" x14ac:dyDescent="0.2"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</row>
    <row r="212" spans="2:17" x14ac:dyDescent="0.2"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</row>
    <row r="213" spans="2:17" x14ac:dyDescent="0.2"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</row>
    <row r="214" spans="2:17" x14ac:dyDescent="0.2"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</row>
    <row r="215" spans="2:17" x14ac:dyDescent="0.2"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</row>
    <row r="216" spans="2:17" x14ac:dyDescent="0.2"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</row>
    <row r="217" spans="2:17" x14ac:dyDescent="0.2"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</row>
    <row r="218" spans="2:17" x14ac:dyDescent="0.2"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</row>
    <row r="219" spans="2:17" x14ac:dyDescent="0.2"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</row>
    <row r="220" spans="2:17" x14ac:dyDescent="0.2"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</row>
    <row r="221" spans="2:17" x14ac:dyDescent="0.2"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</row>
    <row r="222" spans="2:17" x14ac:dyDescent="0.2"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</row>
    <row r="223" spans="2:17" x14ac:dyDescent="0.2"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</row>
    <row r="224" spans="2:17" x14ac:dyDescent="0.2"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</row>
    <row r="225" spans="2:17" x14ac:dyDescent="0.2"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</row>
    <row r="226" spans="2:17" x14ac:dyDescent="0.2"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</row>
    <row r="227" spans="2:17" x14ac:dyDescent="0.2"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</row>
    <row r="228" spans="2:17" x14ac:dyDescent="0.2"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</row>
    <row r="229" spans="2:17" x14ac:dyDescent="0.2"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</row>
    <row r="230" spans="2:17" x14ac:dyDescent="0.2"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</row>
    <row r="231" spans="2:17" x14ac:dyDescent="0.2"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</row>
    <row r="232" spans="2:17" x14ac:dyDescent="0.2"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</row>
    <row r="233" spans="2:17" x14ac:dyDescent="0.2"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</row>
    <row r="234" spans="2:17" x14ac:dyDescent="0.2"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</row>
    <row r="235" spans="2:17" x14ac:dyDescent="0.2"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</row>
    <row r="236" spans="2:17" x14ac:dyDescent="0.2"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</row>
    <row r="237" spans="2:17" x14ac:dyDescent="0.2"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</row>
    <row r="238" spans="2:17" x14ac:dyDescent="0.2"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</row>
    <row r="239" spans="2:17" x14ac:dyDescent="0.2"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</row>
    <row r="240" spans="2:17" x14ac:dyDescent="0.2"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</row>
    <row r="241" spans="2:17" x14ac:dyDescent="0.2"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</row>
    <row r="242" spans="2:17" x14ac:dyDescent="0.2"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</row>
    <row r="243" spans="2:17" x14ac:dyDescent="0.2"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</row>
    <row r="244" spans="2:17" x14ac:dyDescent="0.2"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</row>
    <row r="245" spans="2:17" x14ac:dyDescent="0.2"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</row>
    <row r="246" spans="2:17" x14ac:dyDescent="0.2"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</row>
    <row r="247" spans="2:17" x14ac:dyDescent="0.2"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</row>
    <row r="248" spans="2:17" x14ac:dyDescent="0.2"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</row>
    <row r="249" spans="2:17" x14ac:dyDescent="0.2"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</row>
    <row r="250" spans="2:17" x14ac:dyDescent="0.2"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</row>
    <row r="251" spans="2:17" x14ac:dyDescent="0.2"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</row>
    <row r="252" spans="2:17" x14ac:dyDescent="0.2"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</row>
    <row r="253" spans="2:17" x14ac:dyDescent="0.2"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</row>
    <row r="254" spans="2:17" x14ac:dyDescent="0.2"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</row>
    <row r="255" spans="2:17" x14ac:dyDescent="0.2"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</row>
    <row r="256" spans="2:17" x14ac:dyDescent="0.2"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</row>
    <row r="257" spans="2:17" x14ac:dyDescent="0.2"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</row>
    <row r="258" spans="2:17" x14ac:dyDescent="0.2"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</row>
    <row r="259" spans="2:17" x14ac:dyDescent="0.2"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</row>
    <row r="260" spans="2:17" x14ac:dyDescent="0.2"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</row>
    <row r="261" spans="2:17" x14ac:dyDescent="0.2"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</row>
    <row r="262" spans="2:17" x14ac:dyDescent="0.2"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</row>
    <row r="263" spans="2:17" x14ac:dyDescent="0.2"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</row>
    <row r="264" spans="2:17" x14ac:dyDescent="0.2"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</row>
    <row r="265" spans="2:17" x14ac:dyDescent="0.2"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</row>
    <row r="266" spans="2:17" x14ac:dyDescent="0.2"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</row>
    <row r="267" spans="2:17" x14ac:dyDescent="0.2"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</row>
    <row r="268" spans="2:17" x14ac:dyDescent="0.2"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</row>
    <row r="269" spans="2:17" x14ac:dyDescent="0.2"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</row>
    <row r="270" spans="2:17" x14ac:dyDescent="0.2"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</row>
    <row r="271" spans="2:17" x14ac:dyDescent="0.2"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</row>
    <row r="272" spans="2:17" x14ac:dyDescent="0.2"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</row>
    <row r="273" spans="2:17" x14ac:dyDescent="0.2"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</row>
    <row r="274" spans="2:17" x14ac:dyDescent="0.2"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</row>
    <row r="275" spans="2:17" x14ac:dyDescent="0.2"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</row>
    <row r="276" spans="2:17" x14ac:dyDescent="0.2"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</row>
    <row r="277" spans="2:17" x14ac:dyDescent="0.2"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</row>
    <row r="278" spans="2:17" x14ac:dyDescent="0.2"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</row>
    <row r="279" spans="2:17" x14ac:dyDescent="0.2"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</row>
    <row r="280" spans="2:17" x14ac:dyDescent="0.2"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</row>
    <row r="281" spans="2:17" x14ac:dyDescent="0.2"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</row>
    <row r="282" spans="2:17" x14ac:dyDescent="0.2"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</row>
    <row r="283" spans="2:17" x14ac:dyDescent="0.2"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</row>
    <row r="284" spans="2:17" x14ac:dyDescent="0.2"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</row>
    <row r="285" spans="2:17" x14ac:dyDescent="0.2"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</row>
    <row r="286" spans="2:17" x14ac:dyDescent="0.2"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</row>
    <row r="287" spans="2:17" x14ac:dyDescent="0.2"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</row>
    <row r="288" spans="2:17" x14ac:dyDescent="0.2"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</row>
    <row r="289" spans="2:17" x14ac:dyDescent="0.2"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</row>
    <row r="290" spans="2:17" x14ac:dyDescent="0.2"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</row>
    <row r="291" spans="2:17" x14ac:dyDescent="0.2"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</row>
    <row r="292" spans="2:17" x14ac:dyDescent="0.2"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</row>
    <row r="293" spans="2:17" x14ac:dyDescent="0.2"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</row>
    <row r="294" spans="2:17" x14ac:dyDescent="0.2"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</row>
    <row r="295" spans="2:17" x14ac:dyDescent="0.2"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</row>
    <row r="296" spans="2:17" x14ac:dyDescent="0.2"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</row>
    <row r="297" spans="2:17" x14ac:dyDescent="0.2"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</row>
    <row r="298" spans="2:17" x14ac:dyDescent="0.2"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</row>
    <row r="299" spans="2:17" x14ac:dyDescent="0.2"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</row>
    <row r="300" spans="2:17" x14ac:dyDescent="0.2"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</row>
    <row r="301" spans="2:17" x14ac:dyDescent="0.2"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</row>
    <row r="302" spans="2:17" x14ac:dyDescent="0.2"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</row>
    <row r="303" spans="2:17" x14ac:dyDescent="0.2"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</row>
    <row r="304" spans="2:17" x14ac:dyDescent="0.2"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</row>
    <row r="305" spans="2:17" x14ac:dyDescent="0.2"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</row>
    <row r="306" spans="2:17" x14ac:dyDescent="0.2"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</row>
    <row r="307" spans="2:17" x14ac:dyDescent="0.2"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</row>
    <row r="308" spans="2:17" x14ac:dyDescent="0.2"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</row>
  </sheetData>
  <sheetProtection selectLockedCells="1"/>
  <mergeCells count="21">
    <mergeCell ref="H1:H2"/>
    <mergeCell ref="I1:I2"/>
    <mergeCell ref="J1:J2"/>
    <mergeCell ref="N5:R5"/>
    <mergeCell ref="B36:N36"/>
    <mergeCell ref="R6:R8"/>
    <mergeCell ref="B7:B8"/>
    <mergeCell ref="C7:C8"/>
    <mergeCell ref="D7:E7"/>
    <mergeCell ref="F7:F8"/>
    <mergeCell ref="G7:H7"/>
    <mergeCell ref="I7:I8"/>
    <mergeCell ref="J7:K7"/>
    <mergeCell ref="O7:O8"/>
    <mergeCell ref="P7:Q7"/>
    <mergeCell ref="O6:Q6"/>
    <mergeCell ref="B24:K25"/>
    <mergeCell ref="B31:K32"/>
    <mergeCell ref="C6:E6"/>
    <mergeCell ref="F6:H6"/>
    <mergeCell ref="I6:K6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79" firstPageNumber="68" fitToHeight="9999" orientation="landscape" r:id="rId1"/>
  <headerFooter>
    <oddFooter>&amp;L&amp;"Arial,Kurzíva"Zastupitelstvo Olomouckého kraje 21-12-2012
6. - Rozpočet Olomouckého kraje 2013 - návrh rozpočtu
Příloha č. 3b): Příspěvkové organizace zřizované Olomouckým krajem&amp;R&amp;"Arial,Kurzíva"Strana &amp;P (celkem 118)</oddFooter>
  </headerFooter>
  <rowBreaks count="1" manualBreakCount="1">
    <brk id="37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F42"/>
  <sheetViews>
    <sheetView showGridLines="0" zoomScaleNormal="100" workbookViewId="0">
      <selection activeCell="C10" sqref="C10"/>
    </sheetView>
  </sheetViews>
  <sheetFormatPr defaultRowHeight="12.75" x14ac:dyDescent="0.2"/>
  <cols>
    <col min="1" max="1" width="1.28515625" style="1" customWidth="1"/>
    <col min="2" max="2" width="16.85546875" style="1" customWidth="1"/>
    <col min="3" max="3" width="38" style="1" customWidth="1"/>
    <col min="4" max="8" width="12.7109375" style="1" customWidth="1"/>
    <col min="9" max="9" width="13.5703125" style="1" customWidth="1"/>
    <col min="10" max="12" width="12.7109375" style="1" customWidth="1"/>
    <col min="13" max="13" width="10.7109375" style="1" customWidth="1"/>
    <col min="14" max="16384" width="9.140625" style="1"/>
  </cols>
  <sheetData>
    <row r="1" spans="2:13" ht="3" customHeight="1" x14ac:dyDescent="0.2">
      <c r="I1" s="345"/>
      <c r="J1" s="345"/>
      <c r="K1" s="346"/>
    </row>
    <row r="2" spans="2:13" ht="23.25" x14ac:dyDescent="0.35">
      <c r="B2" s="244" t="s">
        <v>32</v>
      </c>
      <c r="C2" s="52"/>
      <c r="D2" s="51"/>
      <c r="E2" s="51"/>
      <c r="F2" s="51"/>
      <c r="G2" s="27"/>
      <c r="I2" s="345"/>
      <c r="J2" s="345"/>
      <c r="K2" s="347"/>
      <c r="M2" s="53" t="s">
        <v>33</v>
      </c>
    </row>
    <row r="3" spans="2:13" ht="15" x14ac:dyDescent="0.2">
      <c r="B3" s="50" t="s">
        <v>31</v>
      </c>
      <c r="C3" s="50"/>
      <c r="G3" s="27"/>
      <c r="J3" s="49"/>
      <c r="K3" s="49"/>
      <c r="M3" s="48"/>
    </row>
    <row r="4" spans="2:13" ht="15" x14ac:dyDescent="0.2">
      <c r="B4" s="50" t="s">
        <v>30</v>
      </c>
      <c r="C4" s="50"/>
      <c r="G4" s="27"/>
      <c r="J4" s="49"/>
      <c r="K4" s="49"/>
      <c r="M4" s="48"/>
    </row>
    <row r="5" spans="2:13" ht="8.25" customHeight="1" x14ac:dyDescent="0.2">
      <c r="B5" s="50"/>
      <c r="C5" s="50"/>
      <c r="G5" s="27"/>
      <c r="J5" s="49"/>
      <c r="K5" s="49"/>
      <c r="M5" s="48"/>
    </row>
    <row r="6" spans="2:13" ht="13.5" thickBot="1" x14ac:dyDescent="0.25">
      <c r="G6" s="47"/>
      <c r="H6" s="47"/>
      <c r="I6" s="47"/>
      <c r="J6" s="46"/>
      <c r="K6" s="46"/>
      <c r="M6" s="45" t="s">
        <v>29</v>
      </c>
    </row>
    <row r="7" spans="2:13" ht="26.1" customHeight="1" x14ac:dyDescent="0.2">
      <c r="B7" s="332"/>
      <c r="C7" s="333"/>
      <c r="D7" s="385" t="s">
        <v>28</v>
      </c>
      <c r="E7" s="386"/>
      <c r="F7" s="387"/>
      <c r="G7" s="385" t="s">
        <v>34</v>
      </c>
      <c r="H7" s="386"/>
      <c r="I7" s="387"/>
      <c r="J7" s="385" t="s">
        <v>27</v>
      </c>
      <c r="K7" s="386"/>
      <c r="L7" s="387"/>
      <c r="M7" s="325"/>
    </row>
    <row r="8" spans="2:13" ht="12.75" customHeight="1" x14ac:dyDescent="0.2">
      <c r="B8" s="418" t="s">
        <v>26</v>
      </c>
      <c r="C8" s="419"/>
      <c r="D8" s="360" t="s">
        <v>25</v>
      </c>
      <c r="E8" s="354" t="s">
        <v>24</v>
      </c>
      <c r="F8" s="355"/>
      <c r="G8" s="360" t="s">
        <v>25</v>
      </c>
      <c r="H8" s="354" t="s">
        <v>24</v>
      </c>
      <c r="I8" s="355"/>
      <c r="J8" s="360" t="s">
        <v>25</v>
      </c>
      <c r="K8" s="354" t="s">
        <v>24</v>
      </c>
      <c r="L8" s="364"/>
      <c r="M8" s="326"/>
    </row>
    <row r="9" spans="2:13" ht="39" thickBot="1" x14ac:dyDescent="0.25">
      <c r="B9" s="420"/>
      <c r="C9" s="421"/>
      <c r="D9" s="361"/>
      <c r="E9" s="334" t="s">
        <v>22</v>
      </c>
      <c r="F9" s="334" t="s">
        <v>23</v>
      </c>
      <c r="G9" s="361"/>
      <c r="H9" s="334" t="s">
        <v>22</v>
      </c>
      <c r="I9" s="334" t="s">
        <v>21</v>
      </c>
      <c r="J9" s="361"/>
      <c r="K9" s="334" t="s">
        <v>22</v>
      </c>
      <c r="L9" s="335" t="s">
        <v>21</v>
      </c>
      <c r="M9" s="326" t="s">
        <v>148</v>
      </c>
    </row>
    <row r="10" spans="2:13" ht="14.25" thickTop="1" thickBot="1" x14ac:dyDescent="0.25">
      <c r="B10" s="336"/>
      <c r="C10" s="337"/>
      <c r="D10" s="311" t="s">
        <v>20</v>
      </c>
      <c r="E10" s="312" t="s">
        <v>19</v>
      </c>
      <c r="F10" s="312" t="s">
        <v>18</v>
      </c>
      <c r="G10" s="311" t="s">
        <v>17</v>
      </c>
      <c r="H10" s="312" t="s">
        <v>16</v>
      </c>
      <c r="I10" s="312" t="s">
        <v>15</v>
      </c>
      <c r="J10" s="311" t="s">
        <v>50</v>
      </c>
      <c r="K10" s="312" t="s">
        <v>51</v>
      </c>
      <c r="L10" s="313" t="s">
        <v>52</v>
      </c>
      <c r="M10" s="331" t="s">
        <v>149</v>
      </c>
    </row>
    <row r="11" spans="2:13" s="34" customFormat="1" ht="15.75" x14ac:dyDescent="0.25">
      <c r="B11" s="42"/>
      <c r="C11" s="41"/>
      <c r="D11" s="37"/>
      <c r="E11" s="36"/>
      <c r="F11" s="36"/>
      <c r="G11" s="40"/>
      <c r="H11" s="39"/>
      <c r="I11" s="38"/>
      <c r="J11" s="37"/>
      <c r="K11" s="36"/>
      <c r="L11" s="35"/>
      <c r="M11" s="35"/>
    </row>
    <row r="12" spans="2:13" s="75" customFormat="1" ht="15.95" customHeight="1" x14ac:dyDescent="0.25">
      <c r="B12" s="24" t="s">
        <v>142</v>
      </c>
      <c r="C12" s="74"/>
      <c r="D12" s="21">
        <f>E12+F12</f>
        <v>128681</v>
      </c>
      <c r="E12" s="20">
        <f>SUM(E14:E22)</f>
        <v>128681</v>
      </c>
      <c r="F12" s="20">
        <f>SUM(F14:F22)</f>
        <v>0</v>
      </c>
      <c r="G12" s="23">
        <f>H12+I12</f>
        <v>129010</v>
      </c>
      <c r="H12" s="22">
        <f>SUM(H14:H22)</f>
        <v>129010</v>
      </c>
      <c r="I12" s="22">
        <f>SUM(I14:I22)</f>
        <v>0</v>
      </c>
      <c r="J12" s="21">
        <f>K12+L12</f>
        <v>126079</v>
      </c>
      <c r="K12" s="20">
        <f>SUM(K14:K22)</f>
        <v>126079</v>
      </c>
      <c r="L12" s="19">
        <f>SUM(L14:L22)</f>
        <v>0</v>
      </c>
      <c r="M12" s="287">
        <f>J12/D12</f>
        <v>0.97977945462034022</v>
      </c>
    </row>
    <row r="13" spans="2:13" x14ac:dyDescent="0.2">
      <c r="B13" s="17" t="s">
        <v>1</v>
      </c>
      <c r="C13" s="2"/>
      <c r="D13" s="14"/>
      <c r="E13" s="13"/>
      <c r="F13" s="13"/>
      <c r="G13" s="16"/>
      <c r="H13" s="15"/>
      <c r="I13" s="15"/>
      <c r="J13" s="14"/>
      <c r="K13" s="13"/>
      <c r="L13" s="12"/>
      <c r="M13" s="12"/>
    </row>
    <row r="14" spans="2:13" ht="15.95" customHeight="1" x14ac:dyDescent="0.2">
      <c r="B14" s="26" t="s">
        <v>13</v>
      </c>
      <c r="C14" s="33" t="s">
        <v>12</v>
      </c>
      <c r="D14" s="64">
        <f t="shared" ref="D14:D19" si="0">E14+F14</f>
        <v>52609</v>
      </c>
      <c r="E14" s="56">
        <v>52609</v>
      </c>
      <c r="F14" s="56">
        <v>0</v>
      </c>
      <c r="G14" s="65">
        <f>H14+I14</f>
        <v>52514</v>
      </c>
      <c r="H14" s="54">
        <v>52514</v>
      </c>
      <c r="I14" s="54">
        <v>0</v>
      </c>
      <c r="J14" s="64">
        <f t="shared" ref="J14:J19" si="1">K14+L14</f>
        <v>47970</v>
      </c>
      <c r="K14" s="56">
        <f>47470+120+80+300</f>
        <v>47970</v>
      </c>
      <c r="L14" s="62">
        <v>0</v>
      </c>
      <c r="M14" s="288">
        <f t="shared" ref="M14:M19" si="2">J14/D14</f>
        <v>0.91182117128248019</v>
      </c>
    </row>
    <row r="15" spans="2:13" ht="15.95" customHeight="1" x14ac:dyDescent="0.2">
      <c r="B15" s="26" t="s">
        <v>11</v>
      </c>
      <c r="C15" s="33" t="s">
        <v>10</v>
      </c>
      <c r="D15" s="64">
        <f t="shared" si="0"/>
        <v>61387</v>
      </c>
      <c r="E15" s="56">
        <v>61387</v>
      </c>
      <c r="F15" s="56">
        <v>0</v>
      </c>
      <c r="G15" s="65">
        <f t="shared" ref="G15:G19" si="3">H15+I15</f>
        <v>61542</v>
      </c>
      <c r="H15" s="54">
        <f>'[2]PO - kultura'!O22-'[2]PO - kultura'!O13</f>
        <v>61542</v>
      </c>
      <c r="I15" s="54">
        <v>0</v>
      </c>
      <c r="J15" s="64">
        <f t="shared" si="1"/>
        <v>62866</v>
      </c>
      <c r="K15" s="56">
        <f>61617+1039+210</f>
        <v>62866</v>
      </c>
      <c r="L15" s="62">
        <v>0</v>
      </c>
      <c r="M15" s="288">
        <f t="shared" si="2"/>
        <v>1.0240930490168929</v>
      </c>
    </row>
    <row r="16" spans="2:13" ht="15.95" customHeight="1" x14ac:dyDescent="0.2">
      <c r="B16" s="26" t="s">
        <v>9</v>
      </c>
      <c r="C16" s="33" t="s">
        <v>8</v>
      </c>
      <c r="D16" s="64">
        <f t="shared" si="0"/>
        <v>300</v>
      </c>
      <c r="E16" s="56">
        <v>300</v>
      </c>
      <c r="F16" s="56">
        <v>0</v>
      </c>
      <c r="G16" s="65">
        <f t="shared" si="3"/>
        <v>579</v>
      </c>
      <c r="H16" s="54">
        <f>739-160</f>
        <v>579</v>
      </c>
      <c r="I16" s="54">
        <v>0</v>
      </c>
      <c r="J16" s="64">
        <f t="shared" si="1"/>
        <v>300</v>
      </c>
      <c r="K16" s="56">
        <v>300</v>
      </c>
      <c r="L16" s="62">
        <v>0</v>
      </c>
      <c r="M16" s="288">
        <f t="shared" si="2"/>
        <v>1</v>
      </c>
    </row>
    <row r="17" spans="1:32" ht="15.95" customHeight="1" x14ac:dyDescent="0.2">
      <c r="B17" s="26" t="s">
        <v>7</v>
      </c>
      <c r="C17" s="33" t="s">
        <v>6</v>
      </c>
      <c r="D17" s="64">
        <f t="shared" si="0"/>
        <v>12489</v>
      </c>
      <c r="E17" s="56">
        <v>12489</v>
      </c>
      <c r="F17" s="56">
        <v>0</v>
      </c>
      <c r="G17" s="65">
        <f t="shared" si="3"/>
        <v>12489</v>
      </c>
      <c r="H17" s="54">
        <f>'[2]PO - kultura'!Q22-'[2]PO - kultura'!Q13</f>
        <v>12489</v>
      </c>
      <c r="I17" s="54">
        <v>0</v>
      </c>
      <c r="J17" s="64">
        <f t="shared" si="1"/>
        <v>13041</v>
      </c>
      <c r="K17" s="56">
        <f>12489+552</f>
        <v>13041</v>
      </c>
      <c r="L17" s="62">
        <v>0</v>
      </c>
      <c r="M17" s="288">
        <f t="shared" si="2"/>
        <v>1.0441988950276244</v>
      </c>
    </row>
    <row r="18" spans="1:32" s="27" customFormat="1" ht="15.95" customHeight="1" x14ac:dyDescent="0.2">
      <c r="B18" s="26" t="s">
        <v>5</v>
      </c>
      <c r="C18" s="25" t="s">
        <v>4</v>
      </c>
      <c r="D18" s="64">
        <f t="shared" si="0"/>
        <v>300</v>
      </c>
      <c r="E18" s="56">
        <v>300</v>
      </c>
      <c r="F18" s="56">
        <v>0</v>
      </c>
      <c r="G18" s="65">
        <f t="shared" si="3"/>
        <v>290</v>
      </c>
      <c r="H18" s="54">
        <v>290</v>
      </c>
      <c r="I18" s="54">
        <v>0</v>
      </c>
      <c r="J18" s="64">
        <f t="shared" si="1"/>
        <v>300</v>
      </c>
      <c r="K18" s="56">
        <v>300</v>
      </c>
      <c r="L18" s="62">
        <v>0</v>
      </c>
      <c r="M18" s="288">
        <f t="shared" si="2"/>
        <v>1</v>
      </c>
    </row>
    <row r="19" spans="1:32" x14ac:dyDescent="0.2">
      <c r="B19" s="26" t="s">
        <v>3</v>
      </c>
      <c r="C19" s="25" t="s">
        <v>2</v>
      </c>
      <c r="D19" s="64">
        <f t="shared" si="0"/>
        <v>1596</v>
      </c>
      <c r="E19" s="56">
        <v>1596</v>
      </c>
      <c r="F19" s="56">
        <v>0</v>
      </c>
      <c r="G19" s="65">
        <f t="shared" si="3"/>
        <v>1596</v>
      </c>
      <c r="H19" s="54">
        <f>'[2]PO - kultura'!P22</f>
        <v>1596</v>
      </c>
      <c r="I19" s="54">
        <v>0</v>
      </c>
      <c r="J19" s="64">
        <f t="shared" si="1"/>
        <v>1602</v>
      </c>
      <c r="K19" s="56">
        <f>1596+6</f>
        <v>1602</v>
      </c>
      <c r="L19" s="62">
        <v>0</v>
      </c>
      <c r="M19" s="288">
        <f t="shared" si="2"/>
        <v>1.0037593984962405</v>
      </c>
    </row>
    <row r="20" spans="1:32" ht="15" hidden="1" customHeight="1" x14ac:dyDescent="0.2">
      <c r="B20" s="26"/>
      <c r="C20" s="25"/>
      <c r="D20" s="64"/>
      <c r="E20" s="56"/>
      <c r="F20" s="56"/>
      <c r="G20" s="65"/>
      <c r="H20" s="54"/>
      <c r="I20" s="54"/>
      <c r="J20" s="64"/>
      <c r="K20" s="56"/>
      <c r="L20" s="62"/>
      <c r="M20" s="62"/>
    </row>
    <row r="21" spans="1:32" ht="15.75" hidden="1" x14ac:dyDescent="0.25">
      <c r="A21" s="18"/>
      <c r="B21" s="26"/>
      <c r="C21" s="25"/>
      <c r="D21" s="64"/>
      <c r="E21" s="56"/>
      <c r="F21" s="56"/>
      <c r="G21" s="65"/>
      <c r="H21" s="54"/>
      <c r="I21" s="54"/>
      <c r="J21" s="64"/>
      <c r="K21" s="56"/>
      <c r="L21" s="62"/>
      <c r="M21" s="6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32" ht="13.5" thickBot="1" x14ac:dyDescent="0.25">
      <c r="B22" s="10"/>
      <c r="C22" s="9"/>
      <c r="D22" s="6"/>
      <c r="E22" s="5"/>
      <c r="F22" s="5"/>
      <c r="G22" s="8"/>
      <c r="H22" s="55"/>
      <c r="I22" s="55"/>
      <c r="J22" s="6"/>
      <c r="K22" s="5"/>
      <c r="L22" s="4"/>
      <c r="M22" s="4"/>
    </row>
    <row r="23" spans="1:32" x14ac:dyDescent="0.2">
      <c r="A23" s="2"/>
      <c r="B23" s="2"/>
      <c r="C23" s="2"/>
    </row>
    <row r="24" spans="1:32" ht="14.25" hidden="1" x14ac:dyDescent="0.2">
      <c r="A24" s="2"/>
      <c r="B24" s="3"/>
      <c r="C24" s="2"/>
    </row>
    <row r="25" spans="1:32" x14ac:dyDescent="0.2">
      <c r="A25" s="2"/>
      <c r="B25" s="57" t="s">
        <v>35</v>
      </c>
      <c r="C25" s="2"/>
    </row>
    <row r="26" spans="1:32" x14ac:dyDescent="0.2">
      <c r="A26" s="2"/>
      <c r="B26" s="58" t="s">
        <v>36</v>
      </c>
      <c r="C26" s="2"/>
    </row>
    <row r="27" spans="1:32" x14ac:dyDescent="0.2">
      <c r="A27" s="2"/>
      <c r="B27" s="414" t="s">
        <v>153</v>
      </c>
      <c r="C27" s="384"/>
      <c r="D27" s="384"/>
      <c r="E27" s="384"/>
      <c r="F27" s="384"/>
      <c r="G27" s="384"/>
      <c r="H27" s="384"/>
      <c r="I27" s="384"/>
      <c r="J27" s="384"/>
      <c r="K27" s="384"/>
      <c r="L27" s="384"/>
    </row>
    <row r="28" spans="1:32" ht="16.5" customHeight="1" x14ac:dyDescent="0.2">
      <c r="A28" s="2"/>
      <c r="B28" s="384"/>
      <c r="C28" s="384"/>
      <c r="D28" s="384"/>
      <c r="E28" s="384"/>
      <c r="F28" s="384"/>
      <c r="G28" s="384"/>
      <c r="H28" s="384"/>
      <c r="I28" s="384"/>
      <c r="J28" s="384"/>
      <c r="K28" s="384"/>
      <c r="L28" s="384"/>
    </row>
    <row r="29" spans="1:32" x14ac:dyDescent="0.2">
      <c r="A29" s="2"/>
      <c r="B29" s="384"/>
      <c r="C29" s="384"/>
      <c r="D29" s="384"/>
      <c r="E29" s="384"/>
      <c r="F29" s="384"/>
      <c r="G29" s="384"/>
      <c r="H29" s="384"/>
      <c r="I29" s="384"/>
      <c r="J29" s="384"/>
      <c r="K29" s="384"/>
      <c r="L29" s="384"/>
    </row>
    <row r="30" spans="1:32" ht="13.5" customHeight="1" x14ac:dyDescent="0.2">
      <c r="B30" s="441" t="s">
        <v>154</v>
      </c>
      <c r="C30" s="375"/>
      <c r="D30" s="375"/>
      <c r="E30" s="375"/>
      <c r="F30" s="375"/>
      <c r="G30" s="375"/>
      <c r="H30" s="375"/>
      <c r="I30" s="375"/>
      <c r="J30" s="375"/>
      <c r="K30" s="375"/>
      <c r="L30" s="375"/>
      <c r="M30" s="95"/>
      <c r="N30" s="95"/>
    </row>
    <row r="31" spans="1:32" customFormat="1" ht="13.5" customHeight="1" x14ac:dyDescent="0.25">
      <c r="A31" s="91"/>
      <c r="B31" s="375"/>
      <c r="C31" s="375"/>
      <c r="D31" s="375"/>
      <c r="E31" s="375"/>
      <c r="F31" s="375"/>
      <c r="G31" s="375"/>
      <c r="H31" s="375"/>
      <c r="I31" s="375"/>
      <c r="J31" s="375"/>
      <c r="K31" s="375"/>
      <c r="L31" s="375"/>
      <c r="M31" s="95"/>
      <c r="N31" s="95"/>
      <c r="O31" s="92"/>
      <c r="P31" s="92"/>
      <c r="Q31" s="92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</row>
    <row r="32" spans="1:32" customFormat="1" ht="17.25" customHeight="1" x14ac:dyDescent="0.25">
      <c r="A32" s="91"/>
      <c r="B32" s="1" t="s">
        <v>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92"/>
      <c r="P32" s="92"/>
      <c r="Q32" s="92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</row>
    <row r="33" spans="1:32" customFormat="1" ht="17.25" customHeight="1" x14ac:dyDescent="0.25">
      <c r="A33" s="9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92"/>
      <c r="P33" s="92"/>
      <c r="Q33" s="92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</row>
    <row r="34" spans="1:32" customFormat="1" ht="17.25" customHeight="1" x14ac:dyDescent="0.25">
      <c r="A34" s="91" t="s">
        <v>44</v>
      </c>
      <c r="B34" s="94" t="s">
        <v>45</v>
      </c>
      <c r="C34" s="96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415"/>
      <c r="P34" s="415"/>
      <c r="Q34" s="97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</row>
    <row r="35" spans="1:32" customFormat="1" ht="17.25" customHeight="1" x14ac:dyDescent="0.25">
      <c r="A35" s="93"/>
      <c r="B35" s="440" t="s">
        <v>46</v>
      </c>
      <c r="C35" s="384"/>
      <c r="D35" s="384"/>
      <c r="E35" s="384"/>
      <c r="F35" s="384"/>
      <c r="G35" s="384"/>
      <c r="H35" s="384"/>
      <c r="I35" s="384"/>
      <c r="J35" s="384"/>
      <c r="K35" s="384"/>
      <c r="L35" s="384"/>
      <c r="M35" s="100"/>
      <c r="N35" s="100"/>
      <c r="O35" s="98"/>
      <c r="P35" s="98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</row>
    <row r="36" spans="1:32" customFormat="1" ht="21" customHeight="1" x14ac:dyDescent="0.25">
      <c r="A36" s="93"/>
      <c r="B36" s="384"/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100"/>
      <c r="N36" s="100"/>
      <c r="O36" s="98"/>
      <c r="P36" s="98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</row>
    <row r="37" spans="1:32" customFormat="1" ht="12.75" customHeight="1" x14ac:dyDescent="0.25">
      <c r="A37" s="93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98"/>
      <c r="P37" s="98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</row>
    <row r="38" spans="1:32" customFormat="1" ht="17.25" customHeight="1" x14ac:dyDescent="0.25">
      <c r="A38" s="91" t="s">
        <v>44</v>
      </c>
      <c r="B38" s="94" t="s">
        <v>47</v>
      </c>
      <c r="C38" s="96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415"/>
      <c r="P38" s="415"/>
      <c r="Q38" s="97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</row>
    <row r="39" spans="1:32" s="103" customFormat="1" ht="12.75" customHeight="1" x14ac:dyDescent="0.2">
      <c r="A39" s="102"/>
      <c r="B39" s="416" t="s">
        <v>48</v>
      </c>
      <c r="C39" s="417"/>
      <c r="D39" s="417"/>
      <c r="E39" s="417"/>
      <c r="F39" s="417"/>
      <c r="G39" s="417"/>
      <c r="H39" s="417"/>
      <c r="I39" s="417"/>
      <c r="J39" s="417"/>
      <c r="K39" s="417"/>
      <c r="L39" s="417"/>
      <c r="M39" s="101"/>
      <c r="N39" s="101"/>
      <c r="O39" s="99"/>
      <c r="P39" s="99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</row>
    <row r="40" spans="1:32" customFormat="1" ht="12.75" customHeight="1" x14ac:dyDescent="0.25">
      <c r="A40" s="93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98"/>
      <c r="P40" s="98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</row>
    <row r="41" spans="1:32" customFormat="1" ht="12.75" customHeight="1" x14ac:dyDescent="0.25">
      <c r="A41" s="93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98"/>
      <c r="P41" s="98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</row>
    <row r="42" spans="1:32" customFormat="1" ht="13.5" customHeight="1" x14ac:dyDescent="0.25">
      <c r="A42" s="93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98"/>
      <c r="P42" s="98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</row>
  </sheetData>
  <sheetProtection selectLockedCells="1"/>
  <mergeCells count="19">
    <mergeCell ref="K8:L8"/>
    <mergeCell ref="B8:C9"/>
    <mergeCell ref="D8:D9"/>
    <mergeCell ref="E8:F8"/>
    <mergeCell ref="G8:G9"/>
    <mergeCell ref="H8:I8"/>
    <mergeCell ref="J8:J9"/>
    <mergeCell ref="I1:I2"/>
    <mergeCell ref="J1:J2"/>
    <mergeCell ref="K1:K2"/>
    <mergeCell ref="D7:F7"/>
    <mergeCell ref="G7:I7"/>
    <mergeCell ref="J7:L7"/>
    <mergeCell ref="B35:L36"/>
    <mergeCell ref="O38:P38"/>
    <mergeCell ref="B39:L39"/>
    <mergeCell ref="B27:L29"/>
    <mergeCell ref="B30:L31"/>
    <mergeCell ref="O34:P34"/>
  </mergeCells>
  <conditionalFormatting sqref="G12">
    <cfRule type="cellIs" dxfId="5" priority="3" operator="notEqual">
      <formula>130310-400-900</formula>
    </cfRule>
  </conditionalFormatting>
  <conditionalFormatting sqref="D12">
    <cfRule type="cellIs" dxfId="4" priority="2" operator="notEqual">
      <formula>128681</formula>
    </cfRule>
  </conditionalFormatting>
  <conditionalFormatting sqref="J12">
    <cfRule type="cellIs" dxfId="3" priority="1" operator="notEqual">
      <formula>126079</formula>
    </cfRule>
  </conditionalFormatting>
  <printOptions horizontalCentered="1"/>
  <pageMargins left="0.51181102362204722" right="0.11811023622047245" top="0.78740157480314965" bottom="0.78740157480314965" header="0.31496062992125984" footer="0.31496062992125984"/>
  <pageSetup paperSize="9" scale="76" firstPageNumber="68" fitToHeight="9999" orientation="landscape" r:id="rId1"/>
  <headerFooter>
    <oddFooter>&amp;L&amp;"Arial,Kurzíva"Zastupitelstvo Olomouckého kraje 21-12-2012
6. - Rozpočet Olomouckého kraje 2013 - návrh rozpočtu
Příloha č. 3b): Příspěvkové organizace zřizované Olomouckým krajem&amp;R&amp;"Arial,Kurzíva"Strana &amp;P (celkem 118)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F33"/>
  <sheetViews>
    <sheetView showGridLines="0" zoomScaleNormal="100" workbookViewId="0">
      <selection activeCell="C23" sqref="C23"/>
    </sheetView>
  </sheetViews>
  <sheetFormatPr defaultRowHeight="12.75" x14ac:dyDescent="0.2"/>
  <cols>
    <col min="1" max="1" width="1.28515625" style="1" customWidth="1"/>
    <col min="2" max="2" width="14.5703125" style="1" customWidth="1"/>
    <col min="3" max="3" width="38.85546875" style="1" customWidth="1"/>
    <col min="4" max="5" width="12.7109375" style="1" customWidth="1"/>
    <col min="6" max="6" width="12.140625" style="1" customWidth="1"/>
    <col min="7" max="11" width="12.7109375" style="1" customWidth="1"/>
    <col min="12" max="12" width="11.140625" style="1" customWidth="1"/>
    <col min="13" max="13" width="12" style="1" customWidth="1"/>
    <col min="14" max="16384" width="9.140625" style="1"/>
  </cols>
  <sheetData>
    <row r="1" spans="2:13" ht="17.25" customHeight="1" x14ac:dyDescent="0.25">
      <c r="I1" s="345"/>
      <c r="J1" s="345"/>
      <c r="K1" s="346"/>
      <c r="L1" s="53"/>
    </row>
    <row r="2" spans="2:13" ht="20.25" x14ac:dyDescent="0.3">
      <c r="B2" s="244" t="s">
        <v>37</v>
      </c>
      <c r="C2" s="51"/>
      <c r="D2" s="51"/>
      <c r="E2" s="51"/>
      <c r="F2" s="51"/>
      <c r="G2" s="27"/>
      <c r="I2" s="345"/>
      <c r="J2" s="345"/>
      <c r="K2" s="347"/>
      <c r="M2" s="53" t="s">
        <v>39</v>
      </c>
    </row>
    <row r="3" spans="2:13" ht="15" x14ac:dyDescent="0.2">
      <c r="B3" s="50" t="s">
        <v>38</v>
      </c>
      <c r="C3" s="63"/>
      <c r="G3" s="27"/>
      <c r="J3" s="49"/>
      <c r="K3" s="49"/>
      <c r="M3" s="48"/>
    </row>
    <row r="4" spans="2:13" ht="15" x14ac:dyDescent="0.2">
      <c r="B4" s="50" t="s">
        <v>30</v>
      </c>
      <c r="C4" s="63"/>
      <c r="G4" s="27"/>
      <c r="J4" s="49"/>
      <c r="K4" s="49"/>
      <c r="M4" s="48"/>
    </row>
    <row r="5" spans="2:13" ht="8.25" customHeight="1" x14ac:dyDescent="0.2">
      <c r="B5" s="50"/>
      <c r="C5" s="50"/>
      <c r="G5" s="27"/>
      <c r="J5" s="49"/>
      <c r="K5" s="49"/>
      <c r="M5" s="48"/>
    </row>
    <row r="6" spans="2:13" ht="13.5" thickBot="1" x14ac:dyDescent="0.25">
      <c r="G6" s="47"/>
      <c r="H6" s="47"/>
      <c r="I6" s="47"/>
      <c r="J6" s="46"/>
      <c r="K6" s="46"/>
      <c r="M6" s="45" t="s">
        <v>29</v>
      </c>
    </row>
    <row r="7" spans="2:13" ht="26.1" customHeight="1" x14ac:dyDescent="0.2">
      <c r="B7" s="332"/>
      <c r="C7" s="333"/>
      <c r="D7" s="385" t="s">
        <v>28</v>
      </c>
      <c r="E7" s="386"/>
      <c r="F7" s="387"/>
      <c r="G7" s="385" t="s">
        <v>34</v>
      </c>
      <c r="H7" s="386"/>
      <c r="I7" s="387"/>
      <c r="J7" s="385" t="s">
        <v>27</v>
      </c>
      <c r="K7" s="386"/>
      <c r="L7" s="387"/>
      <c r="M7" s="325"/>
    </row>
    <row r="8" spans="2:13" ht="12.75" customHeight="1" x14ac:dyDescent="0.2">
      <c r="B8" s="418" t="s">
        <v>26</v>
      </c>
      <c r="C8" s="419"/>
      <c r="D8" s="360" t="s">
        <v>25</v>
      </c>
      <c r="E8" s="354" t="s">
        <v>24</v>
      </c>
      <c r="F8" s="355"/>
      <c r="G8" s="360" t="s">
        <v>25</v>
      </c>
      <c r="H8" s="354" t="s">
        <v>24</v>
      </c>
      <c r="I8" s="355"/>
      <c r="J8" s="360" t="s">
        <v>25</v>
      </c>
      <c r="K8" s="354" t="s">
        <v>24</v>
      </c>
      <c r="L8" s="364"/>
      <c r="M8" s="326"/>
    </row>
    <row r="9" spans="2:13" ht="39" thickBot="1" x14ac:dyDescent="0.25">
      <c r="B9" s="420"/>
      <c r="C9" s="421"/>
      <c r="D9" s="361"/>
      <c r="E9" s="334" t="s">
        <v>22</v>
      </c>
      <c r="F9" s="334" t="s">
        <v>23</v>
      </c>
      <c r="G9" s="361"/>
      <c r="H9" s="334" t="s">
        <v>22</v>
      </c>
      <c r="I9" s="334" t="s">
        <v>21</v>
      </c>
      <c r="J9" s="361"/>
      <c r="K9" s="334" t="s">
        <v>22</v>
      </c>
      <c r="L9" s="335" t="s">
        <v>21</v>
      </c>
      <c r="M9" s="326" t="s">
        <v>148</v>
      </c>
    </row>
    <row r="10" spans="2:13" ht="14.25" thickTop="1" thickBot="1" x14ac:dyDescent="0.25">
      <c r="B10" s="336"/>
      <c r="C10" s="337"/>
      <c r="D10" s="311" t="s">
        <v>20</v>
      </c>
      <c r="E10" s="312" t="s">
        <v>19</v>
      </c>
      <c r="F10" s="312" t="s">
        <v>18</v>
      </c>
      <c r="G10" s="311" t="s">
        <v>17</v>
      </c>
      <c r="H10" s="312" t="s">
        <v>16</v>
      </c>
      <c r="I10" s="312" t="s">
        <v>15</v>
      </c>
      <c r="J10" s="311" t="s">
        <v>50</v>
      </c>
      <c r="K10" s="312" t="s">
        <v>51</v>
      </c>
      <c r="L10" s="313" t="s">
        <v>52</v>
      </c>
      <c r="M10" s="331" t="s">
        <v>149</v>
      </c>
    </row>
    <row r="11" spans="2:13" x14ac:dyDescent="0.2">
      <c r="B11" s="84"/>
      <c r="C11" s="85"/>
      <c r="D11" s="86"/>
      <c r="E11" s="87"/>
      <c r="F11" s="87"/>
      <c r="G11" s="88"/>
      <c r="H11" s="89"/>
      <c r="I11" s="89"/>
      <c r="J11" s="86"/>
      <c r="K11" s="87"/>
      <c r="L11" s="90"/>
      <c r="M11" s="90"/>
    </row>
    <row r="12" spans="2:13" s="34" customFormat="1" ht="15.75" x14ac:dyDescent="0.25">
      <c r="B12" s="76" t="s">
        <v>14</v>
      </c>
      <c r="C12" s="77"/>
      <c r="D12" s="78">
        <f t="shared" ref="D12:L12" si="0">D14+D20</f>
        <v>245948</v>
      </c>
      <c r="E12" s="79">
        <f t="shared" si="0"/>
        <v>240628</v>
      </c>
      <c r="F12" s="79">
        <f t="shared" si="0"/>
        <v>5320</v>
      </c>
      <c r="G12" s="80">
        <f t="shared" si="0"/>
        <v>248483</v>
      </c>
      <c r="H12" s="81">
        <f t="shared" si="0"/>
        <v>243148</v>
      </c>
      <c r="I12" s="82">
        <f t="shared" si="0"/>
        <v>5335</v>
      </c>
      <c r="J12" s="78">
        <f t="shared" si="0"/>
        <v>234913</v>
      </c>
      <c r="K12" s="79">
        <f t="shared" si="0"/>
        <v>229557</v>
      </c>
      <c r="L12" s="83">
        <f t="shared" si="0"/>
        <v>5356</v>
      </c>
      <c r="M12" s="289">
        <f>J12/D12</f>
        <v>0.95513279229755887</v>
      </c>
    </row>
    <row r="13" spans="2:13" s="34" customFormat="1" ht="6" customHeight="1" x14ac:dyDescent="0.25">
      <c r="B13" s="76"/>
      <c r="C13" s="77"/>
      <c r="D13" s="78"/>
      <c r="E13" s="79"/>
      <c r="F13" s="79"/>
      <c r="G13" s="80"/>
      <c r="H13" s="81"/>
      <c r="I13" s="82"/>
      <c r="J13" s="78"/>
      <c r="K13" s="79"/>
      <c r="L13" s="83"/>
      <c r="M13" s="83"/>
    </row>
    <row r="14" spans="2:13" ht="15.95" customHeight="1" x14ac:dyDescent="0.25">
      <c r="B14" s="24" t="s">
        <v>143</v>
      </c>
      <c r="C14" s="2"/>
      <c r="D14" s="21">
        <f>E14+F14</f>
        <v>240628</v>
      </c>
      <c r="E14" s="20">
        <f>SUM(E16:E19)</f>
        <v>240628</v>
      </c>
      <c r="F14" s="20">
        <f>SUM(F16:F19)</f>
        <v>0</v>
      </c>
      <c r="G14" s="23">
        <f>H14+I14</f>
        <v>243148</v>
      </c>
      <c r="H14" s="20">
        <f>SUM(H16:H19)</f>
        <v>243148</v>
      </c>
      <c r="I14" s="20">
        <f>SUM(I16:I19)</f>
        <v>0</v>
      </c>
      <c r="J14" s="21">
        <f>K14+L14</f>
        <v>229557</v>
      </c>
      <c r="K14" s="20">
        <f>SUM(K16:K19)</f>
        <v>229557</v>
      </c>
      <c r="L14" s="19">
        <f>SUM(L16:L19)</f>
        <v>0</v>
      </c>
      <c r="M14" s="287">
        <f>J14/D14</f>
        <v>0.9539912229665708</v>
      </c>
    </row>
    <row r="15" spans="2:13" x14ac:dyDescent="0.2">
      <c r="B15" s="17" t="s">
        <v>1</v>
      </c>
      <c r="C15" s="2"/>
      <c r="D15" s="14"/>
      <c r="E15" s="13"/>
      <c r="F15" s="13"/>
      <c r="G15" s="16"/>
      <c r="H15" s="15"/>
      <c r="I15" s="15"/>
      <c r="J15" s="14"/>
      <c r="K15" s="13"/>
      <c r="L15" s="12"/>
      <c r="M15" s="12"/>
    </row>
    <row r="16" spans="2:13" ht="15.95" customHeight="1" x14ac:dyDescent="0.2">
      <c r="B16" s="26" t="s">
        <v>13</v>
      </c>
      <c r="C16" s="67" t="s">
        <v>12</v>
      </c>
      <c r="D16" s="64">
        <f t="shared" ref="D16:D20" si="1">E16+F16</f>
        <v>182100</v>
      </c>
      <c r="E16" s="56">
        <f>181100+1000</f>
        <v>182100</v>
      </c>
      <c r="F16" s="56">
        <v>0</v>
      </c>
      <c r="G16" s="65">
        <f>H16+I16</f>
        <v>185620</v>
      </c>
      <c r="H16" s="54">
        <v>185620</v>
      </c>
      <c r="I16" s="54">
        <v>0</v>
      </c>
      <c r="J16" s="64">
        <f t="shared" ref="J16:J20" si="2">K16+L16</f>
        <v>173000</v>
      </c>
      <c r="K16" s="56">
        <f>171000+1000+1000</f>
        <v>173000</v>
      </c>
      <c r="L16" s="62">
        <v>0</v>
      </c>
      <c r="M16" s="288">
        <f t="shared" ref="M16:M19" si="3">J16/D16</f>
        <v>0.95002745744096651</v>
      </c>
    </row>
    <row r="17" spans="1:32" ht="15.95" customHeight="1" x14ac:dyDescent="0.2">
      <c r="B17" s="26" t="s">
        <v>11</v>
      </c>
      <c r="C17" s="67" t="s">
        <v>10</v>
      </c>
      <c r="D17" s="64">
        <f t="shared" si="1"/>
        <v>35200</v>
      </c>
      <c r="E17" s="56">
        <v>35200</v>
      </c>
      <c r="F17" s="56">
        <v>0</v>
      </c>
      <c r="G17" s="65">
        <f t="shared" ref="G17:G20" si="4">H17+I17</f>
        <v>34200</v>
      </c>
      <c r="H17" s="54">
        <v>34200</v>
      </c>
      <c r="I17" s="54">
        <v>0</v>
      </c>
      <c r="J17" s="64">
        <f t="shared" si="2"/>
        <v>34200</v>
      </c>
      <c r="K17" s="56">
        <f>35200-1000</f>
        <v>34200</v>
      </c>
      <c r="L17" s="62">
        <v>0</v>
      </c>
      <c r="M17" s="288">
        <f t="shared" si="3"/>
        <v>0.97159090909090906</v>
      </c>
    </row>
    <row r="18" spans="1:32" ht="15.95" customHeight="1" x14ac:dyDescent="0.2">
      <c r="B18" s="26" t="s">
        <v>7</v>
      </c>
      <c r="C18" s="67" t="s">
        <v>6</v>
      </c>
      <c r="D18" s="64">
        <f t="shared" si="1"/>
        <v>20630</v>
      </c>
      <c r="E18" s="56">
        <v>20630</v>
      </c>
      <c r="F18" s="56">
        <v>0</v>
      </c>
      <c r="G18" s="65">
        <f t="shared" si="4"/>
        <v>20630</v>
      </c>
      <c r="H18" s="54">
        <v>20630</v>
      </c>
      <c r="I18" s="54">
        <v>0</v>
      </c>
      <c r="J18" s="64">
        <f t="shared" si="2"/>
        <v>19659</v>
      </c>
      <c r="K18" s="56">
        <v>19659</v>
      </c>
      <c r="L18" s="62">
        <v>0</v>
      </c>
      <c r="M18" s="288">
        <f t="shared" si="3"/>
        <v>0.95293262239457099</v>
      </c>
    </row>
    <row r="19" spans="1:32" ht="15.95" customHeight="1" x14ac:dyDescent="0.2">
      <c r="B19" s="26" t="s">
        <v>3</v>
      </c>
      <c r="C19" s="67" t="s">
        <v>40</v>
      </c>
      <c r="D19" s="64">
        <f t="shared" si="1"/>
        <v>2698</v>
      </c>
      <c r="E19" s="56">
        <v>2698</v>
      </c>
      <c r="F19" s="56">
        <v>0</v>
      </c>
      <c r="G19" s="65">
        <f t="shared" si="4"/>
        <v>2698</v>
      </c>
      <c r="H19" s="54">
        <v>2698</v>
      </c>
      <c r="I19" s="54">
        <v>0</v>
      </c>
      <c r="J19" s="64">
        <f t="shared" si="2"/>
        <v>2698</v>
      </c>
      <c r="K19" s="56">
        <v>2698</v>
      </c>
      <c r="L19" s="62">
        <v>0</v>
      </c>
      <c r="M19" s="288">
        <f t="shared" si="3"/>
        <v>1</v>
      </c>
    </row>
    <row r="20" spans="1:32" ht="20.25" customHeight="1" x14ac:dyDescent="0.25">
      <c r="B20" s="24" t="s">
        <v>144</v>
      </c>
      <c r="C20" s="2"/>
      <c r="D20" s="21">
        <f t="shared" si="1"/>
        <v>5320</v>
      </c>
      <c r="E20" s="20">
        <f>SUM(E22:E27)</f>
        <v>0</v>
      </c>
      <c r="F20" s="20">
        <f>SUM(F22:F27)</f>
        <v>5320</v>
      </c>
      <c r="G20" s="23">
        <f t="shared" si="4"/>
        <v>5335</v>
      </c>
      <c r="H20" s="22">
        <f>SUM(H22:H27)</f>
        <v>0</v>
      </c>
      <c r="I20" s="22">
        <f>SUM(I22:I27)</f>
        <v>5335</v>
      </c>
      <c r="J20" s="21">
        <f t="shared" si="2"/>
        <v>5356</v>
      </c>
      <c r="K20" s="20">
        <f>SUM(K22:K27)</f>
        <v>0</v>
      </c>
      <c r="L20" s="19">
        <f>SUM(L22:L27)</f>
        <v>5356</v>
      </c>
      <c r="M20" s="287">
        <f>J20/D20</f>
        <v>1.006766917293233</v>
      </c>
    </row>
    <row r="21" spans="1:32" ht="15.75" hidden="1" x14ac:dyDescent="0.25">
      <c r="A21" s="18"/>
      <c r="B21" s="17" t="s">
        <v>1</v>
      </c>
      <c r="C21" s="2"/>
      <c r="D21" s="14"/>
      <c r="E21" s="13"/>
      <c r="F21" s="13"/>
      <c r="G21" s="16"/>
      <c r="H21" s="15"/>
      <c r="I21" s="15"/>
      <c r="J21" s="14"/>
      <c r="K21" s="13"/>
      <c r="L21" s="12"/>
      <c r="M21" s="1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32" ht="13.5" thickBot="1" x14ac:dyDescent="0.25">
      <c r="B22" s="10" t="s">
        <v>0</v>
      </c>
      <c r="C22" s="69" t="s">
        <v>41</v>
      </c>
      <c r="D22" s="70">
        <f>E22+F22</f>
        <v>5320</v>
      </c>
      <c r="E22" s="71">
        <v>0</v>
      </c>
      <c r="F22" s="71">
        <v>5320</v>
      </c>
      <c r="G22" s="72">
        <f>H22+H22</f>
        <v>0</v>
      </c>
      <c r="H22" s="55">
        <v>0</v>
      </c>
      <c r="I22" s="55">
        <f>1335+4000</f>
        <v>5335</v>
      </c>
      <c r="J22" s="70">
        <f>K22+L22</f>
        <v>5356</v>
      </c>
      <c r="K22" s="71">
        <v>0</v>
      </c>
      <c r="L22" s="73">
        <v>5356</v>
      </c>
      <c r="M22" s="290">
        <f t="shared" ref="M22" si="5">J22/D22</f>
        <v>1.006766917293233</v>
      </c>
    </row>
    <row r="23" spans="1:32" x14ac:dyDescent="0.2">
      <c r="A23" s="2"/>
      <c r="B23" s="2"/>
      <c r="C23" s="2"/>
    </row>
    <row r="24" spans="1:32" x14ac:dyDescent="0.2">
      <c r="A24" s="2"/>
      <c r="B24" s="57" t="s">
        <v>35</v>
      </c>
      <c r="C24" s="2"/>
    </row>
    <row r="25" spans="1:32" x14ac:dyDescent="0.2">
      <c r="A25" s="2"/>
      <c r="B25" s="58" t="s">
        <v>42</v>
      </c>
      <c r="C25" s="2"/>
    </row>
    <row r="26" spans="1:32" x14ac:dyDescent="0.2">
      <c r="A26" s="2"/>
      <c r="B26" s="414" t="s">
        <v>43</v>
      </c>
      <c r="C26" s="384"/>
      <c r="D26" s="384"/>
      <c r="E26" s="384"/>
      <c r="F26" s="384"/>
      <c r="G26" s="384"/>
      <c r="H26" s="384"/>
      <c r="I26" s="384"/>
      <c r="J26" s="384"/>
      <c r="K26" s="384"/>
      <c r="L26" s="384"/>
    </row>
    <row r="27" spans="1:32" ht="16.5" customHeight="1" x14ac:dyDescent="0.2">
      <c r="A27" s="2"/>
      <c r="B27" s="384"/>
      <c r="C27" s="384"/>
      <c r="D27" s="384"/>
      <c r="E27" s="384"/>
      <c r="F27" s="384"/>
      <c r="G27" s="384"/>
      <c r="H27" s="384"/>
      <c r="I27" s="384"/>
      <c r="J27" s="384"/>
      <c r="K27" s="384"/>
      <c r="L27" s="384"/>
    </row>
    <row r="28" spans="1:32" x14ac:dyDescent="0.2">
      <c r="A28" s="2"/>
      <c r="B28" s="384"/>
      <c r="C28" s="384"/>
      <c r="D28" s="384"/>
      <c r="E28" s="384"/>
      <c r="F28" s="384"/>
      <c r="G28" s="384"/>
      <c r="H28" s="384"/>
      <c r="I28" s="384"/>
      <c r="J28" s="384"/>
      <c r="K28" s="384"/>
      <c r="L28" s="384"/>
    </row>
    <row r="29" spans="1:32" ht="13.5" customHeight="1" x14ac:dyDescent="0.2">
      <c r="B29" s="442" t="s">
        <v>53</v>
      </c>
      <c r="C29" s="382"/>
      <c r="D29" s="382"/>
      <c r="E29" s="382"/>
      <c r="F29" s="382"/>
      <c r="G29" s="382"/>
      <c r="H29" s="382"/>
      <c r="I29" s="382"/>
      <c r="J29" s="382"/>
      <c r="K29" s="382"/>
      <c r="L29" s="382"/>
      <c r="M29" s="95"/>
      <c r="N29" s="95"/>
    </row>
    <row r="30" spans="1:32" customFormat="1" ht="13.5" customHeight="1" x14ac:dyDescent="0.25">
      <c r="A30" s="91"/>
      <c r="B30" s="382"/>
      <c r="C30" s="382"/>
      <c r="D30" s="382"/>
      <c r="E30" s="382"/>
      <c r="F30" s="382"/>
      <c r="G30" s="382"/>
      <c r="H30" s="382"/>
      <c r="I30" s="382"/>
      <c r="J30" s="382"/>
      <c r="K30" s="382"/>
      <c r="L30" s="382"/>
      <c r="M30" s="95"/>
      <c r="N30" s="95"/>
      <c r="O30" s="92"/>
      <c r="P30" s="92"/>
      <c r="Q30" s="92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</row>
    <row r="32" spans="1:32" customFormat="1" ht="17.25" customHeight="1" x14ac:dyDescent="0.25">
      <c r="A32" s="91" t="s">
        <v>44</v>
      </c>
      <c r="B32" s="94" t="s">
        <v>47</v>
      </c>
      <c r="C32" s="96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415"/>
      <c r="P32" s="415"/>
      <c r="Q32" s="97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</row>
    <row r="33" spans="1:32" s="103" customFormat="1" ht="12.75" customHeight="1" x14ac:dyDescent="0.2">
      <c r="A33" s="102"/>
      <c r="B33" s="416" t="s">
        <v>54</v>
      </c>
      <c r="C33" s="417"/>
      <c r="D33" s="417"/>
      <c r="E33" s="417"/>
      <c r="F33" s="417"/>
      <c r="G33" s="417"/>
      <c r="H33" s="417"/>
      <c r="I33" s="417"/>
      <c r="J33" s="417"/>
      <c r="K33" s="417"/>
      <c r="L33" s="417"/>
      <c r="M33" s="101"/>
      <c r="N33" s="101"/>
      <c r="O33" s="99"/>
      <c r="P33" s="99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</row>
  </sheetData>
  <sheetProtection selectLockedCells="1"/>
  <mergeCells count="17">
    <mergeCell ref="J8:J9"/>
    <mergeCell ref="B26:L28"/>
    <mergeCell ref="B29:L30"/>
    <mergeCell ref="O32:P32"/>
    <mergeCell ref="B33:L33"/>
    <mergeCell ref="K8:L8"/>
    <mergeCell ref="B8:C9"/>
    <mergeCell ref="D8:D9"/>
    <mergeCell ref="E8:F8"/>
    <mergeCell ref="G8:G9"/>
    <mergeCell ref="H8:I8"/>
    <mergeCell ref="I1:I2"/>
    <mergeCell ref="J1:J2"/>
    <mergeCell ref="K1:K2"/>
    <mergeCell ref="D7:F7"/>
    <mergeCell ref="G7:I7"/>
    <mergeCell ref="J7:L7"/>
  </mergeCells>
  <conditionalFormatting sqref="D12">
    <cfRule type="cellIs" dxfId="2" priority="3" operator="notEqual">
      <formula>245948</formula>
    </cfRule>
  </conditionalFormatting>
  <conditionalFormatting sqref="J12">
    <cfRule type="cellIs" dxfId="1" priority="2" operator="notEqual">
      <formula>234913</formula>
    </cfRule>
  </conditionalFormatting>
  <conditionalFormatting sqref="G12">
    <cfRule type="cellIs" dxfId="0" priority="1" operator="notEqual">
      <formula>248483</formula>
    </cfRule>
  </conditionalFormatting>
  <printOptions horizontalCentered="1"/>
  <pageMargins left="0.51181102362204722" right="0.11811023622047245" top="0.78740157480314965" bottom="0.78740157480314965" header="0.31496062992125984" footer="0.31496062992125984"/>
  <pageSetup paperSize="9" scale="76" firstPageNumber="68" fitToHeight="9999" orientation="landscape" r:id="rId1"/>
  <headerFooter>
    <oddFooter>&amp;L&amp;"Arial,Kurzíva"Zastupitelstvo Olomouckého kraje 21-12-2012
6. - Rozpočet Olomouckého kraje 2013 - návrh rozpočtu
Příloha č. 3b): Příspěvkové organizace zřizované Olomouckým krajem&amp;R&amp;"Arial,Kurzíva"Strana &amp;P (celkem 118)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Sumář celkem</vt:lpstr>
      <vt:lpstr>Celkem ORJ 10</vt:lpstr>
      <vt:lpstr>Celkem ORJ 11</vt:lpstr>
      <vt:lpstr>Celkem ORJ 12</vt:lpstr>
      <vt:lpstr>Celkem ORJ 13</vt:lpstr>
      <vt:lpstr>Celkem ORJ 14</vt:lpstr>
      <vt:lpstr>'Celkem ORJ 10'!Oblast_tisku</vt:lpstr>
      <vt:lpstr>'Celkem ORJ 11'!Oblast_tisku</vt:lpstr>
      <vt:lpstr>'Celkem ORJ 12'!Oblast_tisku</vt:lpstr>
      <vt:lpstr>'Celkem ORJ 13'!Oblast_tisku</vt:lpstr>
      <vt:lpstr>'Celkem ORJ 14'!Oblast_tisku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Dostálová Anna</dc:creator>
  <cp:lastModifiedBy>Vítková Petra</cp:lastModifiedBy>
  <cp:lastPrinted>2012-12-04T12:50:04Z</cp:lastPrinted>
  <dcterms:created xsi:type="dcterms:W3CDTF">2012-11-28T13:50:17Z</dcterms:created>
  <dcterms:modified xsi:type="dcterms:W3CDTF">2012-12-05T09:16:35Z</dcterms:modified>
</cp:coreProperties>
</file>