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 activeTab="2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</sheets>
  <definedNames>
    <definedName name="_xlnm.Print_Area" localSheetId="0">Příjmy!$A$1:$F$35</definedName>
    <definedName name="_xlnm.Print_Area" localSheetId="2">Rekapitulace!$A$1:$H$66</definedName>
    <definedName name="_xlnm.Print_Area" localSheetId="1">Výdaje!$A$1:$F$200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F9" i="2" l="1"/>
  <c r="H152" i="2" l="1"/>
  <c r="I86" i="2"/>
  <c r="C44" i="5" l="1"/>
  <c r="G38" i="5"/>
  <c r="G37" i="5"/>
  <c r="G34" i="5"/>
  <c r="G33" i="5"/>
  <c r="J139" i="2" l="1"/>
  <c r="F92" i="2" l="1"/>
  <c r="F103" i="2"/>
  <c r="F108" i="2"/>
  <c r="E12" i="2" l="1"/>
  <c r="D13" i="1"/>
  <c r="D15" i="1" s="1"/>
  <c r="F9" i="6" l="1"/>
  <c r="I7" i="6"/>
  <c r="H7" i="6"/>
  <c r="F7" i="6"/>
  <c r="F6" i="6"/>
  <c r="F5" i="6"/>
  <c r="E4" i="6"/>
  <c r="D4" i="6"/>
  <c r="C4" i="6"/>
  <c r="F4" i="6" l="1"/>
  <c r="E11" i="6"/>
  <c r="E10" i="6"/>
  <c r="I96" i="2" l="1"/>
  <c r="I152" i="2" l="1"/>
  <c r="F120" i="2" l="1"/>
  <c r="F52" i="2"/>
  <c r="F40" i="2"/>
  <c r="D149" i="2" l="1"/>
  <c r="I161" i="2"/>
  <c r="I139" i="2"/>
  <c r="I51" i="2"/>
  <c r="E83" i="2"/>
  <c r="E149" i="2" l="1"/>
  <c r="E162" i="2"/>
  <c r="I50" i="2" l="1"/>
  <c r="F20" i="2" l="1"/>
  <c r="F51" i="2" l="1"/>
  <c r="F46" i="2"/>
  <c r="F91" i="2" l="1"/>
  <c r="F84" i="2"/>
  <c r="H120" i="2" l="1"/>
  <c r="H52" i="2"/>
  <c r="J51" i="2"/>
  <c r="J50" i="2"/>
  <c r="H51" i="2"/>
  <c r="H162" i="2"/>
  <c r="I108" i="2"/>
  <c r="H46" i="2"/>
  <c r="I162" i="2" l="1"/>
  <c r="D89" i="2" l="1"/>
  <c r="F107" i="2" l="1"/>
  <c r="D111" i="2" l="1"/>
  <c r="E105" i="2" l="1"/>
  <c r="H41" i="2" l="1"/>
  <c r="C33" i="2" l="1"/>
  <c r="C48" i="5" l="1"/>
  <c r="G30" i="5"/>
  <c r="H10" i="2" l="1"/>
  <c r="C3" i="5" l="1"/>
  <c r="J162" i="2" l="1"/>
  <c r="D23" i="2" l="1"/>
  <c r="D17" i="2" l="1"/>
  <c r="D7" i="2" l="1"/>
  <c r="E78" i="2"/>
  <c r="E89" i="2"/>
  <c r="F89" i="2" s="1"/>
  <c r="E132" i="2"/>
  <c r="F50" i="2"/>
  <c r="F119" i="2"/>
  <c r="F113" i="2"/>
  <c r="F109" i="2"/>
  <c r="D83" i="2"/>
  <c r="F15" i="2"/>
  <c r="J118" i="2"/>
  <c r="I118" i="2"/>
  <c r="J108" i="2"/>
  <c r="H15" i="2"/>
  <c r="J119" i="2"/>
  <c r="I46" i="2"/>
  <c r="H195" i="2"/>
  <c r="I119" i="2"/>
  <c r="D73" i="2"/>
  <c r="D94" i="2"/>
  <c r="F80" i="2"/>
  <c r="F49" i="2"/>
  <c r="F22" i="2"/>
  <c r="F140" i="2"/>
  <c r="E17" i="2"/>
  <c r="F17" i="2" s="1"/>
  <c r="J86" i="2"/>
  <c r="C17" i="2"/>
  <c r="H20" i="2"/>
  <c r="D38" i="2"/>
  <c r="J96" i="2"/>
  <c r="E73" i="2"/>
  <c r="E72" i="2"/>
  <c r="I10" i="2"/>
  <c r="I41" i="2"/>
  <c r="I36" i="2"/>
  <c r="I31" i="2"/>
  <c r="I26" i="2"/>
  <c r="I20" i="2"/>
  <c r="I15" i="2"/>
  <c r="J52" i="2" s="1"/>
  <c r="C13" i="1"/>
  <c r="C15" i="1"/>
  <c r="C18" i="1"/>
  <c r="C29" i="1"/>
  <c r="D12" i="2"/>
  <c r="D43" i="2"/>
  <c r="D48" i="2"/>
  <c r="D144" i="2"/>
  <c r="D155" i="2"/>
  <c r="D199" i="2" s="1"/>
  <c r="D88" i="2"/>
  <c r="D100" i="2"/>
  <c r="D116" i="2"/>
  <c r="D110" i="2" s="1"/>
  <c r="D137" i="2"/>
  <c r="D132" i="2"/>
  <c r="D131" i="2"/>
  <c r="D78" i="2"/>
  <c r="I194" i="2"/>
  <c r="E94" i="2"/>
  <c r="E100" i="2"/>
  <c r="E99" i="2" s="1"/>
  <c r="E116" i="2"/>
  <c r="F116" i="2" s="1"/>
  <c r="E111" i="2"/>
  <c r="E137" i="2"/>
  <c r="E131" i="2" s="1"/>
  <c r="E7" i="2"/>
  <c r="E23" i="2"/>
  <c r="E33" i="2"/>
  <c r="E38" i="2"/>
  <c r="F38" i="2" s="1"/>
  <c r="E43" i="2"/>
  <c r="F43" i="2" s="1"/>
  <c r="E48" i="2"/>
  <c r="E144" i="2"/>
  <c r="F144" i="2" s="1"/>
  <c r="E155" i="2"/>
  <c r="E199" i="2" s="1"/>
  <c r="E158" i="2"/>
  <c r="H161" i="2"/>
  <c r="J161" i="2"/>
  <c r="C158" i="2"/>
  <c r="H119" i="2"/>
  <c r="H194" i="2"/>
  <c r="C149" i="2"/>
  <c r="D105" i="2"/>
  <c r="D99" i="2"/>
  <c r="D158" i="2"/>
  <c r="C144" i="2"/>
  <c r="C94" i="2"/>
  <c r="C89" i="2"/>
  <c r="C88" i="2"/>
  <c r="C137" i="2"/>
  <c r="C132" i="2"/>
  <c r="C131" i="2"/>
  <c r="C116" i="2"/>
  <c r="C111" i="2"/>
  <c r="C110" i="2"/>
  <c r="C105" i="2"/>
  <c r="C100" i="2"/>
  <c r="C99" i="2"/>
  <c r="C83" i="2"/>
  <c r="C78" i="2"/>
  <c r="C73" i="2"/>
  <c r="C72" i="2"/>
  <c r="E28" i="2"/>
  <c r="D28" i="2"/>
  <c r="F28" i="2" s="1"/>
  <c r="D33" i="2"/>
  <c r="C7" i="2"/>
  <c r="C12" i="2"/>
  <c r="C23" i="2"/>
  <c r="C28" i="2"/>
  <c r="C38" i="2"/>
  <c r="C43" i="2"/>
  <c r="C48" i="2"/>
  <c r="C155" i="2"/>
  <c r="C199" i="2" s="1"/>
  <c r="H26" i="2"/>
  <c r="H31" i="2"/>
  <c r="H36" i="2"/>
  <c r="C195" i="2"/>
  <c r="F39" i="2"/>
  <c r="F19" i="2"/>
  <c r="F48" i="2"/>
  <c r="B13" i="1"/>
  <c r="B15" i="1"/>
  <c r="B18" i="1"/>
  <c r="B29" i="1"/>
  <c r="E34" i="1"/>
  <c r="F162" i="2"/>
  <c r="F164" i="2"/>
  <c r="F100" i="2"/>
  <c r="F118" i="2"/>
  <c r="F152" i="2"/>
  <c r="F198" i="2"/>
  <c r="F197" i="2"/>
  <c r="F159" i="2"/>
  <c r="F158" i="2"/>
  <c r="F157" i="2"/>
  <c r="F156" i="2"/>
  <c r="F155" i="2"/>
  <c r="F153" i="2"/>
  <c r="F151" i="2"/>
  <c r="F150" i="2"/>
  <c r="F146" i="2"/>
  <c r="F145" i="2"/>
  <c r="F142" i="2"/>
  <c r="F139" i="2"/>
  <c r="F138" i="2"/>
  <c r="F135" i="2"/>
  <c r="F134" i="2"/>
  <c r="F133" i="2"/>
  <c r="F117" i="2"/>
  <c r="F112" i="2"/>
  <c r="F111" i="2"/>
  <c r="F106" i="2"/>
  <c r="F105" i="2"/>
  <c r="F102" i="2"/>
  <c r="F101" i="2"/>
  <c r="F97" i="2"/>
  <c r="F96" i="2"/>
  <c r="F95" i="2"/>
  <c r="F94" i="2"/>
  <c r="F90" i="2"/>
  <c r="F86" i="2"/>
  <c r="F81" i="2"/>
  <c r="F79" i="2"/>
  <c r="F75" i="2"/>
  <c r="F74" i="2"/>
  <c r="F73" i="2"/>
  <c r="F45" i="2"/>
  <c r="F44" i="2"/>
  <c r="F35" i="2"/>
  <c r="F34" i="2"/>
  <c r="F33" i="2"/>
  <c r="F29" i="2"/>
  <c r="F25" i="2"/>
  <c r="F24" i="2"/>
  <c r="F23" i="2"/>
  <c r="F18" i="2"/>
  <c r="F14" i="2"/>
  <c r="F13" i="2"/>
  <c r="F12" i="2"/>
  <c r="F8" i="2"/>
  <c r="F7" i="2"/>
  <c r="E33" i="1"/>
  <c r="E31" i="1"/>
  <c r="E9" i="1"/>
  <c r="E13" i="1"/>
  <c r="E14" i="1"/>
  <c r="E16" i="1"/>
  <c r="E11" i="1"/>
  <c r="E12" i="1"/>
  <c r="E10" i="1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C60" i="2"/>
  <c r="D60" i="2"/>
  <c r="E63" i="2"/>
  <c r="C166" i="2"/>
  <c r="D166" i="2"/>
  <c r="K166" i="2"/>
  <c r="C167" i="2"/>
  <c r="D167" i="2"/>
  <c r="K167" i="2"/>
  <c r="C168" i="2"/>
  <c r="D168" i="2"/>
  <c r="K168" i="2"/>
  <c r="C169" i="2"/>
  <c r="D169" i="2"/>
  <c r="K169" i="2"/>
  <c r="C170" i="2"/>
  <c r="D170" i="2"/>
  <c r="K170" i="2"/>
  <c r="K171" i="2"/>
  <c r="C172" i="2"/>
  <c r="D172" i="2"/>
  <c r="K172" i="2"/>
  <c r="C174" i="2"/>
  <c r="D174" i="2"/>
  <c r="K174" i="2"/>
  <c r="F78" i="2"/>
  <c r="B35" i="1"/>
  <c r="E7" i="3"/>
  <c r="B4" i="4"/>
  <c r="B33" i="4"/>
  <c r="E41" i="3"/>
  <c r="D18" i="1"/>
  <c r="D29" i="1" s="1"/>
  <c r="E15" i="1"/>
  <c r="E18" i="1"/>
  <c r="D35" i="1"/>
  <c r="G7" i="3"/>
  <c r="C35" i="1"/>
  <c r="F7" i="3"/>
  <c r="E29" i="1"/>
  <c r="B6" i="4"/>
  <c r="B35" i="4"/>
  <c r="G41" i="3"/>
  <c r="B5" i="4"/>
  <c r="H7" i="3"/>
  <c r="B34" i="4"/>
  <c r="F41" i="3"/>
  <c r="E35" i="1"/>
  <c r="H41" i="3"/>
  <c r="D72" i="2" l="1"/>
  <c r="J120" i="2"/>
  <c r="I120" i="2"/>
  <c r="I52" i="2"/>
  <c r="I195" i="2" s="1"/>
  <c r="F83" i="2"/>
  <c r="F99" i="2"/>
  <c r="F132" i="2"/>
  <c r="F149" i="2"/>
  <c r="F137" i="2"/>
  <c r="E110" i="2"/>
  <c r="F110" i="2" s="1"/>
  <c r="E88" i="2"/>
  <c r="F88" i="2" s="1"/>
  <c r="J194" i="2"/>
  <c r="E58" i="2"/>
  <c r="E60" i="2"/>
  <c r="F72" i="2"/>
  <c r="D161" i="2"/>
  <c r="C161" i="2"/>
  <c r="C165" i="2"/>
  <c r="C194" i="2" s="1"/>
  <c r="C163" i="2"/>
  <c r="J195" i="2"/>
  <c r="F131" i="2"/>
  <c r="F199" i="2"/>
  <c r="E62" i="2"/>
  <c r="D165" i="2"/>
  <c r="D163" i="2"/>
  <c r="I197" i="2" l="1"/>
  <c r="D195" i="2"/>
  <c r="D194" i="2" s="1"/>
  <c r="J197" i="2"/>
  <c r="E195" i="2"/>
  <c r="E161" i="2"/>
  <c r="F195" i="2"/>
  <c r="F161" i="2"/>
  <c r="E9" i="3"/>
  <c r="C4" i="4" s="1"/>
  <c r="C200" i="2"/>
  <c r="E163" i="2" l="1"/>
  <c r="F163" i="2" s="1"/>
  <c r="E165" i="2"/>
  <c r="C33" i="4"/>
  <c r="E42" i="3"/>
  <c r="F9" i="3"/>
  <c r="D200" i="2"/>
  <c r="E194" i="2" l="1"/>
  <c r="E200" i="2" s="1"/>
  <c r="F194" i="2"/>
  <c r="G9" i="3"/>
  <c r="C6" i="4" s="1"/>
  <c r="F165" i="2"/>
  <c r="C34" i="4"/>
  <c r="F42" i="3"/>
  <c r="C5" i="4"/>
  <c r="G42" i="3" l="1"/>
  <c r="G43" i="3" s="1"/>
  <c r="C35" i="4"/>
  <c r="F200" i="2"/>
  <c r="G11" i="3"/>
  <c r="H9" i="3"/>
  <c r="H42" i="3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 xml:space="preserve">8123,8223,8115-z RU
</t>
        </r>
      </text>
    </comment>
    <comment ref="F29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3" authorId="0">
      <text>
        <r>
          <rPr>
            <sz val="8"/>
            <color indexed="81"/>
            <rFont val="Tahoma"/>
            <family val="2"/>
            <charset val="238"/>
          </rPr>
          <t>8123,8223, 
včetně SFDI</t>
        </r>
      </text>
    </comment>
    <comment ref="F34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8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80" authorId="1">
      <text>
        <r>
          <rPr>
            <sz val="8"/>
            <color indexed="81"/>
            <rFont val="Tahoma"/>
            <family val="2"/>
            <charset val="238"/>
          </rPr>
          <t xml:space="preserve">realizace energet.úspor.opatření-zateplování, úvěr KB       1 125 tis a EIB 9 951 tis. Kč
</t>
        </r>
      </text>
    </comment>
    <comment ref="D112" authorId="1">
      <text>
        <r>
          <rPr>
            <sz val="8"/>
            <color indexed="81"/>
            <rFont val="Tahoma"/>
            <family val="2"/>
            <charset val="238"/>
          </rPr>
          <t xml:space="preserve">včetně příspěvku školským PO (30001001301;3001001312)
</t>
        </r>
      </text>
    </comment>
    <comment ref="D117" authorId="1">
      <text>
        <r>
          <rPr>
            <sz val="8"/>
            <color indexed="81"/>
            <rFont val="Tahoma"/>
            <family val="2"/>
            <charset val="238"/>
          </rPr>
          <t xml:space="preserve">příspěvek školským PO zahrnut v provozu
</t>
        </r>
      </text>
    </comment>
    <comment ref="G150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C164" authorId="3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64" authorId="2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195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197" authorId="1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197" authorId="2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198" authorId="2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sharedStrings.xml><?xml version="1.0" encoding="utf-8"?>
<sst xmlns="http://schemas.openxmlformats.org/spreadsheetml/2006/main" count="332" uniqueCount="146">
  <si>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</si>
  <si>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</si>
  <si>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</si>
  <si>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</si>
  <si>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</si>
  <si>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</si>
  <si>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</si>
  <si>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</si>
  <si>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</si>
  <si>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Financování celkem</t>
  </si>
  <si>
    <t>(přijaté úvěry, přebytek hospodaření)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</si>
  <si>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</si>
  <si>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</si>
  <si>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</si>
  <si>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</si>
  <si>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</si>
  <si>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</si>
  <si>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</si>
  <si>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</si>
  <si>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</si>
  <si>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</si>
  <si>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</si>
  <si>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</si>
  <si>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</si>
  <si>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</si>
  <si>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</si>
  <si>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</si>
  <si>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hejtmana</t>
  </si>
  <si>
    <t>Kancelář ředitele</t>
  </si>
  <si>
    <t>Odbor majetkový a právní</t>
  </si>
  <si>
    <t>Odbor správní a legislativní</t>
  </si>
  <si>
    <t>Odbor informatiky</t>
  </si>
  <si>
    <t>Odbor ekonomický</t>
  </si>
  <si>
    <t>Odbor strategického rozvoje kraje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</si>
  <si>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</si>
  <si>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</si>
  <si>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</si>
  <si>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</si>
  <si>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</si>
  <si>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</si>
  <si>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</si>
  <si>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</si>
  <si>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 školství, mládeže a tělovýchovy</t>
  </si>
  <si>
    <t>odbor</t>
  </si>
  <si>
    <t>celkem</t>
  </si>
  <si>
    <t>příspěvkové organizace</t>
  </si>
  <si>
    <t>Odbor sociálních věcí</t>
  </si>
  <si>
    <t>Odbor dopravy a silničního hospodářství</t>
  </si>
  <si>
    <t>Odbor kultury a památkové péče</t>
  </si>
  <si>
    <t>Odbor zdravotnictví</t>
  </si>
  <si>
    <t>Odbor Krajský živnostenský úřad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</si>
  <si>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</si>
  <si>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</si>
  <si>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</si>
  <si>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</si>
  <si>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</si>
  <si>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</si>
  <si>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</si>
  <si>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</si>
  <si>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</si>
  <si>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</si>
  <si>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* Konsolidace</t>
  </si>
  <si>
    <t>Konsolidace je očištění údajů  rozpočtu a skutečnosti o interní přesuny peněžních prostředků uvnitř organizace mezi jednotlivými účty.</t>
  </si>
  <si>
    <t>Rekapitulace: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</si>
  <si>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</si>
  <si>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</si>
  <si>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</si>
  <si>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r>
      <t>Příjmy - účelové dotace           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</si>
  <si>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</si>
  <si>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</si>
  <si>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</si>
  <si>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</si>
  <si>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</si>
  <si>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</si>
  <si>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</si>
  <si>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</si>
  <si>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</si>
  <si>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</si>
  <si>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</si>
  <si>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</si>
  <si>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</si>
  <si>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</si>
  <si>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</si>
  <si>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</si>
  <si>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</si>
  <si>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</si>
  <si>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</si>
  <si>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Přehled celkových příjmů Olomouckého kraje, které zahrnují  příjmy běžné (daňové, nedaňové, kapitálové) přijaté účelové dotace ze státního rozpočtu, zapojení úvěrů (úvěr z EIB, úvěr z KB), zapojení přebytku hospodaření.</t>
  </si>
  <si>
    <t>dotace</t>
  </si>
  <si>
    <t>provoz +inv.-voda</t>
  </si>
  <si>
    <t>provoz +inv.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</si>
  <si>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</si>
  <si>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</si>
  <si>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</si>
  <si>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</si>
  <si>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</si>
  <si>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r>
      <t xml:space="preserve">Financování   </t>
    </r>
    <r>
      <rPr>
        <sz val="13"/>
        <rFont val="Arial"/>
        <family val="2"/>
        <charset val="238"/>
      </rPr>
      <t xml:space="preserve"> (s</t>
    </r>
    <r>
      <rPr>
        <sz val="9"/>
        <rFont val="Arial"/>
        <family val="2"/>
        <charset val="238"/>
      </rPr>
      <t>plátky úvěrů )</t>
    </r>
  </si>
  <si>
    <t>(hrazené z vlastních příjmů, z úvěrů, splátky úvěrů, úroky)</t>
  </si>
  <si>
    <t xml:space="preserve">Fond - odběr podzemní vody   </t>
  </si>
  <si>
    <r>
      <t xml:space="preserve">Financování  (dotace a </t>
    </r>
    <r>
      <rPr>
        <sz val="9"/>
        <rFont val="Arial CE"/>
        <charset val="238"/>
      </rPr>
      <t>úvěr u KB, EIB, SFDI</t>
    </r>
    <r>
      <rPr>
        <sz val="11"/>
        <rFont val="Arial CE"/>
        <charset val="238"/>
      </rPr>
      <t>)</t>
    </r>
  </si>
  <si>
    <t>SFDI</t>
  </si>
  <si>
    <r>
      <t>Financování (</t>
    </r>
    <r>
      <rPr>
        <sz val="9"/>
        <rFont val="Arial"/>
        <family val="2"/>
        <charset val="238"/>
      </rPr>
      <t>z dotace a úvěru u KB,EIB, SFDI</t>
    </r>
    <r>
      <rPr>
        <sz val="11"/>
        <rFont val="Arial"/>
        <family val="2"/>
        <charset val="238"/>
      </rPr>
      <t>)</t>
    </r>
  </si>
  <si>
    <t>včetně SFDI</t>
  </si>
  <si>
    <t>Odbor investic a evropských programů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</si>
  <si>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</si>
  <si>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</si>
  <si>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</si>
  <si>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</si>
  <si>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</si>
  <si>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</si>
  <si>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</si>
  <si>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</si>
  <si>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</si>
  <si>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</si>
  <si>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</si>
  <si>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</si>
  <si>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</si>
  <si>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</si>
  <si>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</si>
  <si>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</si>
  <si>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</si>
  <si>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</si>
  <si>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</si>
  <si>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</si>
  <si>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</si>
  <si>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</si>
  <si>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</si>
  <si>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</si>
  <si>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</si>
  <si>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</si>
  <si>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</si>
  <si>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</si>
  <si>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30-71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</si>
  <si>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</si>
  <si>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</si>
  <si>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</si>
  <si>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</si>
  <si>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</si>
  <si>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</si>
  <si>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</si>
  <si>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</si>
  <si>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</si>
  <si>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</si>
  <si>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1. Plnění rozpočtu příjmů Olomouckého kraje k 31. 10. 2012</t>
  </si>
  <si>
    <t>2. Plnění rozpočtu výdajů Olomouckého kraje k 31.10. 2012</t>
  </si>
  <si>
    <t>Rekapitulace příjmů a výdajů k 31.10. 2012: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</si>
</sst>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68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sz val="11"/>
      <color indexed="9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FF0000"/>
      <name val="Arial CE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11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" fontId="0" fillId="0" borderId="0"/>
    <xf numFmtId="0" fontId="16" fillId="0" borderId="0"/>
  </cellStyleXfs>
  <cellXfs count="377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0" fillId="0" borderId="5" xfId="0" applyFont="1" applyFill="1" applyBorder="1"/>
    <xf numFmtId="3" fontId="9" fillId="0" borderId="6" xfId="0" applyNumberFormat="1" applyFont="1" applyFill="1" applyBorder="1"/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3" fillId="0" borderId="5" xfId="0" applyFont="1" applyFill="1" applyBorder="1"/>
    <xf numFmtId="3" fontId="13" fillId="0" borderId="0" xfId="0" applyNumberFormat="1" applyFont="1" applyFill="1" applyBorder="1"/>
    <xf numFmtId="3" fontId="1" fillId="0" borderId="0" xfId="0" applyFont="1" applyFill="1"/>
    <xf numFmtId="3" fontId="9" fillId="0" borderId="8" xfId="0" applyFont="1" applyFill="1" applyBorder="1"/>
    <xf numFmtId="3" fontId="13" fillId="0" borderId="9" xfId="0" applyNumberFormat="1" applyFont="1" applyFill="1" applyBorder="1"/>
    <xf numFmtId="1" fontId="8" fillId="0" borderId="10" xfId="0" applyNumberFormat="1" applyFont="1" applyFill="1" applyBorder="1" applyAlignment="1">
      <alignment horizontal="left" wrapText="1"/>
    </xf>
    <xf numFmtId="3" fontId="8" fillId="0" borderId="11" xfId="0" applyNumberFormat="1" applyFont="1" applyFill="1" applyBorder="1"/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9" fillId="0" borderId="0" xfId="0" applyNumberFormat="1" applyFont="1" applyFill="1" applyBorder="1"/>
    <xf numFmtId="3" fontId="10" fillId="0" borderId="8" xfId="0" applyFont="1" applyFill="1" applyBorder="1"/>
    <xf numFmtId="3" fontId="9" fillId="0" borderId="12" xfId="0" applyNumberFormat="1" applyFont="1" applyFill="1" applyBorder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8" fillId="0" borderId="9" xfId="0" applyNumberFormat="1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166" fontId="19" fillId="0" borderId="14" xfId="1" applyNumberFormat="1" applyFont="1" applyFill="1" applyBorder="1" applyAlignment="1">
      <alignment horizontal="center"/>
    </xf>
    <xf numFmtId="0" fontId="4" fillId="0" borderId="7" xfId="1" applyFont="1" applyFill="1" applyBorder="1"/>
    <xf numFmtId="0" fontId="19" fillId="0" borderId="8" xfId="1" applyFont="1" applyFill="1" applyBorder="1"/>
    <xf numFmtId="166" fontId="19" fillId="0" borderId="9" xfId="1" applyNumberFormat="1" applyFont="1" applyFill="1" applyBorder="1" applyAlignment="1">
      <alignment horizontal="center"/>
    </xf>
    <xf numFmtId="3" fontId="7" fillId="0" borderId="9" xfId="1" applyNumberFormat="1" applyFont="1" applyFill="1" applyBorder="1"/>
    <xf numFmtId="0" fontId="20" fillId="0" borderId="15" xfId="1" applyFont="1" applyFill="1" applyBorder="1"/>
    <xf numFmtId="3" fontId="20" fillId="0" borderId="16" xfId="1" applyNumberFormat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0" fontId="4" fillId="0" borderId="18" xfId="1" applyFont="1" applyFill="1" applyBorder="1"/>
    <xf numFmtId="166" fontId="19" fillId="0" borderId="19" xfId="1" applyNumberFormat="1" applyFont="1" applyFill="1" applyBorder="1" applyAlignment="1">
      <alignment horizontal="center"/>
    </xf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3" fontId="19" fillId="0" borderId="6" xfId="1" applyNumberFormat="1" applyFont="1" applyFill="1" applyBorder="1" applyAlignment="1">
      <alignment horizontal="center"/>
    </xf>
    <xf numFmtId="3" fontId="19" fillId="0" borderId="14" xfId="1" applyNumberFormat="1" applyFont="1" applyFill="1" applyBorder="1" applyAlignment="1">
      <alignment horizontal="center"/>
    </xf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0" fontId="4" fillId="0" borderId="20" xfId="1" applyFont="1" applyFill="1" applyBorder="1"/>
    <xf numFmtId="166" fontId="16" fillId="0" borderId="19" xfId="1" applyNumberFormat="1" applyFont="1" applyFill="1" applyBorder="1" applyAlignment="1">
      <alignment horizontal="center"/>
    </xf>
    <xf numFmtId="3" fontId="16" fillId="0" borderId="0" xfId="1" applyNumberFormat="1" applyFont="1" applyFill="1" applyBorder="1"/>
    <xf numFmtId="3" fontId="29" fillId="0" borderId="0" xfId="1" applyNumberFormat="1" applyFont="1" applyFill="1" applyBorder="1"/>
    <xf numFmtId="0" fontId="20" fillId="0" borderId="5" xfId="1" applyFont="1" applyFill="1" applyBorder="1"/>
    <xf numFmtId="0" fontId="20" fillId="0" borderId="21" xfId="1" applyFont="1" applyFill="1" applyBorder="1"/>
    <xf numFmtId="3" fontId="21" fillId="0" borderId="0" xfId="1" applyNumberFormat="1" applyFont="1" applyFill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6" fillId="0" borderId="0" xfId="1" applyNumberFormat="1" applyFont="1" applyFill="1"/>
    <xf numFmtId="3" fontId="20" fillId="0" borderId="0" xfId="1" applyNumberFormat="1" applyFont="1" applyFill="1"/>
    <xf numFmtId="3" fontId="37" fillId="0" borderId="0" xfId="1" applyNumberFormat="1" applyFont="1" applyFill="1"/>
    <xf numFmtId="3" fontId="38" fillId="0" borderId="0" xfId="1" applyNumberFormat="1" applyFont="1" applyFill="1"/>
    <xf numFmtId="4" fontId="38" fillId="0" borderId="0" xfId="1" applyNumberFormat="1" applyFont="1" applyFill="1"/>
    <xf numFmtId="3" fontId="39" fillId="0" borderId="0" xfId="1" applyNumberFormat="1" applyFont="1" applyFill="1"/>
    <xf numFmtId="4" fontId="39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40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1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5" fillId="0" borderId="0" xfId="1" applyNumberFormat="1" applyFont="1" applyFill="1" applyBorder="1"/>
    <xf numFmtId="4" fontId="34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3" fontId="16" fillId="2" borderId="0" xfId="1" applyNumberFormat="1" applyFont="1" applyFill="1" applyBorder="1"/>
    <xf numFmtId="4" fontId="20" fillId="2" borderId="0" xfId="1" applyNumberFormat="1" applyFont="1" applyFill="1" applyBorder="1"/>
    <xf numFmtId="4" fontId="34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30" fillId="0" borderId="0" xfId="1" applyNumberFormat="1" applyFont="1" applyFill="1" applyBorder="1"/>
    <xf numFmtId="4" fontId="31" fillId="0" borderId="0" xfId="1" applyNumberFormat="1" applyFont="1" applyFill="1" applyBorder="1"/>
    <xf numFmtId="0" fontId="32" fillId="0" borderId="0" xfId="1" applyFont="1" applyFill="1" applyBorder="1"/>
    <xf numFmtId="0" fontId="20" fillId="0" borderId="12" xfId="1" applyFont="1" applyFill="1" applyBorder="1"/>
    <xf numFmtId="3" fontId="9" fillId="0" borderId="23" xfId="0" applyFont="1" applyBorder="1" applyAlignment="1">
      <alignment horizontal="right"/>
    </xf>
    <xf numFmtId="3" fontId="9" fillId="0" borderId="24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13" fillId="0" borderId="26" xfId="0" applyFont="1" applyBorder="1" applyAlignment="1">
      <alignment horizontal="right"/>
    </xf>
    <xf numFmtId="3" fontId="13" fillId="0" borderId="27" xfId="0" applyFont="1" applyBorder="1" applyAlignment="1">
      <alignment horizontal="right"/>
    </xf>
    <xf numFmtId="3" fontId="9" fillId="0" borderId="28" xfId="0" applyFont="1" applyBorder="1" applyAlignment="1">
      <alignment horizontal="right"/>
    </xf>
    <xf numFmtId="3" fontId="9" fillId="0" borderId="25" xfId="0" applyFont="1" applyBorder="1" applyAlignment="1">
      <alignment horizontal="right"/>
    </xf>
    <xf numFmtId="3" fontId="34" fillId="0" borderId="11" xfId="1" applyNumberFormat="1" applyFont="1" applyFill="1" applyBorder="1"/>
    <xf numFmtId="3" fontId="34" fillId="0" borderId="29" xfId="1" applyNumberFormat="1" applyFont="1" applyFill="1" applyBorder="1"/>
    <xf numFmtId="3" fontId="20" fillId="0" borderId="30" xfId="1" applyNumberFormat="1" applyFont="1" applyFill="1" applyBorder="1"/>
    <xf numFmtId="3" fontId="20" fillId="0" borderId="6" xfId="1" applyNumberFormat="1" applyFont="1" applyFill="1" applyBorder="1"/>
    <xf numFmtId="3" fontId="20" fillId="0" borderId="31" xfId="1" applyNumberFormat="1" applyFont="1" applyFill="1" applyBorder="1"/>
    <xf numFmtId="0" fontId="33" fillId="0" borderId="32" xfId="1" applyFont="1" applyFill="1" applyBorder="1" applyAlignment="1">
      <alignment vertical="top"/>
    </xf>
    <xf numFmtId="3" fontId="46" fillId="0" borderId="0" xfId="1" applyNumberFormat="1" applyFont="1" applyFill="1" applyBorder="1"/>
    <xf numFmtId="3" fontId="7" fillId="0" borderId="0" xfId="1" applyNumberFormat="1" applyFont="1" applyFill="1" applyBorder="1"/>
    <xf numFmtId="3" fontId="45" fillId="0" borderId="0" xfId="1" applyNumberFormat="1" applyFont="1" applyFill="1" applyBorder="1"/>
    <xf numFmtId="3" fontId="47" fillId="0" borderId="0" xfId="1" applyNumberFormat="1" applyFont="1" applyFill="1"/>
    <xf numFmtId="0" fontId="16" fillId="0" borderId="0" xfId="1" applyFont="1" applyFill="1" applyAlignment="1">
      <alignment horizontal="right"/>
    </xf>
    <xf numFmtId="3" fontId="48" fillId="0" borderId="0" xfId="1" applyNumberFormat="1" applyFont="1" applyFill="1"/>
    <xf numFmtId="164" fontId="49" fillId="0" borderId="0" xfId="1" applyNumberFormat="1" applyFont="1" applyFill="1" applyBorder="1"/>
    <xf numFmtId="1" fontId="50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2" xfId="0" applyFont="1" applyFill="1" applyBorder="1" applyAlignment="1"/>
    <xf numFmtId="3" fontId="3" fillId="3" borderId="22" xfId="0" applyFont="1" applyFill="1" applyBorder="1" applyAlignment="1">
      <alignment horizontal="right"/>
    </xf>
    <xf numFmtId="3" fontId="2" fillId="4" borderId="22" xfId="0" applyFont="1" applyFill="1" applyBorder="1" applyAlignment="1">
      <alignment horizontal="right"/>
    </xf>
    <xf numFmtId="3" fontId="3" fillId="3" borderId="33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31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2" fillId="5" borderId="34" xfId="0" applyNumberFormat="1" applyFont="1" applyFill="1" applyBorder="1" applyAlignment="1">
      <alignment horizontal="left"/>
    </xf>
    <xf numFmtId="3" fontId="53" fillId="5" borderId="35" xfId="0" applyFont="1" applyFill="1" applyBorder="1"/>
    <xf numFmtId="3" fontId="54" fillId="5" borderId="35" xfId="0" applyFont="1" applyFill="1" applyBorder="1"/>
    <xf numFmtId="1" fontId="52" fillId="5" borderId="7" xfId="0" applyNumberFormat="1" applyFont="1" applyFill="1" applyBorder="1" applyAlignment="1">
      <alignment horizontal="left"/>
    </xf>
    <xf numFmtId="3" fontId="53" fillId="5" borderId="0" xfId="0" applyFont="1" applyFill="1" applyBorder="1"/>
    <xf numFmtId="3" fontId="54" fillId="5" borderId="0" xfId="0" applyFont="1" applyFill="1" applyBorder="1"/>
    <xf numFmtId="4" fontId="56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30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3" fontId="21" fillId="0" borderId="31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4" xfId="0" applyNumberFormat="1" applyFont="1" applyFill="1" applyBorder="1" applyAlignment="1">
      <alignment horizontal="left"/>
    </xf>
    <xf numFmtId="3" fontId="4" fillId="6" borderId="35" xfId="0" applyFont="1" applyFill="1" applyBorder="1"/>
    <xf numFmtId="3" fontId="8" fillId="5" borderId="36" xfId="0" applyNumberFormat="1" applyFont="1" applyFill="1" applyBorder="1" applyAlignment="1">
      <alignment horizontal="right"/>
    </xf>
    <xf numFmtId="1" fontId="51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7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7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7" xfId="0" applyFont="1" applyFill="1" applyBorder="1" applyAlignment="1">
      <alignment horizontal="right"/>
    </xf>
    <xf numFmtId="3" fontId="19" fillId="0" borderId="0" xfId="1" applyNumberFormat="1" applyFont="1" applyFill="1"/>
    <xf numFmtId="3" fontId="7" fillId="0" borderId="0" xfId="1" applyNumberFormat="1" applyFont="1" applyFill="1"/>
    <xf numFmtId="164" fontId="38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5" fillId="0" borderId="10" xfId="1" applyFont="1" applyFill="1" applyBorder="1" applyAlignment="1">
      <alignment wrapText="1"/>
    </xf>
    <xf numFmtId="166" fontId="34" fillId="0" borderId="38" xfId="1" applyNumberFormat="1" applyFont="1" applyFill="1" applyBorder="1" applyAlignment="1">
      <alignment horizontal="center"/>
    </xf>
    <xf numFmtId="0" fontId="33" fillId="0" borderId="34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60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35" fillId="0" borderId="6" xfId="1" applyNumberFormat="1" applyFont="1" applyFill="1" applyBorder="1" applyAlignment="1"/>
    <xf numFmtId="3" fontId="9" fillId="0" borderId="36" xfId="0" applyFont="1" applyBorder="1" applyAlignment="1">
      <alignment horizontal="right"/>
    </xf>
    <xf numFmtId="3" fontId="9" fillId="0" borderId="37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3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2" xfId="0" applyFont="1" applyFill="1" applyBorder="1"/>
    <xf numFmtId="3" fontId="5" fillId="0" borderId="43" xfId="0" applyFont="1" applyFill="1" applyBorder="1" applyAlignment="1">
      <alignment horizontal="center" vertical="center"/>
    </xf>
    <xf numFmtId="3" fontId="9" fillId="0" borderId="30" xfId="0" applyFont="1" applyFill="1" applyBorder="1"/>
    <xf numFmtId="3" fontId="9" fillId="0" borderId="6" xfId="0" applyFont="1" applyFill="1" applyBorder="1"/>
    <xf numFmtId="165" fontId="9" fillId="0" borderId="6" xfId="0" applyNumberFormat="1" applyFont="1" applyBorder="1" applyAlignment="1">
      <alignment horizontal="right"/>
    </xf>
    <xf numFmtId="3" fontId="8" fillId="0" borderId="11" xfId="0" applyFont="1" applyFill="1" applyBorder="1"/>
    <xf numFmtId="3" fontId="17" fillId="0" borderId="4" xfId="1" applyNumberFormat="1" applyFont="1" applyFill="1" applyBorder="1" applyAlignment="1">
      <alignment horizontal="center" vertical="center"/>
    </xf>
    <xf numFmtId="0" fontId="10" fillId="0" borderId="34" xfId="1" applyFont="1" applyFill="1" applyBorder="1"/>
    <xf numFmtId="0" fontId="7" fillId="0" borderId="7" xfId="1" applyFont="1" applyFill="1" applyBorder="1" applyAlignment="1"/>
    <xf numFmtId="0" fontId="10" fillId="0" borderId="7" xfId="1" applyFont="1" applyFill="1" applyBorder="1" applyAlignment="1"/>
    <xf numFmtId="0" fontId="20" fillId="0" borderId="10" xfId="1" applyFont="1" applyFill="1" applyBorder="1"/>
    <xf numFmtId="166" fontId="16" fillId="0" borderId="32" xfId="1" applyNumberFormat="1" applyFont="1" applyFill="1" applyBorder="1" applyAlignment="1">
      <alignment horizontal="center"/>
    </xf>
    <xf numFmtId="166" fontId="16" fillId="0" borderId="38" xfId="1" applyNumberFormat="1" applyFont="1" applyFill="1" applyBorder="1" applyAlignment="1">
      <alignment horizontal="center"/>
    </xf>
    <xf numFmtId="3" fontId="10" fillId="0" borderId="30" xfId="1" applyNumberFormat="1" applyFont="1" applyFill="1" applyBorder="1"/>
    <xf numFmtId="3" fontId="7" fillId="0" borderId="30" xfId="1" applyNumberFormat="1" applyFont="1" applyFill="1" applyBorder="1"/>
    <xf numFmtId="3" fontId="20" fillId="0" borderId="11" xfId="1" applyNumberFormat="1" applyFont="1" applyFill="1" applyBorder="1"/>
    <xf numFmtId="3" fontId="5" fillId="0" borderId="44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2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5" xfId="0" applyFont="1" applyFill="1" applyBorder="1" applyAlignment="1"/>
    <xf numFmtId="3" fontId="8" fillId="6" borderId="30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7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3" fillId="5" borderId="48" xfId="0" applyFont="1" applyFill="1" applyBorder="1" applyAlignment="1">
      <alignment horizontal="right"/>
    </xf>
    <xf numFmtId="3" fontId="53" fillId="5" borderId="49" xfId="0" applyFont="1" applyFill="1" applyBorder="1" applyAlignment="1">
      <alignment horizontal="right"/>
    </xf>
    <xf numFmtId="3" fontId="55" fillId="5" borderId="24" xfId="0" applyFont="1" applyFill="1" applyBorder="1" applyAlignment="1">
      <alignment horizontal="right"/>
    </xf>
    <xf numFmtId="3" fontId="55" fillId="5" borderId="23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/>
    </xf>
    <xf numFmtId="166" fontId="17" fillId="0" borderId="43" xfId="1" applyNumberFormat="1" applyFont="1" applyFill="1" applyBorder="1" applyAlignment="1">
      <alignment horizontal="center" vertical="center"/>
    </xf>
    <xf numFmtId="1" fontId="62" fillId="0" borderId="44" xfId="0" applyNumberFormat="1" applyFont="1" applyFill="1" applyBorder="1" applyAlignment="1">
      <alignment horizontal="left"/>
    </xf>
    <xf numFmtId="3" fontId="5" fillId="0" borderId="47" xfId="0" applyFont="1" applyFill="1" applyBorder="1"/>
    <xf numFmtId="3" fontId="5" fillId="0" borderId="43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7" fillId="0" borderId="0" xfId="1" applyNumberFormat="1" applyFont="1" applyFill="1" applyBorder="1"/>
    <xf numFmtId="3" fontId="59" fillId="0" borderId="0" xfId="1" applyNumberFormat="1" applyFont="1" applyFill="1" applyBorder="1"/>
    <xf numFmtId="3" fontId="57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8" fillId="7" borderId="11" xfId="0" applyNumberFormat="1" applyFont="1" applyFill="1" applyBorder="1"/>
    <xf numFmtId="3" fontId="13" fillId="7" borderId="6" xfId="0" applyNumberFormat="1" applyFont="1" applyFill="1" applyBorder="1"/>
    <xf numFmtId="3" fontId="61" fillId="7" borderId="9" xfId="0" applyNumberFormat="1" applyFont="1" applyFill="1" applyBorder="1"/>
    <xf numFmtId="3" fontId="9" fillId="7" borderId="30" xfId="0" applyFont="1" applyFill="1" applyBorder="1"/>
    <xf numFmtId="3" fontId="58" fillId="7" borderId="6" xfId="0" applyFont="1" applyFill="1" applyBorder="1"/>
    <xf numFmtId="3" fontId="9" fillId="7" borderId="6" xfId="0" applyFont="1" applyFill="1" applyBorder="1"/>
    <xf numFmtId="3" fontId="8" fillId="7" borderId="11" xfId="0" applyFont="1" applyFill="1" applyBorder="1"/>
    <xf numFmtId="3" fontId="13" fillId="3" borderId="38" xfId="0" applyFont="1" applyFill="1" applyBorder="1" applyAlignment="1"/>
    <xf numFmtId="3" fontId="65" fillId="4" borderId="11" xfId="0" applyFont="1" applyFill="1" applyBorder="1" applyAlignment="1">
      <alignment horizontal="right"/>
    </xf>
    <xf numFmtId="3" fontId="55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6" fillId="2" borderId="0" xfId="1" applyNumberFormat="1" applyFont="1" applyFill="1" applyBorder="1" applyAlignment="1">
      <alignment vertical="center"/>
    </xf>
    <xf numFmtId="3" fontId="60" fillId="7" borderId="0" xfId="0" applyFont="1" applyFill="1"/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6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39" fillId="0" borderId="0" xfId="1" applyNumberFormat="1" applyFont="1" applyFill="1" applyBorder="1"/>
    <xf numFmtId="4" fontId="39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7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8" fillId="0" borderId="0" xfId="1" applyNumberFormat="1" applyFont="1" applyFill="1" applyBorder="1"/>
    <xf numFmtId="4" fontId="19" fillId="0" borderId="0" xfId="1" applyNumberFormat="1" applyFont="1" applyFill="1" applyBorder="1"/>
    <xf numFmtId="0" fontId="33" fillId="0" borderId="0" xfId="1" applyFont="1" applyFill="1" applyBorder="1" applyAlignment="1">
      <alignment vertical="top"/>
    </xf>
    <xf numFmtId="3" fontId="35" fillId="0" borderId="0" xfId="1" applyNumberFormat="1" applyFont="1" applyFill="1" applyBorder="1" applyAlignment="1"/>
    <xf numFmtId="3" fontId="67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5" fillId="0" borderId="0" xfId="1" applyFont="1" applyFill="1" applyBorder="1" applyAlignment="1">
      <alignment wrapText="1"/>
    </xf>
    <xf numFmtId="166" fontId="34" fillId="0" borderId="0" xfId="1" applyNumberFormat="1" applyFont="1" applyFill="1" applyBorder="1" applyAlignment="1">
      <alignment horizontal="center"/>
    </xf>
    <xf numFmtId="3" fontId="34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50" xfId="1" applyFont="1" applyFill="1" applyBorder="1"/>
    <xf numFmtId="3" fontId="13" fillId="0" borderId="51" xfId="0" applyFont="1" applyBorder="1" applyAlignment="1">
      <alignment horizontal="right"/>
    </xf>
    <xf numFmtId="0" fontId="16" fillId="0" borderId="52" xfId="1" applyFont="1" applyFill="1" applyBorder="1"/>
    <xf numFmtId="3" fontId="9" fillId="0" borderId="53" xfId="0" applyFont="1" applyBorder="1" applyAlignment="1">
      <alignment horizontal="right"/>
    </xf>
    <xf numFmtId="0" fontId="4" fillId="0" borderId="54" xfId="1" applyFont="1" applyFill="1" applyBorder="1"/>
    <xf numFmtId="0" fontId="4" fillId="0" borderId="55" xfId="1" applyFont="1" applyFill="1" applyBorder="1"/>
    <xf numFmtId="166" fontId="19" fillId="0" borderId="56" xfId="1" applyNumberFormat="1" applyFont="1" applyFill="1" applyBorder="1" applyAlignment="1">
      <alignment horizontal="center"/>
    </xf>
    <xf numFmtId="3" fontId="7" fillId="0" borderId="56" xfId="1" applyNumberFormat="1" applyFont="1" applyFill="1" applyBorder="1"/>
    <xf numFmtId="3" fontId="9" fillId="0" borderId="57" xfId="0" applyFont="1" applyBorder="1" applyAlignment="1">
      <alignment horizontal="right"/>
    </xf>
    <xf numFmtId="3" fontId="25" fillId="0" borderId="0" xfId="1" applyNumberFormat="1" applyFont="1" applyFill="1"/>
    <xf numFmtId="3" fontId="9" fillId="7" borderId="0" xfId="0" applyNumberFormat="1" applyFont="1" applyFill="1" applyBorder="1" applyAlignment="1">
      <alignment horizontal="right"/>
    </xf>
    <xf numFmtId="3" fontId="13" fillId="7" borderId="9" xfId="0" applyNumberFormat="1" applyFont="1" applyFill="1" applyBorder="1"/>
    <xf numFmtId="3" fontId="61" fillId="0" borderId="0" xfId="1" applyNumberFormat="1" applyFont="1" applyFill="1" applyBorder="1"/>
    <xf numFmtId="3" fontId="20" fillId="0" borderId="16" xfId="1" applyNumberFormat="1" applyFont="1" applyFill="1" applyBorder="1" applyProtection="1">
      <protection locked="0"/>
    </xf>
    <xf numFmtId="3" fontId="7" fillId="0" borderId="19" xfId="1" applyNumberFormat="1" applyFont="1" applyFill="1" applyBorder="1" applyProtection="1">
      <protection locked="0"/>
    </xf>
    <xf numFmtId="3" fontId="25" fillId="7" borderId="6" xfId="1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3" fillId="0" borderId="39" xfId="1" applyFont="1" applyFill="1" applyBorder="1" applyAlignment="1"/>
    <xf numFmtId="0" fontId="33" fillId="0" borderId="40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0" fontId="18" fillId="0" borderId="0" xfId="1" applyFont="1" applyFill="1" applyAlignment="1">
      <alignment horizontal="center"/>
    </xf>
    <xf numFmtId="0" fontId="10" fillId="0" borderId="7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Alignment="1">
      <alignment vertical="top"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41" xfId="0" applyFont="1" applyBorder="1" applyAlignment="1">
      <alignment horizontal="center"/>
    </xf>
    <xf numFmtId="3" fontId="5" fillId="0" borderId="46" xfId="0" applyFont="1" applyBorder="1" applyAlignment="1">
      <alignment horizontal="center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2">
    <cellStyle name="Normální" xfId="0" builtinId="0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4277127</c:v>
                </c:pt>
                <c:pt idx="1">
                  <c:v>4268357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5158868</c:v>
                </c:pt>
                <c:pt idx="1">
                  <c:v>5055640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4588082</c:v>
                </c:pt>
                <c:pt idx="1">
                  <c:v>3537986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23584"/>
        <c:axId val="187125120"/>
      </c:barChart>
      <c:catAx>
        <c:axId val="1871235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7125120"/>
        <c:crosses val="autoZero"/>
        <c:auto val="1"/>
        <c:lblAlgn val="ctr"/>
        <c:lblOffset val="100"/>
        <c:tickMarkSkip val="1"/>
        <c:noMultiLvlLbl val="0"/>
      </c:catAx>
      <c:valAx>
        <c:axId val="187125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7123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4317127</c:v>
                </c:pt>
                <c:pt idx="1">
                  <c:v>4317127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10915380</c:v>
                </c:pt>
                <c:pt idx="1">
                  <c:v>10915380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10380683</c:v>
                </c:pt>
                <c:pt idx="1">
                  <c:v>8308702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56704"/>
        <c:axId val="186474880"/>
      </c:barChart>
      <c:catAx>
        <c:axId val="1864567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6474880"/>
        <c:crosses val="autoZero"/>
        <c:auto val="1"/>
        <c:lblAlgn val="ctr"/>
        <c:lblOffset val="100"/>
        <c:tickMarkSkip val="1"/>
        <c:noMultiLvlLbl val="0"/>
      </c:catAx>
      <c:valAx>
        <c:axId val="18647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6456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4277127</c:v>
                </c:pt>
                <c:pt idx="1">
                  <c:v>4268357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5158868</c:v>
                </c:pt>
                <c:pt idx="1">
                  <c:v>5055640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4588082</c:v>
                </c:pt>
                <c:pt idx="1">
                  <c:v>3537986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76320"/>
        <c:axId val="187577856"/>
      </c:barChart>
      <c:catAx>
        <c:axId val="18757632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7577856"/>
        <c:crosses val="autoZero"/>
        <c:auto val="1"/>
        <c:lblAlgn val="ctr"/>
        <c:lblOffset val="100"/>
        <c:tickMarkSkip val="1"/>
        <c:noMultiLvlLbl val="0"/>
      </c:catAx>
      <c:valAx>
        <c:axId val="187577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7576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4317127</c:v>
                </c:pt>
                <c:pt idx="1">
                  <c:v>4317127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10915380</c:v>
                </c:pt>
                <c:pt idx="1">
                  <c:v>10915380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10380683</c:v>
                </c:pt>
                <c:pt idx="1">
                  <c:v>8308702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42624"/>
        <c:axId val="187644160"/>
      </c:barChart>
      <c:catAx>
        <c:axId val="18764262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7644160"/>
        <c:crosses val="autoZero"/>
        <c:auto val="1"/>
        <c:lblAlgn val="ctr"/>
        <c:lblOffset val="100"/>
        <c:tickMarkSkip val="1"/>
        <c:noMultiLvlLbl val="0"/>
      </c:catAx>
      <c:valAx>
        <c:axId val="187644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7642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36"/>
  <sheetViews>
    <sheetView showGridLines="0" view="pageLayout" topLeftCell="A43" zoomScaleNormal="100" workbookViewId="0">
      <selection activeCell="A48" sqref="A48:A51"/>
    </sheetView>
  </sheetViews>
  <sheetFormatPr defaultRowHeight="12.75" x14ac:dyDescent="0.2"/>
  <cols>
    <col min="1" max="1" width="40.5703125" style="2" customWidth="1"/>
    <col min="2" max="2" width="15.85546875" style="2" customWidth="1"/>
    <col min="3" max="3" width="15.5703125" style="289" customWidth="1"/>
    <col min="4" max="4" width="15.7109375" style="289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143</v>
      </c>
    </row>
    <row r="3" spans="1:7" x14ac:dyDescent="0.2">
      <c r="A3" s="360" t="s">
        <v>87</v>
      </c>
      <c r="B3" s="360"/>
      <c r="C3" s="360"/>
      <c r="D3" s="360"/>
      <c r="E3" s="360"/>
    </row>
    <row r="4" spans="1:7" ht="30.75" customHeight="1" x14ac:dyDescent="0.2">
      <c r="A4" s="360"/>
      <c r="B4" s="360"/>
      <c r="C4" s="360"/>
      <c r="D4" s="360"/>
      <c r="E4" s="360"/>
    </row>
    <row r="6" spans="1:7" ht="13.5" thickBot="1" x14ac:dyDescent="0.25">
      <c r="B6" s="20"/>
      <c r="C6" s="305"/>
      <c r="D6" s="290"/>
      <c r="E6" s="3" t="s">
        <v>0</v>
      </c>
    </row>
    <row r="7" spans="1:7" s="22" customFormat="1" ht="18.75" customHeight="1" thickTop="1" thickBot="1" x14ac:dyDescent="0.25">
      <c r="A7" s="21" t="s">
        <v>1</v>
      </c>
      <c r="B7" s="4" t="s">
        <v>2</v>
      </c>
      <c r="C7" s="291" t="s">
        <v>3</v>
      </c>
      <c r="D7" s="291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291">
        <v>3</v>
      </c>
      <c r="D8" s="291">
        <v>4</v>
      </c>
      <c r="E8" s="8" t="s">
        <v>6</v>
      </c>
    </row>
    <row r="9" spans="1:7" ht="18.95" customHeight="1" thickTop="1" x14ac:dyDescent="0.2">
      <c r="A9" s="9" t="s">
        <v>14</v>
      </c>
      <c r="B9" s="10">
        <v>3190623</v>
      </c>
      <c r="C9" s="292">
        <v>3201652</v>
      </c>
      <c r="D9" s="292">
        <v>2681958</v>
      </c>
      <c r="E9" s="147">
        <f t="shared" ref="E9:E18" si="0">(D9/C9)*100</f>
        <v>83.767942299787734</v>
      </c>
    </row>
    <row r="10" spans="1:7" ht="18.95" customHeight="1" x14ac:dyDescent="0.2">
      <c r="A10" s="9" t="s">
        <v>15</v>
      </c>
      <c r="B10" s="23">
        <v>240867</v>
      </c>
      <c r="C10" s="292">
        <v>299086</v>
      </c>
      <c r="D10" s="292">
        <v>259891</v>
      </c>
      <c r="E10" s="148">
        <f>(D10/C10)*100</f>
        <v>86.895073657743922</v>
      </c>
    </row>
    <row r="11" spans="1:7" ht="18.95" customHeight="1" x14ac:dyDescent="0.2">
      <c r="A11" s="9" t="s">
        <v>16</v>
      </c>
      <c r="B11" s="23">
        <v>13800</v>
      </c>
      <c r="C11" s="292">
        <v>14334</v>
      </c>
      <c r="D11" s="292">
        <v>24466</v>
      </c>
      <c r="E11" s="148">
        <f t="shared" si="0"/>
        <v>170.68508441467839</v>
      </c>
    </row>
    <row r="12" spans="1:7" ht="18.95" customHeight="1" x14ac:dyDescent="0.2">
      <c r="A12" s="24" t="s">
        <v>17</v>
      </c>
      <c r="B12" s="25">
        <v>79892</v>
      </c>
      <c r="C12" s="293">
        <v>5799225</v>
      </c>
      <c r="D12" s="293">
        <v>6011430</v>
      </c>
      <c r="E12" s="148">
        <f t="shared" si="0"/>
        <v>103.65919584082354</v>
      </c>
      <c r="G12" s="26"/>
    </row>
    <row r="13" spans="1:7" ht="18.95" customHeight="1" x14ac:dyDescent="0.25">
      <c r="A13" s="27" t="s">
        <v>12</v>
      </c>
      <c r="B13" s="28">
        <f>SUM(B9:B12)</f>
        <v>3525182</v>
      </c>
      <c r="C13" s="294">
        <f>SUM(C9:C12)</f>
        <v>9314297</v>
      </c>
      <c r="D13" s="294">
        <f>SUM(D9:D12)</f>
        <v>8977745</v>
      </c>
      <c r="E13" s="152">
        <f t="shared" si="0"/>
        <v>96.386716034500509</v>
      </c>
    </row>
    <row r="14" spans="1:7" s="11" customFormat="1" ht="21.75" customHeight="1" x14ac:dyDescent="0.2">
      <c r="A14" s="12" t="s">
        <v>7</v>
      </c>
      <c r="B14" s="10">
        <v>6223</v>
      </c>
      <c r="C14" s="354">
        <v>6223</v>
      </c>
      <c r="D14" s="292">
        <v>204368</v>
      </c>
      <c r="E14" s="148">
        <f t="shared" si="0"/>
        <v>3284.0752048851036</v>
      </c>
    </row>
    <row r="15" spans="1:7" s="11" customFormat="1" ht="52.5" customHeight="1" thickBot="1" x14ac:dyDescent="0.3">
      <c r="A15" s="18" t="s">
        <v>8</v>
      </c>
      <c r="B15" s="19">
        <f>B13-B14</f>
        <v>3518959</v>
      </c>
      <c r="C15" s="295">
        <f>C13-C14</f>
        <v>9308074</v>
      </c>
      <c r="D15" s="295">
        <f>D13-D14</f>
        <v>8773377</v>
      </c>
      <c r="E15" s="151">
        <f t="shared" si="0"/>
        <v>94.25555705723869</v>
      </c>
    </row>
    <row r="16" spans="1:7" s="15" customFormat="1" ht="16.5" customHeight="1" thickTop="1" x14ac:dyDescent="0.25">
      <c r="A16" s="13" t="s">
        <v>9</v>
      </c>
      <c r="B16" s="14">
        <v>798168</v>
      </c>
      <c r="C16" s="296">
        <v>1607306</v>
      </c>
      <c r="D16" s="296">
        <v>1607306</v>
      </c>
      <c r="E16" s="149">
        <f t="shared" si="0"/>
        <v>100</v>
      </c>
    </row>
    <row r="17" spans="1:7" s="15" customFormat="1" ht="16.5" customHeight="1" x14ac:dyDescent="0.25">
      <c r="A17" s="16" t="s">
        <v>10</v>
      </c>
      <c r="B17" s="17"/>
      <c r="C17" s="355"/>
      <c r="D17" s="297"/>
      <c r="E17" s="153"/>
    </row>
    <row r="18" spans="1:7" s="11" customFormat="1" ht="34.5" customHeight="1" thickBot="1" x14ac:dyDescent="0.3">
      <c r="A18" s="18" t="s">
        <v>11</v>
      </c>
      <c r="B18" s="19">
        <f>B15+B16</f>
        <v>4317127</v>
      </c>
      <c r="C18" s="295">
        <f>C15+C16</f>
        <v>10915380</v>
      </c>
      <c r="D18" s="295">
        <f>D15+D16</f>
        <v>10380683</v>
      </c>
      <c r="E18" s="150">
        <f t="shared" si="0"/>
        <v>95.101434856138766</v>
      </c>
    </row>
    <row r="19" spans="1:7" ht="13.5" thickTop="1" x14ac:dyDescent="0.2"/>
    <row r="20" spans="1:7" x14ac:dyDescent="0.2">
      <c r="C20" s="307"/>
      <c r="D20" s="290"/>
      <c r="E20" s="20"/>
    </row>
    <row r="21" spans="1:7" x14ac:dyDescent="0.2">
      <c r="A21" s="361" t="s">
        <v>13</v>
      </c>
      <c r="B21" s="361"/>
      <c r="C21" s="361"/>
      <c r="D21" s="361"/>
      <c r="E21" s="361"/>
    </row>
    <row r="22" spans="1:7" x14ac:dyDescent="0.2">
      <c r="A22" s="361"/>
      <c r="B22" s="361"/>
      <c r="C22" s="361"/>
      <c r="D22" s="361"/>
      <c r="E22" s="361"/>
      <c r="F22" s="29"/>
      <c r="G22" s="29"/>
    </row>
    <row r="23" spans="1:7" x14ac:dyDescent="0.2">
      <c r="F23" s="29"/>
      <c r="G23" s="29"/>
    </row>
    <row r="24" spans="1:7" x14ac:dyDescent="0.2">
      <c r="F24" s="29"/>
      <c r="G24" s="29"/>
    </row>
    <row r="25" spans="1:7" ht="15" x14ac:dyDescent="0.25">
      <c r="A25" s="285" t="s">
        <v>64</v>
      </c>
    </row>
    <row r="26" spans="1:7" ht="13.5" thickBot="1" x14ac:dyDescent="0.25">
      <c r="B26" s="20"/>
      <c r="C26" s="305"/>
      <c r="D26" s="290"/>
      <c r="E26" s="3" t="s">
        <v>0</v>
      </c>
    </row>
    <row r="27" spans="1:7" s="22" customFormat="1" ht="18.75" customHeight="1" thickTop="1" thickBot="1" x14ac:dyDescent="0.25">
      <c r="A27" s="21"/>
      <c r="B27" s="4" t="s">
        <v>2</v>
      </c>
      <c r="C27" s="291" t="s">
        <v>3</v>
      </c>
      <c r="D27" s="291" t="s">
        <v>4</v>
      </c>
      <c r="E27" s="8" t="s">
        <v>5</v>
      </c>
    </row>
    <row r="28" spans="1:7" s="6" customFormat="1" thickTop="1" thickBot="1" x14ac:dyDescent="0.25">
      <c r="A28" s="7">
        <v>1</v>
      </c>
      <c r="B28" s="4">
        <v>2</v>
      </c>
      <c r="C28" s="291">
        <v>3</v>
      </c>
      <c r="D28" s="291">
        <v>4</v>
      </c>
      <c r="E28" s="8" t="s">
        <v>6</v>
      </c>
    </row>
    <row r="29" spans="1:7" ht="15.75" customHeight="1" thickTop="1" x14ac:dyDescent="0.2">
      <c r="A29" s="362" t="s">
        <v>66</v>
      </c>
      <c r="B29" s="241">
        <f>B18-B33-B34</f>
        <v>3640373</v>
      </c>
      <c r="C29" s="298">
        <f>C18-C31-C33-C34</f>
        <v>4420487</v>
      </c>
      <c r="D29" s="298">
        <f>D18-D31-D33-D34</f>
        <v>3849701</v>
      </c>
      <c r="E29" s="233">
        <f t="shared" ref="E29:E35" si="1">(D29/C29)*100</f>
        <v>87.087712281474865</v>
      </c>
    </row>
    <row r="30" spans="1:7" ht="14.25" x14ac:dyDescent="0.2">
      <c r="A30" s="363"/>
      <c r="B30" s="242"/>
      <c r="C30" s="300"/>
      <c r="D30" s="299"/>
      <c r="E30" s="234"/>
    </row>
    <row r="31" spans="1:7" ht="15" customHeight="1" x14ac:dyDescent="0.2">
      <c r="A31" s="363" t="s">
        <v>67</v>
      </c>
      <c r="B31" s="242">
        <v>0</v>
      </c>
      <c r="C31" s="300">
        <v>5716512</v>
      </c>
      <c r="D31" s="300">
        <v>5741517</v>
      </c>
      <c r="E31" s="234">
        <f t="shared" si="1"/>
        <v>100.43741708230473</v>
      </c>
    </row>
    <row r="32" spans="1:7" ht="15.75" customHeight="1" x14ac:dyDescent="0.2">
      <c r="A32" s="363"/>
      <c r="B32" s="242"/>
      <c r="C32" s="300"/>
      <c r="D32" s="299"/>
      <c r="E32" s="234"/>
    </row>
    <row r="33" spans="1:7" ht="16.5" customHeight="1" x14ac:dyDescent="0.2">
      <c r="A33" s="237" t="s">
        <v>99</v>
      </c>
      <c r="B33" s="242">
        <v>636754</v>
      </c>
      <c r="C33" s="300">
        <v>738381</v>
      </c>
      <c r="D33" s="300">
        <v>738381</v>
      </c>
      <c r="E33" s="234">
        <f t="shared" si="1"/>
        <v>100</v>
      </c>
    </row>
    <row r="34" spans="1:7" ht="16.5" customHeight="1" x14ac:dyDescent="0.25">
      <c r="A34" s="238" t="s">
        <v>78</v>
      </c>
      <c r="B34" s="243">
        <v>40000</v>
      </c>
      <c r="C34" s="300">
        <v>40000</v>
      </c>
      <c r="D34" s="300">
        <v>51084</v>
      </c>
      <c r="E34" s="234">
        <f t="shared" si="1"/>
        <v>127.71</v>
      </c>
      <c r="F34" s="180"/>
      <c r="G34" s="181"/>
    </row>
    <row r="35" spans="1:7" ht="16.5" thickBot="1" x14ac:dyDescent="0.3">
      <c r="A35" s="239" t="s">
        <v>65</v>
      </c>
      <c r="B35" s="244">
        <f>B29+B31+B33+B34</f>
        <v>4317127</v>
      </c>
      <c r="C35" s="301">
        <f>C29+C31+C33+C34</f>
        <v>10915380</v>
      </c>
      <c r="D35" s="301">
        <f>D29+D31+D33+D34</f>
        <v>10380683</v>
      </c>
      <c r="E35" s="236">
        <f t="shared" si="1"/>
        <v>95.101434856138766</v>
      </c>
    </row>
    <row r="36" spans="1:7" ht="13.5" thickTop="1" x14ac:dyDescent="0.2"/>
  </sheetData>
  <mergeCells count="4">
    <mergeCell ref="A3:E4"/>
    <mergeCell ref="A21:E22"/>
    <mergeCell ref="A29:A30"/>
    <mergeCell ref="A31:A32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31. 10. 2012</oddHeader>
    <oddFooter xml:space="preserve">&amp;L&amp;"Arial CE,Kurzíva"Zastupitelstvo  Olomouckého kraje 21-12-2012
5.2.-Rozpočet Olomouckého kraje 2012-plnění rozpočtu k 31. 10. 2012
Příloha č. 1-Plnění rozpočtu příjmů Olomouckého kraje k 31. 10. 2012&amp;R&amp;"Arial CE,Kurzíva"Strana &amp;P (Celkem 6)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01"/>
  <sheetViews>
    <sheetView showGridLines="0" view="pageLayout" topLeftCell="A117" zoomScaleNormal="100" workbookViewId="0">
      <selection activeCell="C122" sqref="C122:D122"/>
    </sheetView>
  </sheetViews>
  <sheetFormatPr defaultRowHeight="14.25" x14ac:dyDescent="0.2"/>
  <cols>
    <col min="1" max="1" width="39.42578125" style="38" customWidth="1"/>
    <col min="2" max="2" width="5.140625" style="192" customWidth="1"/>
    <col min="3" max="3" width="14.85546875" style="36" customWidth="1"/>
    <col min="4" max="5" width="16" style="36" customWidth="1"/>
    <col min="6" max="6" width="8.42578125" style="36" customWidth="1"/>
    <col min="7" max="8" width="16.28515625" style="36" customWidth="1"/>
    <col min="9" max="9" width="16.7109375" style="36" customWidth="1"/>
    <col min="10" max="10" width="18.140625" style="31" customWidth="1"/>
    <col min="11" max="11" width="21" style="37" customWidth="1"/>
    <col min="12" max="12" width="2.7109375" style="33" customWidth="1"/>
    <col min="13" max="13" width="16.5703125" style="33" customWidth="1"/>
    <col min="14" max="14" width="17.5703125" style="32" customWidth="1"/>
    <col min="15" max="16" width="9.140625" style="33"/>
    <col min="17" max="17" width="11.140625" style="33" bestFit="1" customWidth="1"/>
    <col min="18" max="16384" width="9.140625" style="33"/>
  </cols>
  <sheetData>
    <row r="1" spans="1:14" ht="23.25" x14ac:dyDescent="0.35">
      <c r="A1" s="366" t="s">
        <v>144</v>
      </c>
      <c r="B1" s="367"/>
      <c r="C1" s="367"/>
      <c r="D1" s="367"/>
      <c r="E1" s="367"/>
      <c r="F1" s="367"/>
      <c r="G1" s="30"/>
      <c r="H1" s="30"/>
      <c r="I1" s="30"/>
      <c r="K1" s="32"/>
    </row>
    <row r="2" spans="1:14" ht="23.25" x14ac:dyDescent="0.35">
      <c r="A2" s="368"/>
      <c r="B2" s="368"/>
      <c r="C2" s="368"/>
      <c r="D2" s="368"/>
      <c r="E2" s="368"/>
      <c r="F2" s="368"/>
      <c r="G2" s="34"/>
      <c r="H2" s="34"/>
      <c r="I2" s="34"/>
      <c r="K2" s="32"/>
    </row>
    <row r="3" spans="1:14" ht="15" x14ac:dyDescent="0.25">
      <c r="A3" s="35"/>
    </row>
    <row r="4" spans="1:14" ht="15" thickBot="1" x14ac:dyDescent="0.25">
      <c r="F4" s="39" t="s">
        <v>0</v>
      </c>
      <c r="G4" s="39"/>
      <c r="H4" s="39"/>
      <c r="I4" s="39"/>
    </row>
    <row r="5" spans="1:14" s="41" customFormat="1" thickTop="1" thickBot="1" x14ac:dyDescent="0.25">
      <c r="A5" s="275" t="s">
        <v>18</v>
      </c>
      <c r="B5" s="276" t="s">
        <v>19</v>
      </c>
      <c r="C5" s="277" t="s">
        <v>20</v>
      </c>
      <c r="D5" s="277" t="s">
        <v>21</v>
      </c>
      <c r="E5" s="277" t="s">
        <v>4</v>
      </c>
      <c r="F5" s="278" t="s">
        <v>5</v>
      </c>
      <c r="G5" s="40"/>
      <c r="H5" s="40"/>
      <c r="I5" s="40"/>
      <c r="J5" s="131"/>
      <c r="K5" s="122"/>
      <c r="N5" s="42"/>
    </row>
    <row r="6" spans="1:14" s="41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45" t="s">
        <v>133</v>
      </c>
      <c r="G6" s="40"/>
      <c r="H6" s="40"/>
      <c r="I6" s="40"/>
      <c r="J6" s="131"/>
      <c r="K6" s="122"/>
      <c r="N6" s="42"/>
    </row>
    <row r="7" spans="1:14" s="35" customFormat="1" ht="15.75" thickTop="1" x14ac:dyDescent="0.25">
      <c r="A7" s="43" t="s">
        <v>22</v>
      </c>
      <c r="B7" s="193">
        <v>1</v>
      </c>
      <c r="C7" s="157">
        <f>C8+C9+C10+C11</f>
        <v>37238</v>
      </c>
      <c r="D7" s="157">
        <f>D8+D9+D10+D11</f>
        <v>37371</v>
      </c>
      <c r="E7" s="157">
        <f>E8+E9+E10+E11</f>
        <v>24027</v>
      </c>
      <c r="F7" s="149">
        <f t="shared" ref="F7:F52" si="0">(E7/D7)*100</f>
        <v>64.293168499638753</v>
      </c>
      <c r="G7" s="44"/>
      <c r="H7" s="44"/>
      <c r="I7" s="44"/>
      <c r="J7" s="127"/>
      <c r="K7" s="123"/>
      <c r="N7" s="45"/>
    </row>
    <row r="8" spans="1:14" s="50" customFormat="1" x14ac:dyDescent="0.2">
      <c r="A8" s="46" t="s">
        <v>23</v>
      </c>
      <c r="B8" s="47"/>
      <c r="C8" s="48">
        <v>37238</v>
      </c>
      <c r="D8" s="48">
        <v>36160</v>
      </c>
      <c r="E8" s="48">
        <v>23228</v>
      </c>
      <c r="F8" s="148">
        <f t="shared" si="0"/>
        <v>64.236725663716811</v>
      </c>
      <c r="G8" s="49"/>
      <c r="H8" s="49"/>
      <c r="I8" s="49"/>
      <c r="J8" s="127"/>
      <c r="K8" s="105"/>
      <c r="N8" s="51"/>
    </row>
    <row r="9" spans="1:14" s="50" customFormat="1" x14ac:dyDescent="0.2">
      <c r="A9" s="46" t="s">
        <v>24</v>
      </c>
      <c r="B9" s="52"/>
      <c r="C9" s="48">
        <v>0</v>
      </c>
      <c r="D9" s="48">
        <v>1211</v>
      </c>
      <c r="E9" s="48">
        <v>799</v>
      </c>
      <c r="F9" s="148">
        <f t="shared" si="0"/>
        <v>65.97853014037986</v>
      </c>
      <c r="G9" s="49"/>
      <c r="H9" s="49"/>
      <c r="I9" s="49"/>
      <c r="J9" s="127"/>
      <c r="K9" s="105"/>
      <c r="N9" s="51"/>
    </row>
    <row r="10" spans="1:14" s="50" customFormat="1" x14ac:dyDescent="0.2">
      <c r="A10" s="53" t="s">
        <v>25</v>
      </c>
      <c r="B10" s="47"/>
      <c r="C10" s="48">
        <v>0</v>
      </c>
      <c r="D10" s="48">
        <v>0</v>
      </c>
      <c r="E10" s="48">
        <v>0</v>
      </c>
      <c r="F10" s="148">
        <v>0</v>
      </c>
      <c r="G10" s="49"/>
      <c r="H10" s="162">
        <f>D10+D11</f>
        <v>0</v>
      </c>
      <c r="I10" s="162">
        <f>E10+E11</f>
        <v>0</v>
      </c>
      <c r="J10" s="162"/>
      <c r="K10" s="105"/>
      <c r="N10" s="51"/>
    </row>
    <row r="11" spans="1:14" s="50" customFormat="1" x14ac:dyDescent="0.2">
      <c r="A11" s="53" t="s">
        <v>26</v>
      </c>
      <c r="B11" s="47"/>
      <c r="C11" s="48">
        <v>0</v>
      </c>
      <c r="D11" s="48">
        <v>0</v>
      </c>
      <c r="E11" s="48">
        <v>0</v>
      </c>
      <c r="F11" s="153">
        <v>0</v>
      </c>
      <c r="G11" s="49"/>
      <c r="H11" s="49"/>
      <c r="I11" s="49"/>
      <c r="J11" s="49"/>
      <c r="K11" s="105"/>
      <c r="N11" s="51"/>
    </row>
    <row r="12" spans="1:14" s="59" customFormat="1" ht="15" x14ac:dyDescent="0.25">
      <c r="A12" s="57" t="s">
        <v>27</v>
      </c>
      <c r="B12" s="194">
        <v>2</v>
      </c>
      <c r="C12" s="58">
        <f>C13+C14+C15+C16</f>
        <v>56291</v>
      </c>
      <c r="D12" s="58">
        <f>D13+D14+D15+D16</f>
        <v>97025</v>
      </c>
      <c r="E12" s="58">
        <f>E13+E14+E15+E16</f>
        <v>78786</v>
      </c>
      <c r="F12" s="149">
        <f t="shared" si="0"/>
        <v>81.201752125740796</v>
      </c>
      <c r="G12" s="44"/>
      <c r="H12" s="44"/>
      <c r="I12" s="44"/>
      <c r="J12" s="44"/>
      <c r="K12" s="123"/>
      <c r="N12" s="60"/>
    </row>
    <row r="13" spans="1:14" s="50" customFormat="1" x14ac:dyDescent="0.2">
      <c r="A13" s="46" t="s">
        <v>23</v>
      </c>
      <c r="B13" s="47"/>
      <c r="C13" s="48">
        <v>54791</v>
      </c>
      <c r="D13" s="48">
        <v>66057</v>
      </c>
      <c r="E13" s="48">
        <v>48395</v>
      </c>
      <c r="F13" s="148">
        <f t="shared" si="0"/>
        <v>73.262485429250503</v>
      </c>
      <c r="G13" s="49"/>
      <c r="H13" s="49"/>
      <c r="I13" s="49"/>
      <c r="J13" s="49"/>
      <c r="K13" s="105"/>
      <c r="N13" s="51"/>
    </row>
    <row r="14" spans="1:14" s="50" customFormat="1" x14ac:dyDescent="0.2">
      <c r="A14" s="46" t="s">
        <v>24</v>
      </c>
      <c r="B14" s="47"/>
      <c r="C14" s="48">
        <v>1500</v>
      </c>
      <c r="D14" s="48">
        <v>11699</v>
      </c>
      <c r="E14" s="48">
        <v>11122</v>
      </c>
      <c r="F14" s="148">
        <f t="shared" si="0"/>
        <v>95.067954526027862</v>
      </c>
      <c r="G14" s="49"/>
      <c r="H14" s="49"/>
      <c r="I14" s="49"/>
      <c r="J14" s="49"/>
      <c r="K14" s="105"/>
      <c r="N14" s="51"/>
    </row>
    <row r="15" spans="1:14" s="50" customFormat="1" x14ac:dyDescent="0.2">
      <c r="A15" s="53" t="s">
        <v>25</v>
      </c>
      <c r="B15" s="47"/>
      <c r="C15" s="48">
        <v>0</v>
      </c>
      <c r="D15" s="48">
        <v>19269</v>
      </c>
      <c r="E15" s="48">
        <v>19269</v>
      </c>
      <c r="F15" s="148">
        <f t="shared" si="0"/>
        <v>100</v>
      </c>
      <c r="G15" s="49"/>
      <c r="H15" s="162">
        <f>D15+D16</f>
        <v>19269</v>
      </c>
      <c r="I15" s="162">
        <f>E15+E16</f>
        <v>19269</v>
      </c>
      <c r="J15" s="162"/>
      <c r="K15" s="105"/>
      <c r="N15" s="51"/>
    </row>
    <row r="16" spans="1:14" s="50" customFormat="1" x14ac:dyDescent="0.2">
      <c r="A16" s="61" t="s">
        <v>26</v>
      </c>
      <c r="B16" s="55"/>
      <c r="C16" s="56">
        <v>0</v>
      </c>
      <c r="D16" s="56">
        <v>0</v>
      </c>
      <c r="E16" s="56">
        <v>0</v>
      </c>
      <c r="F16" s="153">
        <v>0</v>
      </c>
      <c r="G16" s="49"/>
      <c r="H16" s="49"/>
      <c r="I16" s="49"/>
      <c r="J16" s="49"/>
      <c r="K16" s="105"/>
      <c r="N16" s="51"/>
    </row>
    <row r="17" spans="1:14" s="59" customFormat="1" ht="15" x14ac:dyDescent="0.25">
      <c r="A17" s="57" t="s">
        <v>28</v>
      </c>
      <c r="B17" s="194">
        <v>3</v>
      </c>
      <c r="C17" s="58">
        <f>C18+C19+C20+C21+C22</f>
        <v>299231</v>
      </c>
      <c r="D17" s="58">
        <f>D18+D19+D20+D21+D22</f>
        <v>301037</v>
      </c>
      <c r="E17" s="58">
        <f>E18+E19+E20+E21+E22</f>
        <v>216994</v>
      </c>
      <c r="F17" s="149">
        <f t="shared" si="0"/>
        <v>72.082169301447991</v>
      </c>
      <c r="G17" s="44"/>
      <c r="H17" s="44"/>
      <c r="I17" s="44"/>
      <c r="J17" s="44"/>
      <c r="K17" s="123"/>
      <c r="N17" s="60"/>
    </row>
    <row r="18" spans="1:14" s="59" customFormat="1" x14ac:dyDescent="0.2">
      <c r="A18" s="46" t="s">
        <v>23</v>
      </c>
      <c r="B18" s="62"/>
      <c r="C18" s="48">
        <v>291081</v>
      </c>
      <c r="D18" s="48">
        <v>291491</v>
      </c>
      <c r="E18" s="48">
        <v>211647</v>
      </c>
      <c r="F18" s="148">
        <f t="shared" si="0"/>
        <v>72.608416726416934</v>
      </c>
      <c r="G18" s="49"/>
      <c r="H18" s="49"/>
      <c r="I18" s="49"/>
      <c r="J18" s="49"/>
      <c r="K18" s="105"/>
      <c r="N18" s="60"/>
    </row>
    <row r="19" spans="1:14" s="59" customFormat="1" x14ac:dyDescent="0.2">
      <c r="A19" s="46" t="s">
        <v>24</v>
      </c>
      <c r="B19" s="62"/>
      <c r="C19" s="48">
        <v>2200</v>
      </c>
      <c r="D19" s="48">
        <v>2480</v>
      </c>
      <c r="E19" s="48">
        <v>123</v>
      </c>
      <c r="F19" s="148">
        <f t="shared" si="0"/>
        <v>4.959677419354839</v>
      </c>
      <c r="G19" s="49"/>
      <c r="H19" s="49"/>
      <c r="I19" s="49"/>
      <c r="J19" s="49"/>
      <c r="K19" s="105"/>
      <c r="N19" s="60"/>
    </row>
    <row r="20" spans="1:14" s="50" customFormat="1" x14ac:dyDescent="0.2">
      <c r="A20" s="53" t="s">
        <v>25</v>
      </c>
      <c r="B20" s="47"/>
      <c r="C20" s="48">
        <v>0</v>
      </c>
      <c r="D20" s="48">
        <v>1116</v>
      </c>
      <c r="E20" s="48">
        <v>731</v>
      </c>
      <c r="F20" s="148">
        <f t="shared" si="0"/>
        <v>65.501792114695348</v>
      </c>
      <c r="G20" s="49"/>
      <c r="H20" s="162">
        <f>D20+D21</f>
        <v>1116</v>
      </c>
      <c r="I20" s="162">
        <f>E20+E21</f>
        <v>731</v>
      </c>
      <c r="J20" s="162"/>
      <c r="K20" s="105"/>
      <c r="N20" s="51"/>
    </row>
    <row r="21" spans="1:14" s="50" customFormat="1" x14ac:dyDescent="0.2">
      <c r="A21" s="53" t="s">
        <v>26</v>
      </c>
      <c r="B21" s="47"/>
      <c r="C21" s="48">
        <v>0</v>
      </c>
      <c r="D21" s="48">
        <v>0</v>
      </c>
      <c r="E21" s="48">
        <v>0</v>
      </c>
      <c r="F21" s="148">
        <v>0</v>
      </c>
      <c r="G21" s="49"/>
      <c r="H21" s="49"/>
      <c r="I21" s="49"/>
      <c r="J21" s="49"/>
      <c r="K21" s="105"/>
      <c r="N21" s="51"/>
    </row>
    <row r="22" spans="1:14" s="50" customFormat="1" x14ac:dyDescent="0.2">
      <c r="A22" s="61" t="s">
        <v>93</v>
      </c>
      <c r="B22" s="47"/>
      <c r="C22" s="48">
        <v>5950</v>
      </c>
      <c r="D22" s="48">
        <v>5950</v>
      </c>
      <c r="E22" s="48">
        <v>4493</v>
      </c>
      <c r="F22" s="153">
        <f t="shared" si="0"/>
        <v>75.512605042016816</v>
      </c>
      <c r="G22" s="49"/>
      <c r="H22" s="49"/>
      <c r="I22" s="49"/>
      <c r="J22" s="49"/>
      <c r="K22" s="105"/>
      <c r="N22" s="51"/>
    </row>
    <row r="23" spans="1:14" s="59" customFormat="1" ht="15" x14ac:dyDescent="0.25">
      <c r="A23" s="57" t="s">
        <v>29</v>
      </c>
      <c r="B23" s="194">
        <v>4</v>
      </c>
      <c r="C23" s="58">
        <f>C24+C25+C26+C27</f>
        <v>24165</v>
      </c>
      <c r="D23" s="58">
        <f>D24+D25+D26+D27</f>
        <v>25918</v>
      </c>
      <c r="E23" s="58">
        <f>E24+E25+E26+E27</f>
        <v>19357</v>
      </c>
      <c r="F23" s="149">
        <f t="shared" si="0"/>
        <v>74.685546724284279</v>
      </c>
      <c r="G23" s="44"/>
      <c r="H23" s="44"/>
      <c r="I23" s="44"/>
      <c r="J23" s="44"/>
      <c r="K23" s="123"/>
      <c r="N23" s="60"/>
    </row>
    <row r="24" spans="1:14" s="59" customFormat="1" x14ac:dyDescent="0.2">
      <c r="A24" s="46" t="s">
        <v>23</v>
      </c>
      <c r="B24" s="62"/>
      <c r="C24" s="48">
        <v>22807</v>
      </c>
      <c r="D24" s="48">
        <v>16678</v>
      </c>
      <c r="E24" s="48">
        <v>15654</v>
      </c>
      <c r="F24" s="148">
        <f t="shared" si="0"/>
        <v>93.860175080944956</v>
      </c>
      <c r="G24" s="49"/>
      <c r="H24" s="49"/>
      <c r="I24" s="49"/>
      <c r="J24" s="49"/>
      <c r="K24" s="105"/>
      <c r="N24" s="60"/>
    </row>
    <row r="25" spans="1:14" s="59" customFormat="1" x14ac:dyDescent="0.2">
      <c r="A25" s="46" t="s">
        <v>24</v>
      </c>
      <c r="B25" s="62"/>
      <c r="C25" s="48">
        <v>1358</v>
      </c>
      <c r="D25" s="48">
        <v>9240</v>
      </c>
      <c r="E25" s="48">
        <v>3703</v>
      </c>
      <c r="F25" s="148">
        <f t="shared" si="0"/>
        <v>40.075757575757578</v>
      </c>
      <c r="G25" s="49"/>
      <c r="H25" s="49"/>
      <c r="I25" s="49"/>
      <c r="J25" s="49"/>
      <c r="K25" s="105"/>
      <c r="N25" s="60"/>
    </row>
    <row r="26" spans="1:14" s="50" customFormat="1" x14ac:dyDescent="0.2">
      <c r="A26" s="53" t="s">
        <v>25</v>
      </c>
      <c r="B26" s="47"/>
      <c r="C26" s="48">
        <v>0</v>
      </c>
      <c r="D26" s="48">
        <v>0</v>
      </c>
      <c r="E26" s="48">
        <v>0</v>
      </c>
      <c r="F26" s="148">
        <v>0</v>
      </c>
      <c r="G26" s="49"/>
      <c r="H26" s="162">
        <f>D26+D27</f>
        <v>0</v>
      </c>
      <c r="I26" s="162">
        <f>E26+E27</f>
        <v>0</v>
      </c>
      <c r="J26" s="162"/>
      <c r="K26" s="105"/>
      <c r="N26" s="51"/>
    </row>
    <row r="27" spans="1:14" s="50" customFormat="1" x14ac:dyDescent="0.2">
      <c r="A27" s="63" t="s">
        <v>26</v>
      </c>
      <c r="B27" s="55"/>
      <c r="C27" s="56">
        <v>0</v>
      </c>
      <c r="D27" s="56">
        <v>0</v>
      </c>
      <c r="E27" s="56">
        <v>0</v>
      </c>
      <c r="F27" s="153">
        <v>0</v>
      </c>
      <c r="G27" s="49"/>
      <c r="H27" s="49"/>
      <c r="I27" s="49"/>
      <c r="J27" s="49"/>
      <c r="K27" s="105"/>
      <c r="N27" s="51"/>
    </row>
    <row r="28" spans="1:14" s="59" customFormat="1" ht="15" x14ac:dyDescent="0.25">
      <c r="A28" s="64" t="s">
        <v>30</v>
      </c>
      <c r="B28" s="194">
        <v>5</v>
      </c>
      <c r="C28" s="58">
        <f>C29+C30+C31+C32</f>
        <v>80</v>
      </c>
      <c r="D28" s="58">
        <f>D29+D30+D31+D32</f>
        <v>80</v>
      </c>
      <c r="E28" s="58">
        <f>E29+E30+E31+E32</f>
        <v>19</v>
      </c>
      <c r="F28" s="149">
        <f t="shared" si="0"/>
        <v>23.75</v>
      </c>
      <c r="G28" s="49"/>
      <c r="H28" s="49"/>
      <c r="I28" s="49"/>
      <c r="J28" s="49"/>
      <c r="K28" s="123"/>
      <c r="N28" s="60"/>
    </row>
    <row r="29" spans="1:14" s="59" customFormat="1" x14ac:dyDescent="0.2">
      <c r="A29" s="65" t="s">
        <v>23</v>
      </c>
      <c r="B29" s="62"/>
      <c r="C29" s="48">
        <v>80</v>
      </c>
      <c r="D29" s="48">
        <v>80</v>
      </c>
      <c r="E29" s="48">
        <v>19</v>
      </c>
      <c r="F29" s="148">
        <f t="shared" si="0"/>
        <v>23.75</v>
      </c>
      <c r="G29" s="49"/>
      <c r="H29" s="49"/>
      <c r="I29" s="49"/>
      <c r="J29" s="49"/>
      <c r="K29" s="105"/>
      <c r="N29" s="60"/>
    </row>
    <row r="30" spans="1:14" s="59" customFormat="1" x14ac:dyDescent="0.2">
      <c r="A30" s="65" t="s">
        <v>24</v>
      </c>
      <c r="B30" s="62"/>
      <c r="C30" s="48">
        <v>0</v>
      </c>
      <c r="D30" s="48">
        <v>0</v>
      </c>
      <c r="E30" s="48">
        <v>0</v>
      </c>
      <c r="F30" s="148">
        <v>0</v>
      </c>
      <c r="G30" s="49"/>
      <c r="H30" s="49"/>
      <c r="I30" s="49"/>
      <c r="J30" s="49"/>
      <c r="K30" s="105"/>
      <c r="N30" s="60"/>
    </row>
    <row r="31" spans="1:14" s="59" customFormat="1" x14ac:dyDescent="0.2">
      <c r="A31" s="53" t="s">
        <v>25</v>
      </c>
      <c r="B31" s="62"/>
      <c r="C31" s="48">
        <v>0</v>
      </c>
      <c r="D31" s="48">
        <v>0</v>
      </c>
      <c r="E31" s="48">
        <v>0</v>
      </c>
      <c r="F31" s="148">
        <v>0</v>
      </c>
      <c r="G31" s="49"/>
      <c r="H31" s="162">
        <f>D31+D32</f>
        <v>0</v>
      </c>
      <c r="I31" s="162">
        <f>E31+E32</f>
        <v>0</v>
      </c>
      <c r="J31" s="162"/>
      <c r="K31" s="105"/>
      <c r="N31" s="60"/>
    </row>
    <row r="32" spans="1:14" s="59" customFormat="1" x14ac:dyDescent="0.2">
      <c r="A32" s="61" t="s">
        <v>26</v>
      </c>
      <c r="B32" s="66"/>
      <c r="C32" s="56">
        <v>0</v>
      </c>
      <c r="D32" s="56">
        <v>0</v>
      </c>
      <c r="E32" s="56">
        <v>0</v>
      </c>
      <c r="F32" s="153">
        <v>0</v>
      </c>
      <c r="G32" s="49"/>
      <c r="H32" s="49"/>
      <c r="I32" s="49"/>
      <c r="J32" s="49"/>
      <c r="K32" s="105"/>
      <c r="N32" s="60"/>
    </row>
    <row r="33" spans="1:14" s="59" customFormat="1" ht="15" x14ac:dyDescent="0.25">
      <c r="A33" s="57" t="s">
        <v>31</v>
      </c>
      <c r="B33" s="62">
        <v>6</v>
      </c>
      <c r="C33" s="158">
        <f>C34+C35+C36+C37</f>
        <v>25769</v>
      </c>
      <c r="D33" s="158">
        <f>D34+D35+D36+D37</f>
        <v>25497</v>
      </c>
      <c r="E33" s="158">
        <f>E34+E35+E36+E37</f>
        <v>10780</v>
      </c>
      <c r="F33" s="149">
        <f t="shared" si="0"/>
        <v>42.279483860846376</v>
      </c>
      <c r="G33" s="44"/>
      <c r="H33" s="44"/>
      <c r="I33" s="44"/>
      <c r="J33" s="44"/>
      <c r="K33" s="123"/>
      <c r="N33" s="60"/>
    </row>
    <row r="34" spans="1:14" s="59" customFormat="1" x14ac:dyDescent="0.2">
      <c r="A34" s="46" t="s">
        <v>23</v>
      </c>
      <c r="B34" s="62"/>
      <c r="C34" s="48">
        <v>23369</v>
      </c>
      <c r="D34" s="48">
        <v>22237</v>
      </c>
      <c r="E34" s="48">
        <v>8626</v>
      </c>
      <c r="F34" s="148">
        <f t="shared" si="0"/>
        <v>38.791203849440123</v>
      </c>
      <c r="G34" s="49"/>
      <c r="H34" s="49"/>
      <c r="I34" s="49"/>
      <c r="J34" s="49"/>
      <c r="K34" s="105"/>
      <c r="N34" s="60"/>
    </row>
    <row r="35" spans="1:14" s="59" customFormat="1" x14ac:dyDescent="0.2">
      <c r="A35" s="46" t="s">
        <v>24</v>
      </c>
      <c r="B35" s="62"/>
      <c r="C35" s="218">
        <v>2400</v>
      </c>
      <c r="D35" s="48">
        <v>3260</v>
      </c>
      <c r="E35" s="48">
        <v>2154</v>
      </c>
      <c r="F35" s="148">
        <f t="shared" si="0"/>
        <v>66.073619631901835</v>
      </c>
      <c r="G35" s="49"/>
      <c r="H35" s="49"/>
      <c r="I35" s="49"/>
      <c r="J35" s="49"/>
      <c r="K35" s="105"/>
      <c r="N35" s="60"/>
    </row>
    <row r="36" spans="1:14" s="50" customFormat="1" x14ac:dyDescent="0.2">
      <c r="A36" s="53" t="s">
        <v>25</v>
      </c>
      <c r="B36" s="47"/>
      <c r="C36" s="48">
        <v>0</v>
      </c>
      <c r="D36" s="48">
        <v>0</v>
      </c>
      <c r="E36" s="48">
        <v>0</v>
      </c>
      <c r="F36" s="148">
        <v>0</v>
      </c>
      <c r="G36" s="49"/>
      <c r="H36" s="162">
        <f>D36+D37</f>
        <v>0</v>
      </c>
      <c r="I36" s="162">
        <f>E36+E37</f>
        <v>0</v>
      </c>
      <c r="J36" s="162"/>
      <c r="K36" s="105"/>
      <c r="N36" s="51"/>
    </row>
    <row r="37" spans="1:14" s="50" customFormat="1" x14ac:dyDescent="0.2">
      <c r="A37" s="61" t="s">
        <v>26</v>
      </c>
      <c r="B37" s="55"/>
      <c r="C37" s="56">
        <v>0</v>
      </c>
      <c r="D37" s="56">
        <v>0</v>
      </c>
      <c r="E37" s="56">
        <v>0</v>
      </c>
      <c r="F37" s="153">
        <v>0</v>
      </c>
      <c r="G37" s="49"/>
      <c r="H37" s="49"/>
      <c r="I37" s="49"/>
      <c r="J37" s="49"/>
      <c r="K37" s="105"/>
      <c r="N37" s="51"/>
    </row>
    <row r="38" spans="1:14" s="59" customFormat="1" ht="15" x14ac:dyDescent="0.25">
      <c r="A38" s="57" t="s">
        <v>32</v>
      </c>
      <c r="B38" s="194">
        <v>7</v>
      </c>
      <c r="C38" s="58">
        <f>C39+C40+C41+C42</f>
        <v>175134</v>
      </c>
      <c r="D38" s="58">
        <f>D39+D40+D41+D42</f>
        <v>375998</v>
      </c>
      <c r="E38" s="58">
        <f>E39+E40+E41+E42</f>
        <v>67865</v>
      </c>
      <c r="F38" s="149">
        <f t="shared" si="0"/>
        <v>18.049298134564545</v>
      </c>
      <c r="G38" s="44"/>
      <c r="H38" s="44"/>
      <c r="I38" s="44"/>
      <c r="J38" s="44"/>
      <c r="K38" s="123"/>
      <c r="N38" s="60"/>
    </row>
    <row r="39" spans="1:14" s="59" customFormat="1" x14ac:dyDescent="0.2">
      <c r="A39" s="46" t="s">
        <v>23</v>
      </c>
      <c r="B39" s="62"/>
      <c r="C39" s="48">
        <v>175134</v>
      </c>
      <c r="D39" s="48">
        <v>362281</v>
      </c>
      <c r="E39" s="48">
        <v>57365</v>
      </c>
      <c r="F39" s="148">
        <f>(E39/D39)*100</f>
        <v>15.834393744082631</v>
      </c>
      <c r="G39" s="49"/>
      <c r="H39" s="49"/>
      <c r="I39" s="49"/>
      <c r="J39" s="49"/>
      <c r="K39" s="105"/>
      <c r="N39" s="60"/>
    </row>
    <row r="40" spans="1:14" s="59" customFormat="1" x14ac:dyDescent="0.2">
      <c r="A40" s="46" t="s">
        <v>24</v>
      </c>
      <c r="B40" s="62"/>
      <c r="C40" s="48">
        <v>0</v>
      </c>
      <c r="D40" s="48">
        <v>10500</v>
      </c>
      <c r="E40" s="48">
        <v>10500</v>
      </c>
      <c r="F40" s="148">
        <f>(E40/D40)*100</f>
        <v>100</v>
      </c>
      <c r="G40" s="49"/>
      <c r="H40" s="49"/>
      <c r="I40" s="49"/>
      <c r="J40" s="49"/>
      <c r="K40" s="105"/>
      <c r="N40" s="60"/>
    </row>
    <row r="41" spans="1:14" s="50" customFormat="1" x14ac:dyDescent="0.2">
      <c r="A41" s="53" t="s">
        <v>25</v>
      </c>
      <c r="B41" s="47"/>
      <c r="C41" s="48">
        <v>0</v>
      </c>
      <c r="D41" s="48">
        <v>3217</v>
      </c>
      <c r="E41" s="48">
        <v>0</v>
      </c>
      <c r="F41" s="148">
        <v>0</v>
      </c>
      <c r="G41" s="49"/>
      <c r="H41" s="162">
        <f>D41+D42</f>
        <v>3217</v>
      </c>
      <c r="I41" s="162">
        <f>E41+E42</f>
        <v>0</v>
      </c>
      <c r="J41" s="162"/>
      <c r="K41" s="105"/>
      <c r="N41" s="51"/>
    </row>
    <row r="42" spans="1:14" s="50" customFormat="1" x14ac:dyDescent="0.2">
      <c r="A42" s="53" t="s">
        <v>26</v>
      </c>
      <c r="B42" s="47"/>
      <c r="C42" s="48">
        <v>0</v>
      </c>
      <c r="D42" s="48">
        <v>0</v>
      </c>
      <c r="E42" s="48">
        <v>0</v>
      </c>
      <c r="F42" s="153">
        <v>0</v>
      </c>
      <c r="G42" s="49"/>
      <c r="H42" s="49"/>
      <c r="I42" s="49"/>
      <c r="J42" s="49"/>
      <c r="K42" s="105"/>
      <c r="N42" s="51"/>
    </row>
    <row r="43" spans="1:14" s="59" customFormat="1" ht="15" x14ac:dyDescent="0.25">
      <c r="A43" s="57" t="s">
        <v>33</v>
      </c>
      <c r="B43" s="194">
        <v>8</v>
      </c>
      <c r="C43" s="58">
        <f>C44+C45+C46+C47</f>
        <v>96295</v>
      </c>
      <c r="D43" s="58">
        <f>D44+D45+D46+D47</f>
        <v>99580</v>
      </c>
      <c r="E43" s="58">
        <f>E44+E45+E46+E47</f>
        <v>75014</v>
      </c>
      <c r="F43" s="149">
        <f t="shared" si="0"/>
        <v>75.330387628037755</v>
      </c>
      <c r="G43" s="44"/>
      <c r="H43" s="44"/>
      <c r="I43" s="44"/>
      <c r="J43" s="44"/>
      <c r="K43" s="123"/>
      <c r="N43" s="60"/>
    </row>
    <row r="44" spans="1:14" s="59" customFormat="1" x14ac:dyDescent="0.2">
      <c r="A44" s="46" t="s">
        <v>23</v>
      </c>
      <c r="B44" s="62"/>
      <c r="C44" s="48">
        <v>89668</v>
      </c>
      <c r="D44" s="48">
        <v>58160</v>
      </c>
      <c r="E44" s="48">
        <v>44900</v>
      </c>
      <c r="F44" s="148">
        <f t="shared" si="0"/>
        <v>77.200825309491066</v>
      </c>
      <c r="G44" s="49"/>
      <c r="H44" s="49"/>
      <c r="I44" s="49"/>
      <c r="J44" s="49"/>
      <c r="K44" s="105"/>
      <c r="N44" s="60"/>
    </row>
    <row r="45" spans="1:14" s="59" customFormat="1" x14ac:dyDescent="0.2">
      <c r="A45" s="46" t="s">
        <v>24</v>
      </c>
      <c r="B45" s="62"/>
      <c r="C45" s="48">
        <v>6627</v>
      </c>
      <c r="D45" s="48">
        <v>40921</v>
      </c>
      <c r="E45" s="48">
        <v>29657</v>
      </c>
      <c r="F45" s="148">
        <f t="shared" si="0"/>
        <v>72.473790963075189</v>
      </c>
      <c r="G45" s="49"/>
      <c r="H45" s="49"/>
      <c r="I45" s="49"/>
      <c r="J45" s="49"/>
      <c r="K45" s="105"/>
      <c r="N45" s="60"/>
    </row>
    <row r="46" spans="1:14" s="50" customFormat="1" x14ac:dyDescent="0.2">
      <c r="A46" s="53" t="s">
        <v>25</v>
      </c>
      <c r="B46" s="47"/>
      <c r="C46" s="48">
        <v>0</v>
      </c>
      <c r="D46" s="48">
        <v>499</v>
      </c>
      <c r="E46" s="48">
        <v>457</v>
      </c>
      <c r="F46" s="148">
        <f t="shared" si="0"/>
        <v>91.583166332665328</v>
      </c>
      <c r="G46" s="49"/>
      <c r="H46" s="162">
        <f>D46+D47</f>
        <v>499</v>
      </c>
      <c r="I46" s="162">
        <f>E46+E47</f>
        <v>457</v>
      </c>
      <c r="J46" s="162"/>
      <c r="K46" s="105"/>
      <c r="N46" s="51"/>
    </row>
    <row r="47" spans="1:14" s="50" customFormat="1" x14ac:dyDescent="0.2">
      <c r="A47" s="61" t="s">
        <v>26</v>
      </c>
      <c r="B47" s="55"/>
      <c r="C47" s="56">
        <v>0</v>
      </c>
      <c r="D47" s="56">
        <v>0</v>
      </c>
      <c r="E47" s="56">
        <v>0</v>
      </c>
      <c r="F47" s="153">
        <v>0</v>
      </c>
      <c r="G47" s="49"/>
      <c r="H47" s="49"/>
      <c r="I47" s="49"/>
      <c r="J47" s="127"/>
      <c r="K47" s="105"/>
      <c r="N47" s="51"/>
    </row>
    <row r="48" spans="1:14" ht="15" customHeight="1" x14ac:dyDescent="0.25">
      <c r="A48" s="67" t="s">
        <v>34</v>
      </c>
      <c r="B48" s="194">
        <v>9</v>
      </c>
      <c r="C48" s="58">
        <f>C49+C50+C51+C52</f>
        <v>23357</v>
      </c>
      <c r="D48" s="357">
        <f>D49+D50+D51+D52</f>
        <v>51002</v>
      </c>
      <c r="E48" s="58">
        <f>E49+E50+E51+E52</f>
        <v>35322</v>
      </c>
      <c r="F48" s="149">
        <f t="shared" si="0"/>
        <v>69.256107603623391</v>
      </c>
      <c r="G48" s="44">
        <v>51001</v>
      </c>
      <c r="H48" s="44"/>
      <c r="I48" s="44"/>
      <c r="J48" s="127"/>
      <c r="K48" s="123"/>
    </row>
    <row r="49" spans="1:14" ht="15" customHeight="1" x14ac:dyDescent="0.2">
      <c r="A49" s="46" t="s">
        <v>23</v>
      </c>
      <c r="B49" s="62"/>
      <c r="C49" s="48">
        <v>22357</v>
      </c>
      <c r="D49" s="218">
        <v>22290</v>
      </c>
      <c r="E49" s="48">
        <v>18290</v>
      </c>
      <c r="F49" s="148">
        <f t="shared" si="0"/>
        <v>82.054733064154334</v>
      </c>
      <c r="G49" s="49"/>
      <c r="H49" s="49"/>
      <c r="I49" s="49"/>
      <c r="J49" s="127"/>
      <c r="K49" s="105"/>
    </row>
    <row r="50" spans="1:14" ht="15" customHeight="1" x14ac:dyDescent="0.2">
      <c r="A50" s="46" t="s">
        <v>24</v>
      </c>
      <c r="B50" s="62"/>
      <c r="C50" s="48">
        <v>1000</v>
      </c>
      <c r="D50" s="218">
        <v>12848</v>
      </c>
      <c r="E50" s="48">
        <v>9864</v>
      </c>
      <c r="F50" s="148">
        <f t="shared" si="0"/>
        <v>76.774595267745951</v>
      </c>
      <c r="G50" s="49"/>
      <c r="H50" s="49"/>
      <c r="I50" s="162">
        <f>D51+D52</f>
        <v>15864</v>
      </c>
      <c r="J50" s="162">
        <f>E51+E52</f>
        <v>7168</v>
      </c>
      <c r="K50" s="105"/>
    </row>
    <row r="51" spans="1:14" s="50" customFormat="1" x14ac:dyDescent="0.2">
      <c r="A51" s="53" t="s">
        <v>25</v>
      </c>
      <c r="B51" s="47"/>
      <c r="C51" s="48">
        <v>0</v>
      </c>
      <c r="D51" s="218">
        <v>6265</v>
      </c>
      <c r="E51" s="48">
        <v>5745</v>
      </c>
      <c r="F51" s="148">
        <f t="shared" si="0"/>
        <v>91.699920191540301</v>
      </c>
      <c r="G51" s="49"/>
      <c r="H51" s="162">
        <f>C8+C9+C13+C14+C18+C19+C24+C25+C29+C30+C34+C35+C39+C40+C44+C45+C49+C50</f>
        <v>731610</v>
      </c>
      <c r="I51" s="162">
        <f>D8+D9+D13+D14+D18+D19+D24+D25+D29+D30+D34+D35+D39+D40+D44+D45+D49+D50</f>
        <v>967593</v>
      </c>
      <c r="J51" s="162">
        <f>E8+E9+E13+E14+E18+E19+E24+E25+E29+E30+E34+E35+E39+E40+E44+E45+E49+E50</f>
        <v>496046</v>
      </c>
      <c r="K51" s="105" t="s">
        <v>91</v>
      </c>
      <c r="N51" s="51"/>
    </row>
    <row r="52" spans="1:14" s="50" customFormat="1" ht="15" thickBot="1" x14ac:dyDescent="0.25">
      <c r="A52" s="68" t="s">
        <v>26</v>
      </c>
      <c r="B52" s="69"/>
      <c r="C52" s="70">
        <v>0</v>
      </c>
      <c r="D52" s="358">
        <v>9599</v>
      </c>
      <c r="E52" s="358">
        <v>1423</v>
      </c>
      <c r="F52" s="154">
        <f t="shared" si="0"/>
        <v>14.824460881341805</v>
      </c>
      <c r="G52" s="49"/>
      <c r="H52" s="163">
        <f>C10+C11+C15+C16+C20+C21+C31+C32+C36+C37+C41+C42+C46+C47+C51+C52+C26+C27</f>
        <v>0</v>
      </c>
      <c r="I52" s="163">
        <f>H10+H15+H20+H26+H31+H36+H41+H46+I50</f>
        <v>39965</v>
      </c>
      <c r="J52" s="163">
        <f>I10+I15+I20+I26+I31+I36+I41+I46+J50</f>
        <v>27625</v>
      </c>
      <c r="K52" s="105" t="s">
        <v>88</v>
      </c>
      <c r="N52" s="51"/>
    </row>
    <row r="53" spans="1:14" s="50" customFormat="1" ht="13.5" hidden="1" customHeight="1" x14ac:dyDescent="0.2">
      <c r="A53" s="71"/>
      <c r="B53" s="72"/>
      <c r="C53" s="39">
        <f t="shared" ref="C53:E56" si="1">SUM(C49,C44,C39,C34,C29,C24,C18,C13,C8)</f>
        <v>716525</v>
      </c>
      <c r="D53" s="39">
        <f t="shared" si="1"/>
        <v>875434</v>
      </c>
      <c r="E53" s="39">
        <f t="shared" si="1"/>
        <v>428124</v>
      </c>
      <c r="F53" s="50" t="s">
        <v>35</v>
      </c>
      <c r="J53" s="132"/>
      <c r="K53" s="103"/>
      <c r="L53" s="73"/>
      <c r="N53" s="51"/>
    </row>
    <row r="54" spans="1:14" s="50" customFormat="1" ht="12.75" hidden="1" customHeight="1" x14ac:dyDescent="0.2">
      <c r="A54" s="71"/>
      <c r="B54" s="72"/>
      <c r="C54" s="39">
        <f t="shared" si="1"/>
        <v>15085</v>
      </c>
      <c r="D54" s="39">
        <f t="shared" si="1"/>
        <v>92159</v>
      </c>
      <c r="E54" s="39">
        <f t="shared" si="1"/>
        <v>67922</v>
      </c>
      <c r="F54" s="74" t="s">
        <v>36</v>
      </c>
      <c r="G54" s="74"/>
      <c r="H54" s="74"/>
      <c r="I54" s="74"/>
      <c r="J54" s="127"/>
      <c r="K54" s="103"/>
      <c r="N54" s="51"/>
    </row>
    <row r="55" spans="1:14" s="50" customFormat="1" ht="12.75" hidden="1" customHeight="1" x14ac:dyDescent="0.2">
      <c r="A55" s="71"/>
      <c r="B55" s="72"/>
      <c r="C55" s="39">
        <f t="shared" si="1"/>
        <v>0</v>
      </c>
      <c r="D55" s="39">
        <f t="shared" si="1"/>
        <v>30366</v>
      </c>
      <c r="E55" s="39">
        <f t="shared" si="1"/>
        <v>26202</v>
      </c>
      <c r="F55" s="74" t="s">
        <v>37</v>
      </c>
      <c r="G55" s="74"/>
      <c r="H55" s="74"/>
      <c r="I55" s="74"/>
      <c r="J55" s="127"/>
      <c r="K55" s="103"/>
      <c r="N55" s="51"/>
    </row>
    <row r="56" spans="1:14" s="50" customFormat="1" ht="12.75" hidden="1" customHeight="1" x14ac:dyDescent="0.2">
      <c r="A56" s="71"/>
      <c r="B56" s="72"/>
      <c r="C56" s="39">
        <f t="shared" si="1"/>
        <v>0</v>
      </c>
      <c r="D56" s="39">
        <f t="shared" si="1"/>
        <v>9599</v>
      </c>
      <c r="E56" s="39">
        <f t="shared" si="1"/>
        <v>1423</v>
      </c>
      <c r="F56" s="74" t="s">
        <v>38</v>
      </c>
      <c r="G56" s="74"/>
      <c r="H56" s="74"/>
      <c r="I56" s="74"/>
      <c r="J56" s="127"/>
      <c r="K56" s="103"/>
      <c r="N56" s="51"/>
    </row>
    <row r="57" spans="1:14" s="50" customFormat="1" ht="12.75" hidden="1" customHeight="1" x14ac:dyDescent="0.2">
      <c r="A57" s="71"/>
      <c r="B57" s="72"/>
      <c r="C57" s="39" t="e">
        <f>SUM(#REF!,#REF!,#REF!)</f>
        <v>#REF!</v>
      </c>
      <c r="D57" s="39" t="e">
        <f>SUM(#REF!,#REF!,#REF!)</f>
        <v>#REF!</v>
      </c>
      <c r="E57" s="39" t="e">
        <f>SUM(#REF!,#REF!,#REF!)</f>
        <v>#REF!</v>
      </c>
      <c r="F57" s="74" t="s">
        <v>39</v>
      </c>
      <c r="G57" s="74"/>
      <c r="H57" s="74"/>
      <c r="I57" s="74"/>
      <c r="J57" s="127"/>
      <c r="K57" s="103"/>
      <c r="N57" s="51"/>
    </row>
    <row r="58" spans="1:14" s="50" customFormat="1" ht="12.75" hidden="1" customHeight="1" x14ac:dyDescent="0.2">
      <c r="A58" s="71"/>
      <c r="B58" s="72"/>
      <c r="C58" s="75" t="e">
        <f>SUM(C53:C57)</f>
        <v>#REF!</v>
      </c>
      <c r="D58" s="75" t="e">
        <f>SUM(D53:D57)</f>
        <v>#REF!</v>
      </c>
      <c r="E58" s="75" t="e">
        <f>SUM(E53:E57)</f>
        <v>#REF!</v>
      </c>
      <c r="F58" s="74" t="s">
        <v>40</v>
      </c>
      <c r="G58" s="74"/>
      <c r="H58" s="74"/>
      <c r="I58" s="74"/>
      <c r="J58" s="127"/>
      <c r="K58" s="76"/>
      <c r="N58" s="51"/>
    </row>
    <row r="59" spans="1:14" s="50" customFormat="1" ht="12.75" hidden="1" customHeight="1" x14ac:dyDescent="0.2">
      <c r="A59" s="71"/>
      <c r="B59" s="72"/>
      <c r="C59" s="75"/>
      <c r="D59" s="75"/>
      <c r="E59" s="75"/>
      <c r="F59" s="74"/>
      <c r="G59" s="74"/>
      <c r="H59" s="74"/>
      <c r="I59" s="74"/>
      <c r="J59" s="127"/>
      <c r="K59" s="76"/>
      <c r="N59" s="51"/>
    </row>
    <row r="60" spans="1:14" s="50" customFormat="1" ht="12.75" hidden="1" customHeight="1" x14ac:dyDescent="0.2">
      <c r="A60" s="71"/>
      <c r="B60" s="72"/>
      <c r="C60" s="77">
        <f>C7+C12+C17+C23+C28+C33+C38+C43+C48</f>
        <v>737560</v>
      </c>
      <c r="D60" s="75">
        <f>D7+D12+D17+D23+D28+D33+D38+D43+D48</f>
        <v>1013508</v>
      </c>
      <c r="E60" s="75">
        <f>E7+E12+E17+E23+E28+E33+E38+E43+E48</f>
        <v>528164</v>
      </c>
      <c r="F60" s="74" t="s">
        <v>41</v>
      </c>
      <c r="G60" s="74"/>
      <c r="H60" s="74"/>
      <c r="I60" s="74"/>
      <c r="J60" s="127"/>
      <c r="K60" s="78"/>
      <c r="N60" s="51"/>
    </row>
    <row r="61" spans="1:14" s="50" customFormat="1" ht="12.75" customHeight="1" thickTop="1" x14ac:dyDescent="0.2">
      <c r="A61" s="71"/>
      <c r="B61" s="72"/>
      <c r="C61" s="77"/>
      <c r="D61" s="75"/>
      <c r="E61" s="75"/>
      <c r="F61" s="74"/>
      <c r="G61" s="74"/>
      <c r="H61" s="74"/>
      <c r="I61" s="74"/>
      <c r="J61" s="127"/>
      <c r="K61" s="78"/>
      <c r="N61" s="51"/>
    </row>
    <row r="62" spans="1:14" s="50" customFormat="1" ht="12.75" customHeight="1" x14ac:dyDescent="0.2">
      <c r="A62" s="71"/>
      <c r="B62" s="72"/>
      <c r="E62" s="287">
        <f>SUM(E48,E43,E38,E33,E28,E23,E17,E12,E7)</f>
        <v>528164</v>
      </c>
      <c r="F62" s="74"/>
      <c r="G62" s="74"/>
      <c r="H62" s="74"/>
      <c r="I62" s="74"/>
      <c r="J62" s="127"/>
      <c r="K62" s="78"/>
      <c r="N62" s="51"/>
    </row>
    <row r="63" spans="1:14" s="50" customFormat="1" ht="12.75" customHeight="1" x14ac:dyDescent="0.2">
      <c r="A63" s="71"/>
      <c r="B63" s="72"/>
      <c r="C63" s="79"/>
      <c r="D63" s="75"/>
      <c r="E63" s="287">
        <f>SUM(C48,C43,C38,C33,C28,C23,C17,C12,C7)</f>
        <v>737560</v>
      </c>
      <c r="F63" s="75"/>
      <c r="G63" s="74"/>
      <c r="H63" s="74"/>
      <c r="I63" s="74"/>
      <c r="J63" s="127"/>
      <c r="K63" s="78"/>
      <c r="N63" s="51"/>
    </row>
    <row r="64" spans="1:14" s="50" customFormat="1" ht="12.75" customHeight="1" x14ac:dyDescent="0.2">
      <c r="A64" s="71"/>
      <c r="B64" s="72"/>
      <c r="C64" s="79"/>
      <c r="D64" s="75"/>
      <c r="E64" s="75"/>
      <c r="F64" s="74"/>
      <c r="G64" s="74"/>
      <c r="H64" s="74"/>
      <c r="I64" s="74"/>
      <c r="J64" s="127"/>
      <c r="K64" s="78"/>
      <c r="N64" s="51"/>
    </row>
    <row r="65" spans="1:15" s="50" customFormat="1" ht="12.75" customHeight="1" x14ac:dyDescent="0.2">
      <c r="A65" s="71"/>
      <c r="B65" s="72"/>
      <c r="C65" s="77"/>
      <c r="D65" s="75"/>
      <c r="E65" s="75"/>
      <c r="F65" s="74"/>
      <c r="G65" s="74"/>
      <c r="H65" s="74"/>
      <c r="I65" s="74"/>
      <c r="J65" s="127"/>
      <c r="K65" s="78"/>
      <c r="N65" s="51"/>
    </row>
    <row r="66" spans="1:15" s="50" customFormat="1" ht="12.75" customHeight="1" x14ac:dyDescent="0.2">
      <c r="A66" s="71"/>
      <c r="B66" s="72"/>
      <c r="C66" s="77"/>
      <c r="D66" s="75"/>
      <c r="E66" s="75"/>
      <c r="F66" s="74"/>
      <c r="G66" s="74"/>
      <c r="H66" s="74"/>
      <c r="I66" s="74"/>
      <c r="J66" s="127"/>
      <c r="K66" s="78"/>
      <c r="N66" s="51"/>
    </row>
    <row r="67" spans="1:15" s="50" customFormat="1" ht="12.75" customHeight="1" x14ac:dyDescent="0.2">
      <c r="A67" s="71"/>
      <c r="B67" s="72"/>
      <c r="C67" s="77"/>
      <c r="D67" s="219"/>
      <c r="E67" s="219"/>
      <c r="F67" s="74"/>
      <c r="G67" s="74"/>
      <c r="H67" s="74"/>
      <c r="I67" s="74"/>
      <c r="J67" s="127"/>
      <c r="K67" s="78"/>
      <c r="N67" s="51"/>
    </row>
    <row r="68" spans="1:15" s="50" customFormat="1" ht="12.75" customHeight="1" x14ac:dyDescent="0.2">
      <c r="A68" s="71"/>
      <c r="B68" s="72"/>
      <c r="C68" s="77"/>
      <c r="D68" s="219"/>
      <c r="E68" s="219"/>
      <c r="F68" s="74"/>
      <c r="G68" s="74"/>
      <c r="H68" s="74"/>
      <c r="I68" s="74"/>
      <c r="J68" s="127"/>
      <c r="K68" s="78"/>
      <c r="N68" s="51"/>
    </row>
    <row r="69" spans="1:15" ht="15" thickBot="1" x14ac:dyDescent="0.25">
      <c r="D69" s="210"/>
      <c r="E69" s="210"/>
      <c r="F69" s="39" t="s">
        <v>0</v>
      </c>
      <c r="G69" s="39"/>
      <c r="H69" s="39"/>
      <c r="I69" s="39"/>
      <c r="J69" s="127"/>
      <c r="K69" s="124"/>
    </row>
    <row r="70" spans="1:15" s="41" customFormat="1" thickTop="1" thickBot="1" x14ac:dyDescent="0.25">
      <c r="A70" s="275" t="s">
        <v>18</v>
      </c>
      <c r="B70" s="276" t="s">
        <v>19</v>
      </c>
      <c r="C70" s="277" t="s">
        <v>20</v>
      </c>
      <c r="D70" s="277" t="s">
        <v>21</v>
      </c>
      <c r="E70" s="277" t="s">
        <v>4</v>
      </c>
      <c r="F70" s="278" t="s">
        <v>5</v>
      </c>
      <c r="G70" s="40"/>
      <c r="H70" s="40"/>
      <c r="I70" s="40"/>
      <c r="J70" s="131"/>
      <c r="K70" s="122"/>
      <c r="N70" s="42"/>
    </row>
    <row r="71" spans="1:15" s="41" customFormat="1" thickTop="1" thickBot="1" x14ac:dyDescent="0.25">
      <c r="A71" s="7">
        <v>1</v>
      </c>
      <c r="B71" s="4">
        <v>2</v>
      </c>
      <c r="C71" s="4">
        <v>3</v>
      </c>
      <c r="D71" s="4">
        <v>4</v>
      </c>
      <c r="E71" s="4">
        <v>5</v>
      </c>
      <c r="F71" s="245" t="s">
        <v>133</v>
      </c>
      <c r="G71" s="40"/>
      <c r="H71" s="40"/>
      <c r="I71" s="40"/>
      <c r="J71" s="131"/>
      <c r="K71" s="122"/>
      <c r="N71" s="42"/>
    </row>
    <row r="72" spans="1:15" s="80" customFormat="1" ht="30.75" thickTop="1" x14ac:dyDescent="0.25">
      <c r="A72" s="67" t="s">
        <v>42</v>
      </c>
      <c r="B72" s="195">
        <v>10</v>
      </c>
      <c r="C72" s="58">
        <f>C73+C78+C83</f>
        <v>487132</v>
      </c>
      <c r="D72" s="58">
        <f>D73+D78+D83</f>
        <v>5617925</v>
      </c>
      <c r="E72" s="58">
        <f>E73+E78+E83</f>
        <v>4689854</v>
      </c>
      <c r="F72" s="149">
        <f t="shared" ref="F72:F120" si="2">(E72/D72)*100</f>
        <v>83.480181739699262</v>
      </c>
      <c r="G72" s="44"/>
      <c r="H72" s="123"/>
      <c r="I72" s="123"/>
      <c r="J72" s="127"/>
      <c r="K72" s="123"/>
      <c r="N72" s="81"/>
    </row>
    <row r="73" spans="1:15" s="80" customFormat="1" x14ac:dyDescent="0.2">
      <c r="A73" s="82" t="s">
        <v>43</v>
      </c>
      <c r="B73" s="83"/>
      <c r="C73" s="84">
        <f>C74+C75+C76+C77</f>
        <v>71456</v>
      </c>
      <c r="D73" s="84">
        <f>D74+D75+D76+D77</f>
        <v>104864</v>
      </c>
      <c r="E73" s="84">
        <f>E74+E75+E76+E77</f>
        <v>94633</v>
      </c>
      <c r="F73" s="148">
        <f t="shared" si="2"/>
        <v>90.243553555080865</v>
      </c>
      <c r="G73" s="49"/>
      <c r="H73" s="49"/>
      <c r="I73" s="49"/>
      <c r="J73" s="133"/>
      <c r="K73" s="126"/>
      <c r="L73" s="137"/>
      <c r="M73" s="137"/>
      <c r="N73" s="125"/>
      <c r="O73" s="137"/>
    </row>
    <row r="74" spans="1:15" s="80" customFormat="1" x14ac:dyDescent="0.2">
      <c r="A74" s="85" t="s">
        <v>23</v>
      </c>
      <c r="B74" s="86"/>
      <c r="C74" s="48">
        <v>56456</v>
      </c>
      <c r="D74" s="48">
        <v>87581</v>
      </c>
      <c r="E74" s="48">
        <v>82283</v>
      </c>
      <c r="F74" s="148">
        <f t="shared" si="2"/>
        <v>93.95074274100547</v>
      </c>
      <c r="G74" s="49"/>
      <c r="H74" s="49"/>
      <c r="I74" s="49"/>
      <c r="J74" s="133"/>
      <c r="K74" s="105"/>
      <c r="L74" s="73"/>
      <c r="M74" s="137"/>
      <c r="N74" s="125"/>
      <c r="O74" s="137"/>
    </row>
    <row r="75" spans="1:15" s="80" customFormat="1" x14ac:dyDescent="0.2">
      <c r="A75" s="46" t="s">
        <v>24</v>
      </c>
      <c r="B75" s="87"/>
      <c r="C75" s="48">
        <v>15000</v>
      </c>
      <c r="D75" s="48">
        <v>17140</v>
      </c>
      <c r="E75" s="48">
        <v>12350</v>
      </c>
      <c r="F75" s="148">
        <f t="shared" si="2"/>
        <v>72.053675612602092</v>
      </c>
      <c r="G75" s="49"/>
      <c r="H75" s="49"/>
      <c r="I75" s="49"/>
      <c r="J75" s="133"/>
      <c r="K75" s="105"/>
      <c r="L75" s="101"/>
      <c r="M75" s="137"/>
      <c r="N75" s="125"/>
      <c r="O75" s="137"/>
    </row>
    <row r="76" spans="1:15" s="80" customFormat="1" x14ac:dyDescent="0.2">
      <c r="A76" s="53" t="s">
        <v>25</v>
      </c>
      <c r="B76" s="86"/>
      <c r="C76" s="48">
        <v>0</v>
      </c>
      <c r="D76" s="48">
        <v>143</v>
      </c>
      <c r="E76" s="48">
        <v>0</v>
      </c>
      <c r="F76" s="148">
        <v>0</v>
      </c>
      <c r="G76" s="49"/>
      <c r="H76" s="49"/>
      <c r="I76" s="49"/>
      <c r="J76" s="133"/>
      <c r="K76" s="105"/>
      <c r="L76" s="138"/>
      <c r="M76" s="137"/>
      <c r="N76" s="125"/>
      <c r="O76" s="137"/>
    </row>
    <row r="77" spans="1:15" s="80" customFormat="1" x14ac:dyDescent="0.2">
      <c r="A77" s="88" t="s">
        <v>26</v>
      </c>
      <c r="B77" s="87"/>
      <c r="C77" s="48">
        <v>0</v>
      </c>
      <c r="D77" s="48">
        <v>0</v>
      </c>
      <c r="E77" s="48">
        <v>0</v>
      </c>
      <c r="F77" s="148">
        <v>0</v>
      </c>
      <c r="G77" s="49"/>
      <c r="H77" s="49"/>
      <c r="I77" s="49"/>
      <c r="J77" s="133"/>
      <c r="K77" s="105"/>
      <c r="L77" s="101"/>
      <c r="M77" s="137"/>
      <c r="N77" s="125"/>
      <c r="O77" s="137"/>
    </row>
    <row r="78" spans="1:15" s="80" customFormat="1" x14ac:dyDescent="0.2">
      <c r="A78" s="89" t="s">
        <v>45</v>
      </c>
      <c r="B78" s="87"/>
      <c r="C78" s="84">
        <f>C79+C80+C81+C82</f>
        <v>415676</v>
      </c>
      <c r="D78" s="84">
        <f>D79+D80+D81+D82</f>
        <v>2508153</v>
      </c>
      <c r="E78" s="84">
        <f>E79+E80+E81+E82</f>
        <v>2079939</v>
      </c>
      <c r="F78" s="148">
        <f t="shared" si="2"/>
        <v>82.927118082509324</v>
      </c>
      <c r="G78" s="49"/>
      <c r="H78" s="49"/>
      <c r="I78" s="49"/>
      <c r="J78" s="127"/>
      <c r="K78" s="126"/>
      <c r="L78" s="137"/>
      <c r="M78" s="137"/>
      <c r="N78" s="125"/>
      <c r="O78" s="137"/>
    </row>
    <row r="79" spans="1:15" s="80" customFormat="1" x14ac:dyDescent="0.2">
      <c r="A79" s="85" t="s">
        <v>23</v>
      </c>
      <c r="B79" s="87"/>
      <c r="C79" s="48">
        <v>415676</v>
      </c>
      <c r="D79" s="48">
        <v>424527</v>
      </c>
      <c r="E79" s="48">
        <v>348940</v>
      </c>
      <c r="F79" s="148">
        <f t="shared" si="2"/>
        <v>82.19500762024559</v>
      </c>
      <c r="G79" s="167"/>
      <c r="H79" s="167"/>
      <c r="I79" s="49"/>
      <c r="J79" s="127"/>
      <c r="K79" s="105"/>
      <c r="L79" s="137"/>
      <c r="M79" s="137"/>
      <c r="N79" s="125"/>
      <c r="O79" s="137"/>
    </row>
    <row r="80" spans="1:15" s="80" customFormat="1" x14ac:dyDescent="0.2">
      <c r="A80" s="46" t="s">
        <v>24</v>
      </c>
      <c r="B80" s="87"/>
      <c r="C80" s="48">
        <v>0</v>
      </c>
      <c r="D80" s="48">
        <v>8990</v>
      </c>
      <c r="E80" s="48">
        <v>8990</v>
      </c>
      <c r="F80" s="148">
        <f t="shared" si="2"/>
        <v>100</v>
      </c>
      <c r="G80" s="49"/>
      <c r="H80" s="49"/>
      <c r="I80" s="49"/>
      <c r="J80" s="127"/>
      <c r="K80" s="105"/>
      <c r="L80" s="137"/>
      <c r="M80" s="137"/>
      <c r="N80" s="125"/>
      <c r="O80" s="137"/>
    </row>
    <row r="81" spans="1:15" s="80" customFormat="1" x14ac:dyDescent="0.2">
      <c r="A81" s="88" t="s">
        <v>25</v>
      </c>
      <c r="B81" s="87"/>
      <c r="C81" s="48">
        <v>0</v>
      </c>
      <c r="D81" s="48">
        <v>2074636</v>
      </c>
      <c r="E81" s="48">
        <v>1722009</v>
      </c>
      <c r="F81" s="148">
        <f t="shared" si="2"/>
        <v>83.002946058971304</v>
      </c>
      <c r="G81" s="49"/>
      <c r="H81" s="49"/>
      <c r="I81" s="49"/>
      <c r="J81" s="133"/>
      <c r="K81" s="105"/>
      <c r="L81" s="137"/>
      <c r="M81" s="137"/>
      <c r="N81" s="125"/>
      <c r="O81" s="137"/>
    </row>
    <row r="82" spans="1:15" s="80" customFormat="1" x14ac:dyDescent="0.2">
      <c r="A82" s="88" t="s">
        <v>26</v>
      </c>
      <c r="B82" s="87"/>
      <c r="C82" s="48">
        <v>0</v>
      </c>
      <c r="D82" s="48">
        <v>0</v>
      </c>
      <c r="E82" s="48">
        <v>0</v>
      </c>
      <c r="F82" s="148">
        <v>0</v>
      </c>
      <c r="G82" s="49"/>
      <c r="H82" s="49"/>
      <c r="I82" s="49"/>
      <c r="J82" s="133"/>
      <c r="K82" s="105"/>
      <c r="L82" s="137"/>
      <c r="M82" s="137"/>
      <c r="N82" s="125"/>
      <c r="O82" s="137"/>
    </row>
    <row r="83" spans="1:15" s="80" customFormat="1" x14ac:dyDescent="0.2">
      <c r="A83" s="89" t="s">
        <v>69</v>
      </c>
      <c r="B83" s="87"/>
      <c r="C83" s="84">
        <f>C84+C85+C86+C87</f>
        <v>0</v>
      </c>
      <c r="D83" s="84">
        <f>D84+D85+D86+D87</f>
        <v>3004908</v>
      </c>
      <c r="E83" s="84">
        <f>E84+E85+E86+E87</f>
        <v>2515282</v>
      </c>
      <c r="F83" s="148">
        <f t="shared" si="2"/>
        <v>83.705790659813871</v>
      </c>
      <c r="G83" s="49"/>
      <c r="H83" s="49"/>
      <c r="I83" s="49"/>
      <c r="J83" s="133"/>
      <c r="K83" s="126"/>
      <c r="L83" s="137"/>
      <c r="M83" s="137"/>
      <c r="N83" s="125"/>
      <c r="O83" s="137"/>
    </row>
    <row r="84" spans="1:15" s="80" customFormat="1" x14ac:dyDescent="0.2">
      <c r="A84" s="85" t="s">
        <v>23</v>
      </c>
      <c r="B84" s="87"/>
      <c r="C84" s="48">
        <v>0</v>
      </c>
      <c r="D84" s="48">
        <v>284</v>
      </c>
      <c r="E84" s="48">
        <v>45</v>
      </c>
      <c r="F84" s="148">
        <f t="shared" si="2"/>
        <v>15.845070422535212</v>
      </c>
      <c r="G84" s="49"/>
      <c r="H84" s="49"/>
      <c r="I84" s="49"/>
      <c r="J84" s="133"/>
      <c r="K84" s="105"/>
      <c r="L84" s="137"/>
      <c r="M84" s="139"/>
      <c r="N84" s="125"/>
      <c r="O84" s="137"/>
    </row>
    <row r="85" spans="1:15" s="80" customFormat="1" x14ac:dyDescent="0.2">
      <c r="A85" s="46" t="s">
        <v>24</v>
      </c>
      <c r="B85" s="87"/>
      <c r="C85" s="48">
        <v>0</v>
      </c>
      <c r="D85" s="48">
        <v>0</v>
      </c>
      <c r="E85" s="48">
        <v>0</v>
      </c>
      <c r="F85" s="148">
        <v>0</v>
      </c>
      <c r="G85" s="49"/>
      <c r="H85" s="49"/>
      <c r="I85" s="49"/>
      <c r="J85" s="133"/>
      <c r="K85" s="105"/>
      <c r="L85" s="137"/>
      <c r="M85" s="140"/>
      <c r="N85" s="125"/>
      <c r="O85" s="137"/>
    </row>
    <row r="86" spans="1:15" s="80" customFormat="1" x14ac:dyDescent="0.2">
      <c r="A86" s="88" t="s">
        <v>25</v>
      </c>
      <c r="B86" s="87"/>
      <c r="C86" s="48">
        <v>0</v>
      </c>
      <c r="D86" s="48">
        <v>3004624</v>
      </c>
      <c r="E86" s="48">
        <v>2515237</v>
      </c>
      <c r="F86" s="148">
        <f t="shared" si="2"/>
        <v>83.712204921481032</v>
      </c>
      <c r="G86" s="49"/>
      <c r="H86" s="49"/>
      <c r="I86" s="49">
        <f>D76+D77+D81+D82+D86+D87</f>
        <v>5079403</v>
      </c>
      <c r="J86" s="49">
        <f>E76+E77+E81+E82+E86+E87</f>
        <v>4237246</v>
      </c>
      <c r="K86" s="105"/>
      <c r="L86" s="137"/>
      <c r="M86" s="125"/>
      <c r="N86" s="125"/>
      <c r="O86" s="137"/>
    </row>
    <row r="87" spans="1:15" s="80" customFormat="1" x14ac:dyDescent="0.2">
      <c r="A87" s="88" t="s">
        <v>26</v>
      </c>
      <c r="B87" s="87"/>
      <c r="C87" s="48">
        <v>0</v>
      </c>
      <c r="D87" s="48">
        <v>0</v>
      </c>
      <c r="E87" s="48">
        <v>0</v>
      </c>
      <c r="F87" s="153">
        <v>0</v>
      </c>
      <c r="G87" s="49"/>
      <c r="H87" s="49"/>
      <c r="I87" s="286"/>
      <c r="J87" s="133"/>
      <c r="K87" s="105"/>
      <c r="L87" s="137"/>
      <c r="M87" s="125"/>
      <c r="N87" s="125"/>
      <c r="O87" s="137"/>
    </row>
    <row r="88" spans="1:15" ht="15" x14ac:dyDescent="0.25">
      <c r="A88" s="57" t="s">
        <v>46</v>
      </c>
      <c r="B88" s="195">
        <v>11</v>
      </c>
      <c r="C88" s="58">
        <f>C89+C94</f>
        <v>211190</v>
      </c>
      <c r="D88" s="58">
        <f>D89+D94</f>
        <v>275252</v>
      </c>
      <c r="E88" s="58">
        <f>E89+E94</f>
        <v>196791</v>
      </c>
      <c r="F88" s="149">
        <f t="shared" si="2"/>
        <v>71.494848357141819</v>
      </c>
      <c r="G88" s="44"/>
      <c r="H88" s="123"/>
      <c r="I88" s="123"/>
      <c r="J88" s="127"/>
      <c r="K88" s="123"/>
      <c r="L88" s="141"/>
      <c r="M88" s="141"/>
      <c r="N88" s="142"/>
      <c r="O88" s="141"/>
    </row>
    <row r="89" spans="1:15" s="50" customFormat="1" x14ac:dyDescent="0.2">
      <c r="A89" s="82" t="s">
        <v>43</v>
      </c>
      <c r="B89" s="90"/>
      <c r="C89" s="84">
        <f>C90+C91+C92+C93</f>
        <v>9583</v>
      </c>
      <c r="D89" s="84">
        <f>D90+D91+D92+D93</f>
        <v>23511</v>
      </c>
      <c r="E89" s="84">
        <f>E90+E91+E92+E93</f>
        <v>18535</v>
      </c>
      <c r="F89" s="148">
        <f t="shared" si="2"/>
        <v>78.835438730806857</v>
      </c>
      <c r="G89" s="91"/>
      <c r="H89" s="91"/>
      <c r="I89" s="91"/>
      <c r="J89" s="127"/>
      <c r="K89" s="126"/>
      <c r="L89" s="102"/>
      <c r="M89" s="102"/>
      <c r="N89" s="103"/>
      <c r="O89" s="102"/>
    </row>
    <row r="90" spans="1:15" s="50" customFormat="1" x14ac:dyDescent="0.2">
      <c r="A90" s="85" t="s">
        <v>23</v>
      </c>
      <c r="B90" s="90"/>
      <c r="C90" s="48">
        <v>9583</v>
      </c>
      <c r="D90" s="48">
        <v>22781</v>
      </c>
      <c r="E90" s="48">
        <v>18005</v>
      </c>
      <c r="F90" s="148">
        <f t="shared" si="2"/>
        <v>79.035160879680433</v>
      </c>
      <c r="G90" s="91"/>
      <c r="H90" s="91"/>
      <c r="I90" s="91"/>
      <c r="J90" s="127"/>
      <c r="K90" s="105"/>
      <c r="L90" s="138"/>
      <c r="M90" s="102"/>
      <c r="N90" s="103"/>
      <c r="O90" s="102"/>
    </row>
    <row r="91" spans="1:15" s="50" customFormat="1" x14ac:dyDescent="0.2">
      <c r="A91" s="46" t="s">
        <v>24</v>
      </c>
      <c r="B91" s="90"/>
      <c r="C91" s="48">
        <v>0</v>
      </c>
      <c r="D91" s="48">
        <v>600</v>
      </c>
      <c r="E91" s="48">
        <v>500</v>
      </c>
      <c r="F91" s="148">
        <f t="shared" si="2"/>
        <v>83.333333333333343</v>
      </c>
      <c r="G91" s="91"/>
      <c r="H91" s="91"/>
      <c r="I91" s="91"/>
      <c r="J91" s="127"/>
      <c r="K91" s="105"/>
      <c r="L91" s="102"/>
      <c r="M91" s="102"/>
      <c r="N91" s="103"/>
      <c r="O91" s="102"/>
    </row>
    <row r="92" spans="1:15" s="50" customFormat="1" x14ac:dyDescent="0.2">
      <c r="A92" s="53" t="s">
        <v>25</v>
      </c>
      <c r="B92" s="90"/>
      <c r="C92" s="48">
        <v>0</v>
      </c>
      <c r="D92" s="218">
        <v>130</v>
      </c>
      <c r="E92" s="48">
        <v>30</v>
      </c>
      <c r="F92" s="148">
        <f t="shared" si="2"/>
        <v>23.076923076923077</v>
      </c>
      <c r="G92" s="91"/>
      <c r="H92" s="91"/>
      <c r="I92" s="91"/>
      <c r="J92" s="127"/>
      <c r="K92" s="105"/>
      <c r="L92" s="102"/>
      <c r="M92" s="102"/>
      <c r="N92" s="103"/>
      <c r="O92" s="102"/>
    </row>
    <row r="93" spans="1:15" s="50" customFormat="1" x14ac:dyDescent="0.2">
      <c r="A93" s="88" t="s">
        <v>26</v>
      </c>
      <c r="B93" s="90"/>
      <c r="C93" s="48">
        <v>0</v>
      </c>
      <c r="D93" s="48">
        <v>0</v>
      </c>
      <c r="E93" s="48">
        <v>0</v>
      </c>
      <c r="F93" s="148">
        <v>0</v>
      </c>
      <c r="G93" s="91"/>
      <c r="H93" s="91"/>
      <c r="I93" s="91"/>
      <c r="J93" s="127"/>
      <c r="K93" s="105"/>
      <c r="L93" s="102"/>
      <c r="M93" s="102"/>
      <c r="N93" s="103"/>
      <c r="O93" s="102"/>
    </row>
    <row r="94" spans="1:15" s="50" customFormat="1" x14ac:dyDescent="0.2">
      <c r="A94" s="89" t="s">
        <v>45</v>
      </c>
      <c r="B94" s="90"/>
      <c r="C94" s="84">
        <f>C95+C96+C97+C98</f>
        <v>201607</v>
      </c>
      <c r="D94" s="359">
        <f>D95+D96+D97+D98</f>
        <v>251741</v>
      </c>
      <c r="E94" s="84">
        <f>E95+E96+E97+E98</f>
        <v>178256</v>
      </c>
      <c r="F94" s="148">
        <f t="shared" si="2"/>
        <v>70.809284145212743</v>
      </c>
      <c r="G94" s="91"/>
      <c r="H94" s="91"/>
      <c r="I94" s="91"/>
      <c r="J94" s="127"/>
      <c r="K94" s="126"/>
      <c r="L94" s="102"/>
      <c r="M94" s="102"/>
      <c r="N94" s="103"/>
      <c r="O94" s="102"/>
    </row>
    <row r="95" spans="1:15" s="50" customFormat="1" x14ac:dyDescent="0.2">
      <c r="A95" s="85" t="s">
        <v>23</v>
      </c>
      <c r="B95" s="90"/>
      <c r="C95" s="48">
        <v>184254</v>
      </c>
      <c r="D95" s="48">
        <v>231406</v>
      </c>
      <c r="E95" s="48">
        <v>161156</v>
      </c>
      <c r="F95" s="148">
        <f t="shared" si="2"/>
        <v>69.642100896260246</v>
      </c>
      <c r="G95" s="91"/>
      <c r="H95" s="91"/>
      <c r="I95" s="91"/>
      <c r="J95" s="127"/>
      <c r="K95" s="105"/>
      <c r="L95" s="102"/>
      <c r="M95" s="102"/>
      <c r="N95" s="103"/>
      <c r="O95" s="102"/>
    </row>
    <row r="96" spans="1:15" s="50" customFormat="1" x14ac:dyDescent="0.2">
      <c r="A96" s="46" t="s">
        <v>24</v>
      </c>
      <c r="B96" s="90"/>
      <c r="C96" s="48">
        <v>17353</v>
      </c>
      <c r="D96" s="48">
        <v>17498</v>
      </c>
      <c r="E96" s="48">
        <v>14353</v>
      </c>
      <c r="F96" s="148">
        <f t="shared" si="2"/>
        <v>82.026517316264716</v>
      </c>
      <c r="G96" s="91"/>
      <c r="H96" s="91"/>
      <c r="I96" s="91">
        <f>D92+D93+D97+D98</f>
        <v>2967</v>
      </c>
      <c r="J96" s="91">
        <f>E92+E93+E97+E98</f>
        <v>2777</v>
      </c>
      <c r="K96" s="105"/>
      <c r="L96" s="102"/>
      <c r="M96" s="102"/>
      <c r="N96" s="103"/>
      <c r="O96" s="102"/>
    </row>
    <row r="97" spans="1:15" s="50" customFormat="1" x14ac:dyDescent="0.2">
      <c r="A97" s="88" t="s">
        <v>25</v>
      </c>
      <c r="B97" s="90"/>
      <c r="C97" s="48">
        <v>0</v>
      </c>
      <c r="D97" s="48">
        <v>2837</v>
      </c>
      <c r="E97" s="48">
        <v>2747</v>
      </c>
      <c r="F97" s="148">
        <f t="shared" si="2"/>
        <v>96.827634825519908</v>
      </c>
      <c r="G97" s="91"/>
      <c r="H97" s="91"/>
      <c r="I97" s="91"/>
      <c r="J97" s="127"/>
      <c r="K97" s="105"/>
      <c r="L97" s="102"/>
      <c r="M97" s="102"/>
      <c r="N97" s="103"/>
      <c r="O97" s="102"/>
    </row>
    <row r="98" spans="1:15" s="50" customFormat="1" x14ac:dyDescent="0.2">
      <c r="A98" s="88" t="s">
        <v>26</v>
      </c>
      <c r="B98" s="90"/>
      <c r="C98" s="48">
        <v>0</v>
      </c>
      <c r="D98" s="48">
        <v>0</v>
      </c>
      <c r="E98" s="48">
        <v>0</v>
      </c>
      <c r="F98" s="153">
        <v>0</v>
      </c>
      <c r="G98" s="91"/>
      <c r="H98" s="91"/>
      <c r="I98" s="91"/>
      <c r="J98" s="127"/>
      <c r="K98" s="105"/>
      <c r="L98" s="102"/>
      <c r="M98" s="102"/>
      <c r="N98" s="103"/>
      <c r="O98" s="102"/>
    </row>
    <row r="99" spans="1:15" ht="15" customHeight="1" x14ac:dyDescent="0.25">
      <c r="A99" s="67" t="s">
        <v>47</v>
      </c>
      <c r="B99" s="195">
        <v>12</v>
      </c>
      <c r="C99" s="58">
        <f>C100+C105</f>
        <v>1382147</v>
      </c>
      <c r="D99" s="58">
        <f>D100+D105</f>
        <v>1621747</v>
      </c>
      <c r="E99" s="58">
        <f>E100+E105</f>
        <v>1296857</v>
      </c>
      <c r="F99" s="149">
        <f t="shared" si="2"/>
        <v>79.966665577306458</v>
      </c>
      <c r="G99" s="44"/>
      <c r="H99" s="123"/>
      <c r="I99" s="123"/>
      <c r="J99" s="127"/>
      <c r="K99" s="123"/>
      <c r="L99" s="141"/>
      <c r="M99" s="141"/>
      <c r="N99" s="142"/>
      <c r="O99" s="141"/>
    </row>
    <row r="100" spans="1:15" ht="15" customHeight="1" x14ac:dyDescent="0.2">
      <c r="A100" s="82" t="s">
        <v>43</v>
      </c>
      <c r="B100" s="83"/>
      <c r="C100" s="84">
        <f>C101+C102+C103+C104</f>
        <v>788594</v>
      </c>
      <c r="D100" s="84">
        <f>D101+D102+D103+D104</f>
        <v>995060</v>
      </c>
      <c r="E100" s="353">
        <f>E101+E102+E103+E104</f>
        <v>814110</v>
      </c>
      <c r="F100" s="148">
        <f t="shared" si="2"/>
        <v>81.815166924607567</v>
      </c>
      <c r="G100" s="91"/>
      <c r="H100" s="91"/>
      <c r="I100" s="91"/>
      <c r="J100" s="127"/>
      <c r="K100" s="126"/>
      <c r="L100" s="141"/>
      <c r="M100" s="141"/>
      <c r="N100" s="142"/>
      <c r="O100" s="141"/>
    </row>
    <row r="101" spans="1:15" ht="15" customHeight="1" x14ac:dyDescent="0.2">
      <c r="A101" s="85" t="s">
        <v>23</v>
      </c>
      <c r="B101" s="83"/>
      <c r="C101" s="48">
        <v>782094</v>
      </c>
      <c r="D101" s="48">
        <v>777506</v>
      </c>
      <c r="E101" s="48">
        <v>631516</v>
      </c>
      <c r="F101" s="148">
        <f t="shared" si="2"/>
        <v>81.223296026011369</v>
      </c>
      <c r="G101" s="49"/>
      <c r="H101" s="49"/>
      <c r="I101" s="49"/>
      <c r="J101" s="127"/>
      <c r="K101" s="105"/>
      <c r="L101" s="138"/>
      <c r="M101" s="141"/>
      <c r="N101" s="142"/>
      <c r="O101" s="141"/>
    </row>
    <row r="102" spans="1:15" ht="15" customHeight="1" x14ac:dyDescent="0.2">
      <c r="A102" s="46" t="s">
        <v>24</v>
      </c>
      <c r="B102" s="83"/>
      <c r="C102" s="48">
        <v>6500</v>
      </c>
      <c r="D102" s="48">
        <v>8984</v>
      </c>
      <c r="E102" s="48">
        <v>8784</v>
      </c>
      <c r="F102" s="148">
        <f t="shared" si="2"/>
        <v>97.773820124666074</v>
      </c>
      <c r="G102" s="49"/>
      <c r="H102" s="49"/>
      <c r="I102" s="49"/>
      <c r="J102" s="127"/>
      <c r="K102" s="105"/>
      <c r="L102" s="141"/>
      <c r="M102" s="141"/>
      <c r="N102" s="142"/>
      <c r="O102" s="141"/>
    </row>
    <row r="103" spans="1:15" ht="15" customHeight="1" x14ac:dyDescent="0.2">
      <c r="A103" s="53" t="s">
        <v>25</v>
      </c>
      <c r="B103" s="83"/>
      <c r="C103" s="48">
        <v>0</v>
      </c>
      <c r="D103" s="48">
        <v>208570</v>
      </c>
      <c r="E103" s="48">
        <v>173810</v>
      </c>
      <c r="F103" s="148">
        <f t="shared" si="2"/>
        <v>83.334132425564562</v>
      </c>
      <c r="G103" s="49"/>
      <c r="H103" s="49"/>
      <c r="I103" s="49"/>
      <c r="J103" s="127"/>
      <c r="K103" s="105"/>
      <c r="L103" s="141"/>
      <c r="M103" s="141"/>
      <c r="N103" s="142"/>
      <c r="O103" s="141"/>
    </row>
    <row r="104" spans="1:15" ht="15" customHeight="1" x14ac:dyDescent="0.2">
      <c r="A104" s="88" t="s">
        <v>26</v>
      </c>
      <c r="B104" s="83"/>
      <c r="C104" s="48">
        <v>0</v>
      </c>
      <c r="D104" s="48">
        <v>0</v>
      </c>
      <c r="E104" s="48">
        <v>0</v>
      </c>
      <c r="F104" s="148">
        <v>0</v>
      </c>
      <c r="G104" s="49"/>
      <c r="H104" s="49"/>
      <c r="I104" s="49"/>
      <c r="J104" s="127"/>
      <c r="K104" s="105"/>
      <c r="L104" s="141"/>
      <c r="M104" s="141"/>
      <c r="N104" s="142"/>
      <c r="O104" s="141"/>
    </row>
    <row r="105" spans="1:15" ht="15" customHeight="1" x14ac:dyDescent="0.2">
      <c r="A105" s="89" t="s">
        <v>45</v>
      </c>
      <c r="B105" s="83"/>
      <c r="C105" s="84">
        <f>C106+C107+C108+C109</f>
        <v>593553</v>
      </c>
      <c r="D105" s="84">
        <f>D106+D107+D108+D109</f>
        <v>626687</v>
      </c>
      <c r="E105" s="84">
        <f>E106+E107+E108+E109</f>
        <v>482747</v>
      </c>
      <c r="F105" s="148">
        <f t="shared" si="2"/>
        <v>77.031596315225954</v>
      </c>
      <c r="G105" s="91"/>
      <c r="H105" s="91"/>
      <c r="I105" s="91"/>
      <c r="J105" s="127"/>
      <c r="K105" s="126"/>
      <c r="L105" s="141"/>
      <c r="M105" s="141"/>
      <c r="N105" s="142"/>
      <c r="O105" s="141"/>
    </row>
    <row r="106" spans="1:15" ht="15" customHeight="1" x14ac:dyDescent="0.2">
      <c r="A106" s="85" t="s">
        <v>23</v>
      </c>
      <c r="B106" s="83"/>
      <c r="C106" s="48">
        <v>523553</v>
      </c>
      <c r="D106" s="48">
        <v>530843</v>
      </c>
      <c r="E106" s="48">
        <v>420107</v>
      </c>
      <c r="F106" s="148">
        <f t="shared" si="2"/>
        <v>79.139594946151689</v>
      </c>
      <c r="G106" s="49"/>
      <c r="H106" s="49"/>
      <c r="I106" s="49"/>
      <c r="J106" s="127"/>
      <c r="K106" s="105"/>
      <c r="L106" s="141"/>
      <c r="M106" s="141"/>
      <c r="N106" s="142"/>
      <c r="O106" s="141"/>
    </row>
    <row r="107" spans="1:15" ht="15" customHeight="1" x14ac:dyDescent="0.2">
      <c r="A107" s="46" t="s">
        <v>24</v>
      </c>
      <c r="B107" s="83"/>
      <c r="C107" s="48">
        <v>70000</v>
      </c>
      <c r="D107" s="48">
        <v>78154</v>
      </c>
      <c r="E107" s="48">
        <v>44950</v>
      </c>
      <c r="F107" s="148">
        <f t="shared" si="2"/>
        <v>57.514650561711491</v>
      </c>
      <c r="G107" s="49"/>
      <c r="H107" s="49"/>
      <c r="I107" s="49"/>
      <c r="J107" s="127"/>
      <c r="K107" s="105"/>
      <c r="L107" s="141"/>
      <c r="M107" s="141"/>
      <c r="N107" s="142"/>
      <c r="O107" s="141"/>
    </row>
    <row r="108" spans="1:15" ht="15" customHeight="1" x14ac:dyDescent="0.2">
      <c r="A108" s="88" t="s">
        <v>25</v>
      </c>
      <c r="B108" s="83"/>
      <c r="C108" s="48">
        <v>0</v>
      </c>
      <c r="D108" s="48">
        <v>65</v>
      </c>
      <c r="E108" s="48">
        <v>65</v>
      </c>
      <c r="F108" s="148">
        <f t="shared" si="2"/>
        <v>100</v>
      </c>
      <c r="G108" s="49"/>
      <c r="H108" s="49"/>
      <c r="I108" s="49">
        <f>D103+D104+D108+D109</f>
        <v>226260</v>
      </c>
      <c r="J108" s="49">
        <f>E103+E104+E108+E109</f>
        <v>191500</v>
      </c>
      <c r="K108" s="105"/>
      <c r="L108" s="141"/>
      <c r="M108" s="141"/>
      <c r="N108" s="142"/>
      <c r="O108" s="141"/>
    </row>
    <row r="109" spans="1:15" ht="15" customHeight="1" x14ac:dyDescent="0.2">
      <c r="A109" s="88" t="s">
        <v>26</v>
      </c>
      <c r="B109" s="83"/>
      <c r="C109" s="48">
        <v>0</v>
      </c>
      <c r="D109" s="48">
        <v>17625</v>
      </c>
      <c r="E109" s="48">
        <v>17625</v>
      </c>
      <c r="F109" s="153">
        <f t="shared" si="2"/>
        <v>100</v>
      </c>
      <c r="G109" s="49"/>
      <c r="H109" s="49"/>
      <c r="I109" s="49"/>
      <c r="J109" s="127"/>
      <c r="K109" s="105"/>
      <c r="L109" s="141"/>
      <c r="M109" s="141"/>
      <c r="N109" s="142"/>
      <c r="O109" s="141"/>
    </row>
    <row r="110" spans="1:15" ht="15" customHeight="1" x14ac:dyDescent="0.25">
      <c r="A110" s="67" t="s">
        <v>48</v>
      </c>
      <c r="B110" s="195">
        <v>13</v>
      </c>
      <c r="C110" s="58">
        <f>C111+C116</f>
        <v>198526</v>
      </c>
      <c r="D110" s="58">
        <f>D111+D116</f>
        <v>231331</v>
      </c>
      <c r="E110" s="58">
        <f>E111+E116</f>
        <v>192018</v>
      </c>
      <c r="F110" s="149">
        <f t="shared" si="2"/>
        <v>83.005736369098827</v>
      </c>
      <c r="G110" s="44"/>
      <c r="H110" s="123"/>
      <c r="I110" s="123"/>
      <c r="J110" s="127"/>
      <c r="K110" s="123"/>
      <c r="L110" s="141"/>
      <c r="M110" s="141"/>
      <c r="N110" s="142"/>
      <c r="O110" s="141"/>
    </row>
    <row r="111" spans="1:15" s="50" customFormat="1" x14ac:dyDescent="0.2">
      <c r="A111" s="82" t="s">
        <v>43</v>
      </c>
      <c r="B111" s="90"/>
      <c r="C111" s="84">
        <f>C112+C113+C114+C115</f>
        <v>67080</v>
      </c>
      <c r="D111" s="84">
        <f>D112+D113+D114+D115</f>
        <v>84782</v>
      </c>
      <c r="E111" s="84">
        <f>E112+E113+E114+E115</f>
        <v>68742</v>
      </c>
      <c r="F111" s="148">
        <f t="shared" si="2"/>
        <v>81.080889811516599</v>
      </c>
      <c r="G111" s="91"/>
      <c r="H111" s="91"/>
      <c r="I111" s="91"/>
      <c r="J111" s="127"/>
      <c r="K111" s="126"/>
      <c r="L111" s="102"/>
      <c r="M111" s="102"/>
      <c r="N111" s="103"/>
      <c r="O111" s="102"/>
    </row>
    <row r="112" spans="1:15" s="50" customFormat="1" x14ac:dyDescent="0.2">
      <c r="A112" s="85" t="s">
        <v>23</v>
      </c>
      <c r="B112" s="90"/>
      <c r="C112" s="48">
        <v>67080</v>
      </c>
      <c r="D112" s="48">
        <v>77622</v>
      </c>
      <c r="E112" s="48">
        <v>63262</v>
      </c>
      <c r="F112" s="148">
        <f t="shared" si="2"/>
        <v>81.500090180618898</v>
      </c>
      <c r="G112" s="49"/>
      <c r="H112" s="49"/>
      <c r="I112" s="49"/>
      <c r="J112" s="127"/>
      <c r="K112" s="105"/>
      <c r="L112" s="138"/>
      <c r="M112" s="102"/>
      <c r="N112" s="103"/>
      <c r="O112" s="102"/>
    </row>
    <row r="113" spans="1:15" s="50" customFormat="1" x14ac:dyDescent="0.2">
      <c r="A113" s="46" t="s">
        <v>24</v>
      </c>
      <c r="B113" s="90"/>
      <c r="C113" s="48">
        <v>0</v>
      </c>
      <c r="D113" s="48">
        <v>7160</v>
      </c>
      <c r="E113" s="48">
        <v>5480</v>
      </c>
      <c r="F113" s="148">
        <f t="shared" si="2"/>
        <v>76.536312849162016</v>
      </c>
      <c r="G113" s="49"/>
      <c r="H113" s="49"/>
      <c r="I113" s="49"/>
      <c r="J113" s="127"/>
      <c r="K113" s="105"/>
      <c r="L113" s="102"/>
      <c r="M113" s="102"/>
      <c r="N113" s="103"/>
      <c r="O113" s="102"/>
    </row>
    <row r="114" spans="1:15" s="50" customFormat="1" x14ac:dyDescent="0.2">
      <c r="A114" s="53" t="s">
        <v>25</v>
      </c>
      <c r="B114" s="90"/>
      <c r="C114" s="48">
        <v>0</v>
      </c>
      <c r="D114" s="48">
        <v>0</v>
      </c>
      <c r="E114" s="48">
        <v>0</v>
      </c>
      <c r="F114" s="148">
        <v>0</v>
      </c>
      <c r="G114" s="49"/>
      <c r="H114" s="49"/>
      <c r="I114" s="49"/>
      <c r="J114" s="127"/>
      <c r="K114" s="105"/>
      <c r="L114" s="102"/>
      <c r="M114" s="102"/>
      <c r="N114" s="103"/>
      <c r="O114" s="102"/>
    </row>
    <row r="115" spans="1:15" s="50" customFormat="1" x14ac:dyDescent="0.2">
      <c r="A115" s="88" t="s">
        <v>26</v>
      </c>
      <c r="B115" s="90"/>
      <c r="C115" s="48">
        <v>0</v>
      </c>
      <c r="D115" s="48">
        <v>0</v>
      </c>
      <c r="E115" s="48">
        <v>0</v>
      </c>
      <c r="F115" s="148">
        <v>0</v>
      </c>
      <c r="G115" s="49"/>
      <c r="H115" s="49"/>
      <c r="I115" s="49"/>
      <c r="J115" s="127"/>
      <c r="K115" s="105"/>
      <c r="L115" s="102"/>
      <c r="M115" s="102"/>
      <c r="N115" s="103"/>
      <c r="O115" s="102"/>
    </row>
    <row r="116" spans="1:15" s="50" customFormat="1" x14ac:dyDescent="0.2">
      <c r="A116" s="89" t="s">
        <v>45</v>
      </c>
      <c r="B116" s="90"/>
      <c r="C116" s="84">
        <f>C117+C118+C119+C120</f>
        <v>131446</v>
      </c>
      <c r="D116" s="84">
        <f>D117+D118+D119+D120</f>
        <v>146549</v>
      </c>
      <c r="E116" s="84">
        <f>E117+E118+E119+E120</f>
        <v>123276</v>
      </c>
      <c r="F116" s="148">
        <f t="shared" si="2"/>
        <v>84.119304805901095</v>
      </c>
      <c r="G116" s="91"/>
      <c r="H116" s="91"/>
      <c r="I116" s="91"/>
      <c r="J116" s="127"/>
      <c r="K116" s="126"/>
      <c r="L116" s="102"/>
      <c r="M116" s="102"/>
      <c r="N116" s="103"/>
      <c r="O116" s="102"/>
    </row>
    <row r="117" spans="1:15" s="50" customFormat="1" x14ac:dyDescent="0.2">
      <c r="A117" s="85" t="s">
        <v>23</v>
      </c>
      <c r="B117" s="90"/>
      <c r="C117" s="48">
        <v>128681</v>
      </c>
      <c r="D117" s="48">
        <v>130310</v>
      </c>
      <c r="E117" s="48">
        <v>107767</v>
      </c>
      <c r="F117" s="148">
        <f t="shared" si="2"/>
        <v>82.70048346251248</v>
      </c>
      <c r="G117" s="49"/>
      <c r="H117" s="49"/>
      <c r="I117" s="49"/>
      <c r="J117" s="127"/>
      <c r="K117" s="105"/>
      <c r="L117" s="102"/>
      <c r="M117" s="102"/>
      <c r="N117" s="103"/>
      <c r="O117" s="102"/>
    </row>
    <row r="118" spans="1:15" s="50" customFormat="1" x14ac:dyDescent="0.2">
      <c r="A118" s="46" t="s">
        <v>24</v>
      </c>
      <c r="B118" s="90"/>
      <c r="C118" s="48">
        <v>2765</v>
      </c>
      <c r="D118" s="48">
        <v>14349</v>
      </c>
      <c r="E118" s="48">
        <v>13619</v>
      </c>
      <c r="F118" s="148">
        <f t="shared" si="2"/>
        <v>94.912537459056381</v>
      </c>
      <c r="G118" s="49"/>
      <c r="H118" s="49"/>
      <c r="I118" s="49">
        <f>D120+D119+D115+D114</f>
        <v>1890</v>
      </c>
      <c r="J118" s="49">
        <f>E120+E119+E115+E114</f>
        <v>1890</v>
      </c>
      <c r="K118" s="105"/>
      <c r="L118" s="102"/>
      <c r="M118" s="102"/>
      <c r="N118" s="103"/>
      <c r="O118" s="102"/>
    </row>
    <row r="119" spans="1:15" s="50" customFormat="1" x14ac:dyDescent="0.2">
      <c r="A119" s="88" t="s">
        <v>25</v>
      </c>
      <c r="B119" s="90"/>
      <c r="C119" s="48">
        <v>0</v>
      </c>
      <c r="D119" s="48">
        <v>1112</v>
      </c>
      <c r="E119" s="48">
        <v>1112</v>
      </c>
      <c r="F119" s="148">
        <f t="shared" si="2"/>
        <v>100</v>
      </c>
      <c r="G119" s="49"/>
      <c r="H119" s="162">
        <f>C74+C75+C79+C80+C84+C85+C90+C91+C95+C96+C101+C102+C106+C107+C112+C113+C117+C118</f>
        <v>2278995</v>
      </c>
      <c r="I119" s="162">
        <f>D74+D75+D79+D80+D84+D85+D90+D91+D95+D96+D101+D102+D106+D107+D112+D113+D117+D118</f>
        <v>2435735</v>
      </c>
      <c r="J119" s="162">
        <f>E74+E75+E79+E80+E84+E85+E90+E91+E95+E96+E101+E102+E106+E107+E112+E113+E117+E118</f>
        <v>1942107</v>
      </c>
      <c r="K119" s="105" t="s">
        <v>90</v>
      </c>
      <c r="L119" s="102"/>
      <c r="M119" s="102"/>
      <c r="N119" s="103"/>
      <c r="O119" s="102"/>
    </row>
    <row r="120" spans="1:15" s="50" customFormat="1" ht="15" thickBot="1" x14ac:dyDescent="0.25">
      <c r="A120" s="92" t="s">
        <v>26</v>
      </c>
      <c r="B120" s="93"/>
      <c r="C120" s="70">
        <v>0</v>
      </c>
      <c r="D120" s="70">
        <v>778</v>
      </c>
      <c r="E120" s="70">
        <v>778</v>
      </c>
      <c r="F120" s="154">
        <f t="shared" si="2"/>
        <v>100</v>
      </c>
      <c r="G120" s="49"/>
      <c r="H120" s="163">
        <f>C76+C77+C81+C82+C86+C87+C92+C93+C97+C98+C103+C104+C108+C109+C114+C115+C119+C120</f>
        <v>0</v>
      </c>
      <c r="I120" s="163">
        <f>I86+I96+I108+I118</f>
        <v>5310520</v>
      </c>
      <c r="J120" s="163">
        <f>J86+J96+J108+J118</f>
        <v>4433413</v>
      </c>
      <c r="K120" s="105" t="s">
        <v>88</v>
      </c>
      <c r="L120" s="94"/>
      <c r="M120" s="102"/>
      <c r="N120" s="103"/>
      <c r="O120" s="102"/>
    </row>
    <row r="121" spans="1:15" s="50" customFormat="1" ht="15" thickTop="1" x14ac:dyDescent="0.2">
      <c r="A121" s="71"/>
      <c r="B121" s="72"/>
      <c r="C121" s="95"/>
      <c r="D121" s="162"/>
      <c r="E121" s="288"/>
      <c r="F121" s="49"/>
      <c r="G121" s="49"/>
      <c r="H121" s="49"/>
      <c r="I121" s="49"/>
      <c r="J121" s="134"/>
      <c r="K121" s="105"/>
      <c r="L121" s="94"/>
      <c r="M121" s="102"/>
      <c r="N121" s="103"/>
      <c r="O121" s="102"/>
    </row>
    <row r="122" spans="1:15" s="50" customFormat="1" x14ac:dyDescent="0.2">
      <c r="A122" s="71"/>
      <c r="B122" s="72"/>
      <c r="C122" s="95"/>
      <c r="D122" s="95"/>
      <c r="E122" s="288"/>
      <c r="F122" s="49"/>
      <c r="G122" s="49"/>
      <c r="H122" s="49"/>
      <c r="I122" s="49"/>
      <c r="J122" s="134"/>
      <c r="K122" s="105"/>
      <c r="L122" s="94"/>
      <c r="M122" s="102"/>
      <c r="N122" s="103"/>
      <c r="O122" s="102"/>
    </row>
    <row r="123" spans="1:15" s="50" customFormat="1" x14ac:dyDescent="0.2">
      <c r="A123" s="71"/>
      <c r="B123" s="72"/>
      <c r="C123" s="95"/>
      <c r="D123" s="95"/>
      <c r="E123" s="288"/>
      <c r="F123" s="49"/>
      <c r="G123" s="49"/>
      <c r="H123" s="49"/>
      <c r="I123" s="49"/>
      <c r="J123" s="134"/>
      <c r="K123" s="105"/>
      <c r="L123" s="94"/>
      <c r="M123" s="102"/>
      <c r="N123" s="103"/>
      <c r="O123" s="102"/>
    </row>
    <row r="124" spans="1:15" s="50" customFormat="1" x14ac:dyDescent="0.2">
      <c r="A124" s="71"/>
      <c r="B124" s="72"/>
      <c r="C124" s="95"/>
      <c r="D124" s="95"/>
      <c r="E124" s="288"/>
      <c r="F124" s="49"/>
      <c r="G124" s="49"/>
      <c r="H124" s="49"/>
      <c r="I124" s="49"/>
      <c r="J124" s="134"/>
      <c r="K124" s="105"/>
      <c r="L124" s="94"/>
      <c r="M124" s="102"/>
      <c r="N124" s="103"/>
      <c r="O124" s="102"/>
    </row>
    <row r="125" spans="1:15" s="50" customFormat="1" x14ac:dyDescent="0.2">
      <c r="A125" s="71"/>
      <c r="B125" s="72"/>
      <c r="C125" s="95"/>
      <c r="D125" s="95"/>
      <c r="E125" s="95"/>
      <c r="F125" s="49"/>
      <c r="G125" s="49"/>
      <c r="H125" s="49"/>
      <c r="I125" s="49"/>
      <c r="J125" s="134"/>
      <c r="K125" s="105"/>
      <c r="L125" s="94"/>
      <c r="M125" s="102"/>
      <c r="N125" s="103"/>
      <c r="O125" s="102"/>
    </row>
    <row r="126" spans="1:15" s="50" customFormat="1" x14ac:dyDescent="0.2">
      <c r="A126" s="71"/>
      <c r="B126" s="72"/>
      <c r="C126" s="95"/>
      <c r="D126" s="95"/>
      <c r="E126" s="95"/>
      <c r="F126" s="49"/>
      <c r="G126" s="49"/>
      <c r="H126" s="49"/>
      <c r="I126" s="49"/>
      <c r="J126" s="134"/>
      <c r="K126" s="105"/>
      <c r="L126" s="94"/>
      <c r="M126" s="102"/>
      <c r="N126" s="103"/>
      <c r="O126" s="102"/>
    </row>
    <row r="127" spans="1:15" s="50" customFormat="1" x14ac:dyDescent="0.2">
      <c r="A127" s="71"/>
      <c r="B127" s="72"/>
      <c r="C127" s="95"/>
      <c r="D127" s="95"/>
      <c r="E127" s="95"/>
      <c r="F127" s="49"/>
      <c r="G127" s="49"/>
      <c r="H127" s="49"/>
      <c r="I127" s="49"/>
      <c r="J127" s="134"/>
      <c r="K127" s="105"/>
      <c r="L127" s="94"/>
      <c r="M127" s="102"/>
      <c r="N127" s="103"/>
      <c r="O127" s="102"/>
    </row>
    <row r="128" spans="1:15" ht="15" thickBot="1" x14ac:dyDescent="0.25">
      <c r="D128" s="210"/>
      <c r="E128" s="210"/>
      <c r="F128" s="39" t="s">
        <v>0</v>
      </c>
      <c r="G128" s="39"/>
      <c r="H128" s="39"/>
      <c r="I128" s="39"/>
      <c r="J128" s="127"/>
      <c r="K128" s="124"/>
    </row>
    <row r="129" spans="1:15" s="41" customFormat="1" thickTop="1" thickBot="1" x14ac:dyDescent="0.25">
      <c r="A129" s="275" t="s">
        <v>18</v>
      </c>
      <c r="B129" s="276" t="s">
        <v>19</v>
      </c>
      <c r="C129" s="277" t="s">
        <v>20</v>
      </c>
      <c r="D129" s="277" t="s">
        <v>21</v>
      </c>
      <c r="E129" s="277" t="s">
        <v>4</v>
      </c>
      <c r="F129" s="278" t="s">
        <v>5</v>
      </c>
      <c r="G129" s="40"/>
      <c r="H129" s="40"/>
      <c r="I129" s="40"/>
      <c r="J129" s="131"/>
      <c r="K129" s="122"/>
      <c r="N129" s="42"/>
    </row>
    <row r="130" spans="1:15" s="41" customFormat="1" thickTop="1" thickBot="1" x14ac:dyDescent="0.25">
      <c r="A130" s="7">
        <v>1</v>
      </c>
      <c r="B130" s="4">
        <v>2</v>
      </c>
      <c r="C130" s="4">
        <v>3</v>
      </c>
      <c r="D130" s="4">
        <v>4</v>
      </c>
      <c r="E130" s="4">
        <v>5</v>
      </c>
      <c r="F130" s="245" t="s">
        <v>133</v>
      </c>
      <c r="G130" s="40"/>
      <c r="H130" s="40"/>
      <c r="I130" s="40"/>
      <c r="J130" s="131"/>
      <c r="K130" s="122"/>
      <c r="N130" s="42"/>
    </row>
    <row r="131" spans="1:15" s="59" customFormat="1" ht="15.75" thickTop="1" x14ac:dyDescent="0.25">
      <c r="A131" s="96" t="s">
        <v>49</v>
      </c>
      <c r="B131" s="83">
        <v>14</v>
      </c>
      <c r="C131" s="158">
        <f>C132+C137</f>
        <v>277856</v>
      </c>
      <c r="D131" s="158">
        <f>D132+D137</f>
        <v>292251</v>
      </c>
      <c r="E131" s="158">
        <f>E132+E137</f>
        <v>241560</v>
      </c>
      <c r="F131" s="149">
        <f t="shared" ref="F131:F165" si="3">(E131/D131)*100</f>
        <v>82.654978083907324</v>
      </c>
      <c r="G131" s="44"/>
      <c r="H131" s="123"/>
      <c r="I131" s="123"/>
      <c r="J131" s="127"/>
      <c r="K131" s="123"/>
      <c r="L131" s="102"/>
      <c r="M131" s="138"/>
      <c r="N131" s="76"/>
      <c r="O131" s="138"/>
    </row>
    <row r="132" spans="1:15" s="50" customFormat="1" x14ac:dyDescent="0.2">
      <c r="A132" s="82" t="s">
        <v>43</v>
      </c>
      <c r="B132" s="90"/>
      <c r="C132" s="84">
        <f>C133+C134+C135+C136</f>
        <v>27308</v>
      </c>
      <c r="D132" s="84">
        <f>D133+D134+D135+D136</f>
        <v>31370</v>
      </c>
      <c r="E132" s="84">
        <f>E133+E134+E135+E136</f>
        <v>25804</v>
      </c>
      <c r="F132" s="148">
        <f t="shared" si="3"/>
        <v>82.25693337583678</v>
      </c>
      <c r="G132" s="91"/>
      <c r="H132" s="91"/>
      <c r="I132" s="91"/>
      <c r="J132" s="127"/>
      <c r="K132" s="126"/>
      <c r="L132" s="102"/>
      <c r="M132" s="102"/>
      <c r="N132" s="103"/>
      <c r="O132" s="102"/>
    </row>
    <row r="133" spans="1:15" s="50" customFormat="1" x14ac:dyDescent="0.2">
      <c r="A133" s="85" t="s">
        <v>23</v>
      </c>
      <c r="B133" s="90"/>
      <c r="C133" s="48">
        <v>20708</v>
      </c>
      <c r="D133" s="48">
        <v>22367</v>
      </c>
      <c r="E133" s="48">
        <v>17913</v>
      </c>
      <c r="F133" s="148">
        <f t="shared" si="3"/>
        <v>80.086734921983279</v>
      </c>
      <c r="G133" s="49"/>
      <c r="H133" s="49"/>
      <c r="I133" s="49"/>
      <c r="J133" s="127"/>
      <c r="K133" s="105"/>
      <c r="L133" s="138"/>
      <c r="M133" s="102"/>
      <c r="N133" s="103"/>
      <c r="O133" s="102"/>
    </row>
    <row r="134" spans="1:15" s="50" customFormat="1" x14ac:dyDescent="0.2">
      <c r="A134" s="46" t="s">
        <v>24</v>
      </c>
      <c r="B134" s="90"/>
      <c r="C134" s="48">
        <v>6000</v>
      </c>
      <c r="D134" s="48">
        <v>6650</v>
      </c>
      <c r="E134" s="48">
        <v>6150</v>
      </c>
      <c r="F134" s="148">
        <f t="shared" si="3"/>
        <v>92.481203007518801</v>
      </c>
      <c r="G134" s="49"/>
      <c r="H134" s="49"/>
      <c r="I134" s="49"/>
      <c r="J134" s="127"/>
      <c r="K134" s="105"/>
      <c r="L134" s="102"/>
      <c r="M134" s="102"/>
      <c r="N134" s="103"/>
      <c r="O134" s="102"/>
    </row>
    <row r="135" spans="1:15" s="50" customFormat="1" x14ac:dyDescent="0.2">
      <c r="A135" s="53" t="s">
        <v>25</v>
      </c>
      <c r="B135" s="90"/>
      <c r="C135" s="48">
        <v>600</v>
      </c>
      <c r="D135" s="48">
        <v>2353</v>
      </c>
      <c r="E135" s="48">
        <v>1741</v>
      </c>
      <c r="F135" s="148">
        <f t="shared" si="3"/>
        <v>73.990650233744162</v>
      </c>
      <c r="G135" s="49"/>
      <c r="H135" s="49"/>
      <c r="I135" s="49"/>
      <c r="J135" s="127"/>
      <c r="K135" s="105"/>
      <c r="L135" s="102"/>
      <c r="M135" s="102"/>
      <c r="N135" s="103"/>
      <c r="O135" s="102"/>
    </row>
    <row r="136" spans="1:15" s="50" customFormat="1" x14ac:dyDescent="0.2">
      <c r="A136" s="88" t="s">
        <v>26</v>
      </c>
      <c r="B136" s="90"/>
      <c r="C136" s="48">
        <v>0</v>
      </c>
      <c r="D136" s="48">
        <v>0</v>
      </c>
      <c r="E136" s="48">
        <v>0</v>
      </c>
      <c r="F136" s="148">
        <v>0</v>
      </c>
      <c r="G136" s="49"/>
      <c r="H136" s="49"/>
      <c r="I136" s="49"/>
      <c r="J136" s="127"/>
      <c r="K136" s="105"/>
      <c r="L136" s="102"/>
      <c r="M136" s="102"/>
      <c r="N136" s="103"/>
      <c r="O136" s="102"/>
    </row>
    <row r="137" spans="1:15" s="50" customFormat="1" x14ac:dyDescent="0.2">
      <c r="A137" s="89" t="s">
        <v>45</v>
      </c>
      <c r="B137" s="90"/>
      <c r="C137" s="84">
        <f>C138+C139+C140+C141</f>
        <v>250548</v>
      </c>
      <c r="D137" s="84">
        <f>D138+D139+D140+D141</f>
        <v>260881</v>
      </c>
      <c r="E137" s="84">
        <f>E138+E139+E140+E141</f>
        <v>215756</v>
      </c>
      <c r="F137" s="148">
        <f>(E137/D137)*100</f>
        <v>82.702841525446473</v>
      </c>
      <c r="G137" s="91"/>
      <c r="H137" s="91"/>
      <c r="I137" s="91"/>
      <c r="J137" s="127"/>
      <c r="K137" s="126"/>
      <c r="L137" s="102"/>
      <c r="M137" s="102"/>
      <c r="N137" s="103"/>
      <c r="O137" s="102"/>
    </row>
    <row r="138" spans="1:15" s="50" customFormat="1" x14ac:dyDescent="0.2">
      <c r="A138" s="85" t="s">
        <v>23</v>
      </c>
      <c r="B138" s="90"/>
      <c r="C138" s="48">
        <v>240628</v>
      </c>
      <c r="D138" s="48">
        <v>243149</v>
      </c>
      <c r="E138" s="48">
        <v>200167</v>
      </c>
      <c r="F138" s="148">
        <f t="shared" si="3"/>
        <v>82.322773278935955</v>
      </c>
      <c r="G138" s="49"/>
      <c r="H138" s="49"/>
      <c r="I138" s="49"/>
      <c r="J138" s="127"/>
      <c r="K138" s="105"/>
      <c r="L138" s="102"/>
      <c r="M138" s="102"/>
      <c r="N138" s="103"/>
      <c r="O138" s="102"/>
    </row>
    <row r="139" spans="1:15" s="50" customFormat="1" x14ac:dyDescent="0.2">
      <c r="A139" s="46" t="s">
        <v>24</v>
      </c>
      <c r="B139" s="90"/>
      <c r="C139" s="48">
        <v>9920</v>
      </c>
      <c r="D139" s="48">
        <v>10672</v>
      </c>
      <c r="E139" s="48">
        <v>8529</v>
      </c>
      <c r="F139" s="148">
        <f t="shared" si="3"/>
        <v>79.919415292353818</v>
      </c>
      <c r="G139" s="49"/>
      <c r="H139" s="49"/>
      <c r="I139" s="49">
        <f>D135+D136+D140+D141</f>
        <v>9413</v>
      </c>
      <c r="J139" s="49">
        <f>E135+E136+E140+E141</f>
        <v>8801</v>
      </c>
      <c r="K139" s="105"/>
      <c r="L139" s="102"/>
      <c r="M139" s="102"/>
      <c r="N139" s="103"/>
      <c r="O139" s="102"/>
    </row>
    <row r="140" spans="1:15" s="50" customFormat="1" x14ac:dyDescent="0.2">
      <c r="A140" s="88" t="s">
        <v>25</v>
      </c>
      <c r="B140" s="90"/>
      <c r="C140" s="48">
        <v>0</v>
      </c>
      <c r="D140" s="48">
        <v>7060</v>
      </c>
      <c r="E140" s="48">
        <v>7060</v>
      </c>
      <c r="F140" s="148">
        <f t="shared" si="3"/>
        <v>100</v>
      </c>
      <c r="G140" s="49"/>
      <c r="H140" s="49"/>
      <c r="I140" s="49"/>
      <c r="J140" s="127"/>
      <c r="K140" s="105"/>
      <c r="L140" s="102"/>
      <c r="M140" s="102"/>
      <c r="N140" s="103"/>
      <c r="O140" s="102"/>
    </row>
    <row r="141" spans="1:15" s="50" customFormat="1" x14ac:dyDescent="0.2">
      <c r="A141" s="88" t="s">
        <v>26</v>
      </c>
      <c r="B141" s="90"/>
      <c r="C141" s="48">
        <v>0</v>
      </c>
      <c r="D141" s="48">
        <v>0</v>
      </c>
      <c r="E141" s="48">
        <v>0</v>
      </c>
      <c r="F141" s="148">
        <v>0</v>
      </c>
      <c r="G141" s="49"/>
      <c r="H141" s="49"/>
      <c r="I141" s="49"/>
      <c r="J141" s="127"/>
      <c r="K141" s="105"/>
      <c r="L141" s="102"/>
      <c r="M141" s="102"/>
      <c r="N141" s="103"/>
      <c r="O141" s="102"/>
    </row>
    <row r="142" spans="1:15" s="59" customFormat="1" ht="15" x14ac:dyDescent="0.25">
      <c r="A142" s="97" t="s">
        <v>50</v>
      </c>
      <c r="B142" s="196">
        <v>15</v>
      </c>
      <c r="C142" s="159">
        <v>20</v>
      </c>
      <c r="D142" s="159">
        <v>10</v>
      </c>
      <c r="E142" s="159">
        <v>0</v>
      </c>
      <c r="F142" s="152">
        <f t="shared" si="3"/>
        <v>0</v>
      </c>
      <c r="G142" s="44"/>
      <c r="H142" s="44"/>
      <c r="I142" s="44"/>
      <c r="J142" s="127"/>
      <c r="K142" s="123"/>
      <c r="L142" s="75"/>
      <c r="M142" s="138"/>
      <c r="N142" s="76"/>
      <c r="O142" s="138"/>
    </row>
    <row r="143" spans="1:15" s="59" customFormat="1" ht="15" x14ac:dyDescent="0.25">
      <c r="A143" s="97" t="s">
        <v>51</v>
      </c>
      <c r="B143" s="196">
        <v>16</v>
      </c>
      <c r="C143" s="159">
        <v>20</v>
      </c>
      <c r="D143" s="159">
        <v>0</v>
      </c>
      <c r="E143" s="159">
        <v>0</v>
      </c>
      <c r="F143" s="152">
        <v>0</v>
      </c>
      <c r="G143" s="44"/>
      <c r="H143" s="44"/>
      <c r="I143" s="44"/>
      <c r="J143" s="127"/>
      <c r="K143" s="123"/>
      <c r="L143" s="138"/>
      <c r="M143" s="138"/>
      <c r="N143" s="76"/>
      <c r="O143" s="138"/>
    </row>
    <row r="144" spans="1:15" s="59" customFormat="1" ht="15" x14ac:dyDescent="0.25">
      <c r="A144" s="96" t="s">
        <v>103</v>
      </c>
      <c r="B144" s="197">
        <v>17</v>
      </c>
      <c r="C144" s="158">
        <f>C145+C146+C147+C148</f>
        <v>842737</v>
      </c>
      <c r="D144" s="158">
        <f>D145+D146+D147+D148</f>
        <v>775399</v>
      </c>
      <c r="E144" s="158">
        <f>E145+E146+E147+E148</f>
        <v>547542</v>
      </c>
      <c r="F144" s="149">
        <f t="shared" si="3"/>
        <v>70.614225708312745</v>
      </c>
      <c r="G144" s="44"/>
      <c r="H144" s="44"/>
      <c r="I144" s="44"/>
      <c r="J144" s="127"/>
      <c r="K144" s="123"/>
      <c r="L144" s="138"/>
      <c r="M144" s="138"/>
      <c r="N144" s="76"/>
      <c r="O144" s="138"/>
    </row>
    <row r="145" spans="1:15" s="59" customFormat="1" x14ac:dyDescent="0.2">
      <c r="A145" s="46" t="s">
        <v>23</v>
      </c>
      <c r="B145" s="62"/>
      <c r="C145" s="48">
        <v>42504</v>
      </c>
      <c r="D145" s="48">
        <v>68378</v>
      </c>
      <c r="E145" s="48">
        <v>48062</v>
      </c>
      <c r="F145" s="148">
        <f t="shared" si="3"/>
        <v>70.288689344526006</v>
      </c>
      <c r="G145" s="49"/>
      <c r="H145" s="49"/>
      <c r="I145" s="49"/>
      <c r="J145" s="127"/>
      <c r="K145" s="105"/>
      <c r="L145" s="138"/>
      <c r="M145" s="143"/>
      <c r="N145" s="76"/>
      <c r="O145" s="138"/>
    </row>
    <row r="146" spans="1:15" s="59" customFormat="1" x14ac:dyDescent="0.2">
      <c r="A146" s="46" t="s">
        <v>24</v>
      </c>
      <c r="B146" s="62"/>
      <c r="C146" s="48">
        <v>800233</v>
      </c>
      <c r="D146" s="48">
        <v>707021</v>
      </c>
      <c r="E146" s="48">
        <v>499480</v>
      </c>
      <c r="F146" s="148">
        <f t="shared" si="3"/>
        <v>70.64570925050316</v>
      </c>
      <c r="G146" s="49"/>
      <c r="H146" s="49"/>
      <c r="I146" s="49"/>
      <c r="J146" s="127"/>
      <c r="K146" s="105"/>
      <c r="L146" s="138"/>
      <c r="M146" s="144"/>
      <c r="N146" s="76"/>
      <c r="O146" s="138"/>
    </row>
    <row r="147" spans="1:15" s="59" customFormat="1" x14ac:dyDescent="0.2">
      <c r="A147" s="53" t="s">
        <v>25</v>
      </c>
      <c r="B147" s="47"/>
      <c r="C147" s="48">
        <v>0</v>
      </c>
      <c r="D147" s="48">
        <v>0</v>
      </c>
      <c r="E147" s="48">
        <v>0</v>
      </c>
      <c r="F147" s="148">
        <v>0</v>
      </c>
      <c r="G147" s="49"/>
      <c r="H147" s="49"/>
      <c r="I147" s="49"/>
      <c r="J147" s="128"/>
      <c r="K147" s="105"/>
      <c r="L147" s="138"/>
      <c r="M147" s="76"/>
      <c r="N147" s="76"/>
      <c r="O147" s="138"/>
    </row>
    <row r="148" spans="1:15" s="59" customFormat="1" x14ac:dyDescent="0.2">
      <c r="A148" s="61" t="s">
        <v>26</v>
      </c>
      <c r="B148" s="55"/>
      <c r="C148" s="56">
        <v>0</v>
      </c>
      <c r="D148" s="56">
        <v>0</v>
      </c>
      <c r="E148" s="56">
        <v>0</v>
      </c>
      <c r="F148" s="153">
        <v>0</v>
      </c>
      <c r="G148" s="49"/>
      <c r="H148" s="49"/>
      <c r="I148" s="49"/>
      <c r="J148" s="128"/>
      <c r="K148" s="105"/>
      <c r="L148" s="138"/>
      <c r="M148" s="78"/>
      <c r="N148" s="76"/>
      <c r="O148" s="138"/>
    </row>
    <row r="149" spans="1:15" s="59" customFormat="1" ht="15" x14ac:dyDescent="0.25">
      <c r="A149" s="96" t="s">
        <v>52</v>
      </c>
      <c r="B149" s="83" t="s">
        <v>132</v>
      </c>
      <c r="C149" s="158">
        <f>C150+C151+C152+C153</f>
        <v>74876</v>
      </c>
      <c r="D149" s="158">
        <f>D150+D151+D152+D153</f>
        <v>925276</v>
      </c>
      <c r="E149" s="158">
        <f>E150+E151+E152+E153+E154</f>
        <v>716503</v>
      </c>
      <c r="F149" s="148">
        <f t="shared" si="3"/>
        <v>77.436678353269727</v>
      </c>
      <c r="G149" s="44"/>
      <c r="H149" s="44"/>
      <c r="I149" s="44"/>
      <c r="J149" s="127"/>
      <c r="K149" s="123"/>
      <c r="L149" s="138"/>
      <c r="M149" s="138"/>
      <c r="N149" s="76"/>
      <c r="O149" s="138"/>
    </row>
    <row r="150" spans="1:15" s="59" customFormat="1" x14ac:dyDescent="0.2">
      <c r="A150" s="85" t="s">
        <v>23</v>
      </c>
      <c r="B150" s="83"/>
      <c r="C150" s="48">
        <v>64819</v>
      </c>
      <c r="D150" s="48">
        <v>33464</v>
      </c>
      <c r="E150" s="48">
        <v>20624</v>
      </c>
      <c r="F150" s="148">
        <f t="shared" si="3"/>
        <v>61.630408797513745</v>
      </c>
      <c r="G150" s="49"/>
      <c r="H150" s="49"/>
      <c r="I150" s="49"/>
      <c r="J150" s="127"/>
      <c r="K150" s="105"/>
      <c r="L150" s="138"/>
      <c r="M150" s="138"/>
      <c r="N150" s="76"/>
      <c r="O150" s="138"/>
    </row>
    <row r="151" spans="1:15" s="59" customFormat="1" x14ac:dyDescent="0.2">
      <c r="A151" s="85" t="s">
        <v>24</v>
      </c>
      <c r="B151" s="83"/>
      <c r="C151" s="48">
        <v>1887</v>
      </c>
      <c r="D151" s="48">
        <v>466006</v>
      </c>
      <c r="E151" s="48">
        <v>239156</v>
      </c>
      <c r="F151" s="148">
        <f t="shared" si="3"/>
        <v>51.320369265631768</v>
      </c>
      <c r="G151" s="49"/>
      <c r="H151" s="49"/>
      <c r="I151" s="49"/>
      <c r="J151" s="127"/>
      <c r="K151" s="105"/>
      <c r="L151" s="138"/>
      <c r="M151" s="138"/>
      <c r="N151" s="76"/>
      <c r="O151" s="138"/>
    </row>
    <row r="152" spans="1:15" s="59" customFormat="1" x14ac:dyDescent="0.2">
      <c r="A152" s="53" t="s">
        <v>25</v>
      </c>
      <c r="B152" s="83"/>
      <c r="C152" s="48">
        <v>8170</v>
      </c>
      <c r="D152" s="48">
        <v>368067</v>
      </c>
      <c r="E152" s="48">
        <v>224621</v>
      </c>
      <c r="F152" s="148">
        <f t="shared" si="3"/>
        <v>61.027204286176165</v>
      </c>
      <c r="G152" s="49"/>
      <c r="H152" s="49">
        <f>D152+D153</f>
        <v>425806</v>
      </c>
      <c r="I152" s="49">
        <f>E152+E153</f>
        <v>257042</v>
      </c>
      <c r="J152" s="220" t="s">
        <v>102</v>
      </c>
      <c r="K152" s="105"/>
      <c r="L152" s="138"/>
      <c r="M152" s="138"/>
      <c r="N152" s="76"/>
      <c r="O152" s="138"/>
    </row>
    <row r="153" spans="1:15" s="59" customFormat="1" x14ac:dyDescent="0.2">
      <c r="A153" s="88" t="s">
        <v>26</v>
      </c>
      <c r="B153" s="83"/>
      <c r="C153" s="48">
        <v>0</v>
      </c>
      <c r="D153" s="48">
        <v>57739</v>
      </c>
      <c r="E153" s="48">
        <v>32421</v>
      </c>
      <c r="F153" s="148">
        <f t="shared" si="3"/>
        <v>56.150955160290273</v>
      </c>
      <c r="G153" s="49"/>
      <c r="H153" s="49"/>
      <c r="I153" s="49"/>
      <c r="J153" s="127"/>
      <c r="K153" s="105"/>
      <c r="L153" s="138"/>
      <c r="M153" s="138"/>
      <c r="N153" s="76"/>
      <c r="O153" s="138"/>
    </row>
    <row r="154" spans="1:15" s="59" customFormat="1" x14ac:dyDescent="0.2">
      <c r="A154" s="61" t="s">
        <v>93</v>
      </c>
      <c r="B154" s="83"/>
      <c r="C154" s="48">
        <v>0</v>
      </c>
      <c r="D154" s="48">
        <v>0</v>
      </c>
      <c r="E154" s="48">
        <v>199681</v>
      </c>
      <c r="F154" s="153">
        <v>0</v>
      </c>
      <c r="G154" s="49"/>
      <c r="H154" s="49"/>
      <c r="I154" s="49"/>
      <c r="J154" s="127"/>
      <c r="K154" s="105"/>
      <c r="L154" s="138"/>
      <c r="M154" s="138"/>
      <c r="N154" s="76"/>
      <c r="O154" s="138"/>
    </row>
    <row r="155" spans="1:15" s="59" customFormat="1" ht="15" x14ac:dyDescent="0.25">
      <c r="A155" s="67" t="s">
        <v>98</v>
      </c>
      <c r="B155" s="195">
        <v>99</v>
      </c>
      <c r="C155" s="58">
        <f>C156+C157</f>
        <v>40000</v>
      </c>
      <c r="D155" s="58">
        <f>D156+D157</f>
        <v>74036</v>
      </c>
      <c r="E155" s="58">
        <f>E156+E157</f>
        <v>43835</v>
      </c>
      <c r="F155" s="149">
        <f t="shared" si="3"/>
        <v>59.207682748932953</v>
      </c>
      <c r="G155" s="49"/>
      <c r="H155" s="49"/>
      <c r="I155" s="49"/>
      <c r="J155" s="127"/>
      <c r="K155" s="123"/>
      <c r="L155" s="138"/>
      <c r="M155" s="138"/>
      <c r="N155" s="76"/>
      <c r="O155" s="138"/>
    </row>
    <row r="156" spans="1:15" s="59" customFormat="1" x14ac:dyDescent="0.2">
      <c r="A156" s="85" t="s">
        <v>23</v>
      </c>
      <c r="B156" s="83"/>
      <c r="C156" s="48">
        <v>20000</v>
      </c>
      <c r="D156" s="48">
        <v>26050</v>
      </c>
      <c r="E156" s="48">
        <v>25835</v>
      </c>
      <c r="F156" s="148">
        <f t="shared" si="3"/>
        <v>99.174664107485597</v>
      </c>
      <c r="G156" s="49"/>
      <c r="H156" s="49"/>
      <c r="I156" s="49"/>
      <c r="J156" s="127"/>
      <c r="K156" s="105"/>
      <c r="L156" s="138"/>
      <c r="M156" s="138"/>
      <c r="N156" s="76"/>
      <c r="O156" s="138"/>
    </row>
    <row r="157" spans="1:15" s="59" customFormat="1" x14ac:dyDescent="0.2">
      <c r="A157" s="54" t="s">
        <v>24</v>
      </c>
      <c r="B157" s="100"/>
      <c r="C157" s="56">
        <v>20000</v>
      </c>
      <c r="D157" s="56">
        <v>47986</v>
      </c>
      <c r="E157" s="56">
        <v>18000</v>
      </c>
      <c r="F157" s="153">
        <f t="shared" si="3"/>
        <v>37.510940691034882</v>
      </c>
      <c r="G157" s="49"/>
      <c r="H157" s="49"/>
      <c r="I157" s="49"/>
      <c r="J157" s="127"/>
      <c r="K157" s="105"/>
      <c r="L157" s="138"/>
      <c r="M157" s="145"/>
      <c r="N157" s="76"/>
      <c r="O157" s="138"/>
    </row>
    <row r="158" spans="1:15" s="59" customFormat="1" ht="15" x14ac:dyDescent="0.25">
      <c r="A158" s="104" t="s">
        <v>53</v>
      </c>
      <c r="B158" s="83">
        <v>199</v>
      </c>
      <c r="C158" s="158">
        <f>C159</f>
        <v>6223</v>
      </c>
      <c r="D158" s="158">
        <f>D159</f>
        <v>6995</v>
      </c>
      <c r="E158" s="158">
        <f>E159</f>
        <v>4605</v>
      </c>
      <c r="F158" s="149">
        <f t="shared" si="3"/>
        <v>65.832737669764114</v>
      </c>
      <c r="G158" s="49"/>
      <c r="H158" s="49"/>
      <c r="I158" s="49"/>
      <c r="J158" s="127"/>
      <c r="K158" s="123"/>
      <c r="L158" s="75"/>
      <c r="M158" s="138"/>
      <c r="N158" s="76"/>
      <c r="O158" s="138"/>
    </row>
    <row r="159" spans="1:15" s="59" customFormat="1" x14ac:dyDescent="0.2">
      <c r="A159" s="85" t="s">
        <v>23</v>
      </c>
      <c r="B159" s="83"/>
      <c r="C159" s="48">
        <v>6223</v>
      </c>
      <c r="D159" s="48">
        <v>6995</v>
      </c>
      <c r="E159" s="48">
        <v>4605</v>
      </c>
      <c r="F159" s="148">
        <f t="shared" si="3"/>
        <v>65.832737669764114</v>
      </c>
      <c r="G159" s="49"/>
      <c r="H159" s="49"/>
      <c r="I159" s="49"/>
      <c r="J159" s="127"/>
      <c r="K159" s="105"/>
      <c r="L159" s="75"/>
      <c r="M159" s="76"/>
      <c r="N159" s="76"/>
      <c r="O159" s="138"/>
    </row>
    <row r="160" spans="1:15" s="59" customFormat="1" x14ac:dyDescent="0.2">
      <c r="A160" s="54" t="s">
        <v>24</v>
      </c>
      <c r="B160" s="100"/>
      <c r="C160" s="56">
        <v>0</v>
      </c>
      <c r="D160" s="56">
        <v>0</v>
      </c>
      <c r="E160" s="56">
        <v>0</v>
      </c>
      <c r="F160" s="153">
        <v>0</v>
      </c>
      <c r="G160" s="49"/>
      <c r="H160" s="49"/>
      <c r="I160" s="49"/>
      <c r="J160" s="127"/>
      <c r="K160" s="105"/>
      <c r="L160" s="75"/>
      <c r="M160" s="76"/>
      <c r="N160" s="76"/>
      <c r="O160" s="138"/>
    </row>
    <row r="161" spans="1:15" ht="26.25" customHeight="1" x14ac:dyDescent="0.25">
      <c r="A161" s="364" t="s">
        <v>54</v>
      </c>
      <c r="B161" s="365"/>
      <c r="C161" s="156">
        <f>C7+C12+C17+C23+C28+C33+C38+C43+C48+C72+C88+C99+C110+C131+C142+C143+C144+C149+C155+C158</f>
        <v>4258287</v>
      </c>
      <c r="D161" s="156">
        <f>D7+D12+D17+D23+D28+D33+D38+D43+D48+D72+D88+D99+D110+D131+D142+D143+D144+D149+D155+D158</f>
        <v>10833730</v>
      </c>
      <c r="E161" s="156">
        <f>E7+E12+E17+E23+E28+E33+E38+E43+E48+E72+E88+E99+E110+E131+E142+E143+E144+E149+E155+E158</f>
        <v>8457729</v>
      </c>
      <c r="F161" s="152">
        <f t="shared" si="3"/>
        <v>78.068486107739446</v>
      </c>
      <c r="G161" s="211"/>
      <c r="H161" s="162">
        <f>C133+C134+C138+C139+C142+C143+C145+C146+C150+C151+C159+C160</f>
        <v>1192962</v>
      </c>
      <c r="I161" s="162">
        <f>D133+D134+D138+D139+D142+D143+D145+D146+D150+D151+D159+D160</f>
        <v>1564712</v>
      </c>
      <c r="J161" s="162">
        <f>E133+E134+E138+E139+E142+E143+E145+E146+E150+E151+E159+E160</f>
        <v>1044686</v>
      </c>
      <c r="K161" s="191" t="s">
        <v>89</v>
      </c>
      <c r="L161" s="75"/>
      <c r="M161" s="141"/>
      <c r="N161" s="142"/>
      <c r="O161" s="141"/>
    </row>
    <row r="162" spans="1:15" ht="22.5" customHeight="1" x14ac:dyDescent="0.2">
      <c r="A162" s="212" t="s">
        <v>7</v>
      </c>
      <c r="B162" s="213"/>
      <c r="C162" s="48">
        <v>6223</v>
      </c>
      <c r="D162" s="48">
        <v>6223</v>
      </c>
      <c r="E162" s="48">
        <f>Příjmy!D14</f>
        <v>204368</v>
      </c>
      <c r="F162" s="153">
        <f>(E162/D162)*100</f>
        <v>3284.0752048851036</v>
      </c>
      <c r="G162" s="49"/>
      <c r="H162" s="161">
        <f>C135+C136+C140+C141+C147+C148+C152+C153</f>
        <v>8770</v>
      </c>
      <c r="I162" s="161">
        <f>I139+H152</f>
        <v>435219</v>
      </c>
      <c r="J162" s="161">
        <f>J139+I152</f>
        <v>265843</v>
      </c>
      <c r="K162" s="124" t="s">
        <v>88</v>
      </c>
      <c r="L162" s="75"/>
      <c r="M162" s="141"/>
      <c r="N162" s="142"/>
      <c r="O162" s="141"/>
    </row>
    <row r="163" spans="1:15" ht="48" thickBot="1" x14ac:dyDescent="0.3">
      <c r="A163" s="214" t="s">
        <v>55</v>
      </c>
      <c r="B163" s="215"/>
      <c r="C163" s="155">
        <f>C161-C162</f>
        <v>4252064</v>
      </c>
      <c r="D163" s="155">
        <f>D161-D162</f>
        <v>10827507</v>
      </c>
      <c r="E163" s="155">
        <f>E161-E162</f>
        <v>8253361</v>
      </c>
      <c r="F163" s="151">
        <f>(E163/D163)*100</f>
        <v>76.225866212785647</v>
      </c>
      <c r="G163" s="211"/>
      <c r="H163" s="44"/>
      <c r="I163" s="44"/>
      <c r="J163" s="136"/>
      <c r="K163" s="130"/>
      <c r="L163" s="73"/>
      <c r="M163" s="141"/>
      <c r="N163" s="142"/>
      <c r="O163" s="141"/>
    </row>
    <row r="164" spans="1:15" ht="24" customHeight="1" thickTop="1" x14ac:dyDescent="0.25">
      <c r="A164" s="216" t="s">
        <v>96</v>
      </c>
      <c r="B164" s="160"/>
      <c r="C164" s="232">
        <v>65063</v>
      </c>
      <c r="D164" s="232">
        <v>87873</v>
      </c>
      <c r="E164" s="232">
        <v>55341</v>
      </c>
      <c r="F164" s="149">
        <f t="shared" si="3"/>
        <v>62.97838926632754</v>
      </c>
      <c r="G164" s="44"/>
      <c r="H164" s="44"/>
      <c r="I164" s="44"/>
      <c r="J164" s="135"/>
      <c r="K164" s="129"/>
      <c r="L164" s="75"/>
      <c r="M164" s="141"/>
      <c r="N164" s="142"/>
      <c r="O164" s="141"/>
    </row>
    <row r="165" spans="1:15" ht="48" thickBot="1" x14ac:dyDescent="0.3">
      <c r="A165" s="214" t="s">
        <v>71</v>
      </c>
      <c r="B165" s="215"/>
      <c r="C165" s="155">
        <f>C161-C162+C164</f>
        <v>4317127</v>
      </c>
      <c r="D165" s="155">
        <f>D161-D162+D164</f>
        <v>10915380</v>
      </c>
      <c r="E165" s="155">
        <f>E161-E162+E164</f>
        <v>8308702</v>
      </c>
      <c r="F165" s="151">
        <f t="shared" si="3"/>
        <v>76.119218936949522</v>
      </c>
      <c r="G165" s="44"/>
      <c r="H165" s="44"/>
      <c r="I165" s="44"/>
      <c r="J165" s="136"/>
      <c r="K165" s="130"/>
      <c r="L165" s="73"/>
      <c r="M165" s="141"/>
      <c r="N165" s="142"/>
      <c r="O165" s="141"/>
    </row>
    <row r="166" spans="1:15" hidden="1" x14ac:dyDescent="0.2">
      <c r="C166" s="36" t="e">
        <f>SUM(C150,#REF!,C159,C156)</f>
        <v>#REF!</v>
      </c>
      <c r="D166" s="36" t="e">
        <f>SUM(D150,#REF!,#REF!,#REF!,#REF!,#REF!,#REF!,#REF!,#REF!,#REF!,#REF!,#REF!,#REF!,#REF!,#REF!,#REF!,#REF!,#REF!,D156,D159,#REF!)</f>
        <v>#REF!</v>
      </c>
      <c r="F166" s="107" t="s">
        <v>35</v>
      </c>
      <c r="G166" s="107"/>
      <c r="H166" s="107"/>
      <c r="I166" s="107"/>
      <c r="J166" s="99"/>
      <c r="K166" s="37" t="e">
        <f>SUM(K150,#REF!,#REF!,#REF!,#REF!,#REF!,#REF!,#REF!,#REF!,#REF!,#REF!,#REF!,#REF!,#REF!,#REF!,#REF!,#REF!,#REF!,K156,K159,#REF!,#REF!,#REF!,#REF!,#REF!,#REF!,#REF!,#REF!,#REF!)</f>
        <v>#REF!</v>
      </c>
      <c r="L166" s="106"/>
    </row>
    <row r="167" spans="1:15" hidden="1" x14ac:dyDescent="0.2">
      <c r="C167" s="36" t="e">
        <f>SUM(C160,C157,#REF!,#REF!,#REF!)</f>
        <v>#REF!</v>
      </c>
      <c r="D167" s="36" t="e">
        <f>SUM(D151,,#REF!,#REF!,#REF!,#REF!,#REF!,#REF!,#REF!,#REF!,#REF!,D157)</f>
        <v>#REF!</v>
      </c>
      <c r="F167" s="107" t="s">
        <v>56</v>
      </c>
      <c r="G167" s="107"/>
      <c r="H167" s="107"/>
      <c r="I167" s="107"/>
      <c r="J167" s="99"/>
      <c r="K167" s="37" t="e">
        <f>SUM(K151,,#REF!,#REF!,#REF!,#REF!,#REF!,#REF!,#REF!,#REF!,#REF!,K157)</f>
        <v>#REF!</v>
      </c>
      <c r="L167" s="106"/>
    </row>
    <row r="168" spans="1:15" hidden="1" x14ac:dyDescent="0.2">
      <c r="C168" s="36" t="e">
        <f>SUM(#REF!,#REF!,#REF!)</f>
        <v>#REF!</v>
      </c>
      <c r="D168" s="36" t="e">
        <f>SUM(#REF!,#REF!,#REF!)</f>
        <v>#REF!</v>
      </c>
      <c r="F168" s="107" t="s">
        <v>39</v>
      </c>
      <c r="G168" s="107"/>
      <c r="H168" s="107"/>
      <c r="I168" s="107"/>
      <c r="J168" s="99"/>
      <c r="K168" s="37" t="e">
        <f>SUM(#REF!,#REF!,#REF!,#REF!,#REF!,#REF!,#REF!,#REF!,#REF!,K153)</f>
        <v>#REF!</v>
      </c>
      <c r="L168" s="106"/>
    </row>
    <row r="169" spans="1:15" ht="15" hidden="1" x14ac:dyDescent="0.25">
      <c r="C169" s="108" t="e">
        <f>SUM(C166:C168)</f>
        <v>#REF!</v>
      </c>
      <c r="D169" s="108" t="e">
        <f>SUM(D166:D168)</f>
        <v>#REF!</v>
      </c>
      <c r="E169" s="108"/>
      <c r="F169" s="109" t="s">
        <v>57</v>
      </c>
      <c r="G169" s="109"/>
      <c r="H169" s="109"/>
      <c r="I169" s="109"/>
      <c r="J169" s="99"/>
      <c r="K169" s="45" t="e">
        <f>SUM(K166:K168)</f>
        <v>#REF!</v>
      </c>
      <c r="L169" s="106"/>
    </row>
    <row r="170" spans="1:15" hidden="1" x14ac:dyDescent="0.2">
      <c r="C170" s="36" t="e">
        <f>C158+#REF!+C149+C155</f>
        <v>#REF!</v>
      </c>
      <c r="D170" s="36" t="e">
        <f>D158+D155+#REF!+#REF!+#REF!+#REF!+#REF!+#REF!+#REF!+#REF!+#REF!+#REF!+#REF!+#REF!+#REF!+#REF!+#REF!+#REF!+#REF!+D149+#REF!</f>
        <v>#REF!</v>
      </c>
      <c r="F170" s="107" t="s">
        <v>58</v>
      </c>
      <c r="G170" s="107"/>
      <c r="H170" s="107"/>
      <c r="I170" s="107"/>
      <c r="J170" s="99"/>
      <c r="K170" s="37" t="e">
        <f>K158+K155+#REF!+#REF!+#REF!+#REF!+#REF!+#REF!+#REF!+#REF!+#REF!+#REF!+#REF!+#REF!+#REF!+#REF!+#REF!+#REF!+#REF!+K149+#REF!+#REF!+#REF!+#REF!+#REF!+#REF!+#REF!+#REF!+#REF!</f>
        <v>#REF!</v>
      </c>
      <c r="L170" s="106"/>
    </row>
    <row r="171" spans="1:15" hidden="1" x14ac:dyDescent="0.2">
      <c r="F171" s="107" t="s">
        <v>59</v>
      </c>
      <c r="G171" s="107"/>
      <c r="H171" s="107"/>
      <c r="I171" s="107"/>
      <c r="J171" s="99"/>
      <c r="K171" s="37" t="e">
        <f>K168+K57</f>
        <v>#REF!</v>
      </c>
      <c r="L171" s="106"/>
    </row>
    <row r="172" spans="1:15" ht="15" hidden="1" x14ac:dyDescent="0.25">
      <c r="C172" s="110" t="e">
        <f>SUM(C169,#REF!,C60)</f>
        <v>#REF!</v>
      </c>
      <c r="D172" s="110" t="e">
        <f>SUM(D169,#REF!,D60)</f>
        <v>#REF!</v>
      </c>
      <c r="E172" s="110"/>
      <c r="F172" s="36" t="s">
        <v>44</v>
      </c>
      <c r="J172" s="99"/>
      <c r="K172" s="111" t="e">
        <f>SUM(K169,#REF!,K60)</f>
        <v>#REF!</v>
      </c>
      <c r="L172" s="106"/>
    </row>
    <row r="173" spans="1:15" hidden="1" x14ac:dyDescent="0.2">
      <c r="C173" s="112">
        <v>59211</v>
      </c>
      <c r="D173" s="112">
        <v>247085</v>
      </c>
      <c r="E173" s="112"/>
      <c r="F173" s="36" t="s">
        <v>60</v>
      </c>
      <c r="J173" s="99"/>
      <c r="K173" s="113">
        <v>245923</v>
      </c>
      <c r="L173" s="106"/>
    </row>
    <row r="174" spans="1:15" ht="18" hidden="1" x14ac:dyDescent="0.25">
      <c r="A174" s="114"/>
      <c r="B174" s="115"/>
      <c r="C174" s="116" t="e">
        <f>C172+C173</f>
        <v>#REF!</v>
      </c>
      <c r="D174" s="116" t="e">
        <f>D172+D173</f>
        <v>#REF!</v>
      </c>
      <c r="E174" s="116"/>
      <c r="F174" s="117" t="s">
        <v>44</v>
      </c>
      <c r="G174" s="117"/>
      <c r="H174" s="117"/>
      <c r="I174" s="117"/>
      <c r="J174" s="99"/>
      <c r="K174" s="118" t="e">
        <f>K172+K173</f>
        <v>#REF!</v>
      </c>
      <c r="L174" s="106"/>
    </row>
    <row r="175" spans="1:15" ht="18.75" thickTop="1" x14ac:dyDescent="0.25">
      <c r="A175" s="114" t="s">
        <v>61</v>
      </c>
      <c r="B175" s="115"/>
      <c r="C175" s="116"/>
      <c r="D175" s="356"/>
      <c r="E175" s="116"/>
      <c r="F175" s="119"/>
      <c r="G175" s="119"/>
      <c r="H175" s="119"/>
      <c r="I175" s="119"/>
      <c r="J175" s="99"/>
      <c r="K175" s="118"/>
      <c r="L175" s="106"/>
    </row>
    <row r="176" spans="1:15" ht="12.75" x14ac:dyDescent="0.2">
      <c r="A176" s="370" t="s">
        <v>62</v>
      </c>
      <c r="B176" s="371"/>
      <c r="C176" s="371"/>
      <c r="D176" s="371"/>
      <c r="E176" s="371"/>
      <c r="F176" s="371"/>
      <c r="G176" s="120"/>
      <c r="H176" s="120"/>
      <c r="I176" s="120"/>
      <c r="J176" s="99"/>
      <c r="K176" s="121"/>
      <c r="L176" s="106"/>
    </row>
    <row r="177" spans="1:14" ht="12.75" x14ac:dyDescent="0.2">
      <c r="A177" s="371"/>
      <c r="B177" s="371"/>
      <c r="C177" s="371"/>
      <c r="D177" s="371"/>
      <c r="E177" s="371"/>
      <c r="F177" s="371"/>
      <c r="G177" s="120"/>
      <c r="H177" s="120"/>
      <c r="I177" s="120"/>
      <c r="J177" s="99"/>
      <c r="K177" s="121"/>
      <c r="L177" s="106"/>
    </row>
    <row r="178" spans="1:14" hidden="1" x14ac:dyDescent="0.2">
      <c r="A178" s="38" t="s">
        <v>63</v>
      </c>
      <c r="J178" s="99"/>
      <c r="L178" s="98"/>
    </row>
    <row r="179" spans="1:14" hidden="1" x14ac:dyDescent="0.2">
      <c r="A179" s="85" t="s">
        <v>23</v>
      </c>
      <c r="J179" s="99"/>
    </row>
    <row r="180" spans="1:14" hidden="1" x14ac:dyDescent="0.2">
      <c r="A180" s="46" t="s">
        <v>24</v>
      </c>
      <c r="J180" s="99"/>
    </row>
    <row r="181" spans="1:14" hidden="1" x14ac:dyDescent="0.2">
      <c r="A181" s="53" t="s">
        <v>25</v>
      </c>
      <c r="J181" s="99"/>
    </row>
    <row r="182" spans="1:14" hidden="1" x14ac:dyDescent="0.2">
      <c r="A182" s="88" t="s">
        <v>26</v>
      </c>
      <c r="J182" s="99"/>
    </row>
    <row r="183" spans="1:14" hidden="1" x14ac:dyDescent="0.2">
      <c r="A183" s="89" t="s">
        <v>45</v>
      </c>
      <c r="J183" s="99"/>
    </row>
    <row r="184" spans="1:14" hidden="1" x14ac:dyDescent="0.2">
      <c r="A184" s="85" t="s">
        <v>23</v>
      </c>
      <c r="J184" s="99"/>
    </row>
    <row r="185" spans="1:14" hidden="1" x14ac:dyDescent="0.2">
      <c r="A185" s="46" t="s">
        <v>24</v>
      </c>
      <c r="J185" s="99"/>
    </row>
    <row r="186" spans="1:14" hidden="1" x14ac:dyDescent="0.2">
      <c r="A186" s="88" t="s">
        <v>25</v>
      </c>
      <c r="J186" s="99"/>
    </row>
    <row r="187" spans="1:14" hidden="1" x14ac:dyDescent="0.2">
      <c r="A187" s="63" t="s">
        <v>26</v>
      </c>
      <c r="J187" s="99"/>
    </row>
    <row r="188" spans="1:14" hidden="1" x14ac:dyDescent="0.2">
      <c r="A188" s="38" t="s">
        <v>39</v>
      </c>
      <c r="J188" s="99"/>
    </row>
    <row r="189" spans="1:14" hidden="1" x14ac:dyDescent="0.2">
      <c r="A189" s="38" t="s">
        <v>54</v>
      </c>
      <c r="J189" s="99"/>
    </row>
    <row r="190" spans="1:14" x14ac:dyDescent="0.2">
      <c r="J190" s="99"/>
    </row>
    <row r="191" spans="1:14" ht="15.75" thickBot="1" x14ac:dyDescent="0.3">
      <c r="A191" s="146" t="s">
        <v>64</v>
      </c>
      <c r="F191" s="256" t="s">
        <v>134</v>
      </c>
      <c r="J191" s="99"/>
    </row>
    <row r="192" spans="1:14" s="41" customFormat="1" thickTop="1" thickBot="1" x14ac:dyDescent="0.25">
      <c r="A192" s="279"/>
      <c r="B192" s="280"/>
      <c r="C192" s="277" t="s">
        <v>20</v>
      </c>
      <c r="D192" s="277" t="s">
        <v>21</v>
      </c>
      <c r="E192" s="277" t="s">
        <v>4</v>
      </c>
      <c r="F192" s="278" t="s">
        <v>5</v>
      </c>
      <c r="G192" s="40"/>
      <c r="H192" s="40"/>
      <c r="I192" s="40"/>
      <c r="J192" s="306"/>
      <c r="K192" s="122"/>
      <c r="N192" s="42"/>
    </row>
    <row r="193" spans="1:14" s="41" customFormat="1" thickTop="1" thickBot="1" x14ac:dyDescent="0.25">
      <c r="A193" s="255">
        <v>1</v>
      </c>
      <c r="B193" s="240"/>
      <c r="C193" s="240">
        <v>2</v>
      </c>
      <c r="D193" s="4">
        <v>3</v>
      </c>
      <c r="E193" s="4">
        <v>4</v>
      </c>
      <c r="F193" s="245" t="s">
        <v>6</v>
      </c>
      <c r="G193" s="40"/>
      <c r="H193" s="40"/>
      <c r="I193" s="40"/>
      <c r="J193" s="131"/>
      <c r="K193" s="122"/>
      <c r="N193" s="42"/>
    </row>
    <row r="194" spans="1:14" ht="15" thickTop="1" x14ac:dyDescent="0.2">
      <c r="A194" s="246" t="s">
        <v>95</v>
      </c>
      <c r="B194" s="250"/>
      <c r="C194" s="252">
        <f>C165-C195-C197-C198-C199</f>
        <v>3335081</v>
      </c>
      <c r="D194" s="253">
        <f>D165-D195-D197-D198-D199</f>
        <v>3639032</v>
      </c>
      <c r="E194" s="253">
        <f>E165-E195-E197-E198-E199</f>
        <v>2691292</v>
      </c>
      <c r="F194" s="233">
        <f t="shared" ref="F194:F200" si="4">(E194/D194)*100</f>
        <v>73.956260895754696</v>
      </c>
      <c r="G194" s="33"/>
      <c r="H194" s="106">
        <f t="shared" ref="H194:J195" si="5">H51+H119+H161</f>
        <v>4203567</v>
      </c>
      <c r="I194" s="106">
        <f t="shared" si="5"/>
        <v>4968040</v>
      </c>
      <c r="J194" s="106">
        <f t="shared" si="5"/>
        <v>3482839</v>
      </c>
      <c r="K194" s="37" t="s">
        <v>92</v>
      </c>
    </row>
    <row r="195" spans="1:14" x14ac:dyDescent="0.2">
      <c r="A195" s="369" t="s">
        <v>70</v>
      </c>
      <c r="B195" s="213"/>
      <c r="C195" s="48">
        <f>H195</f>
        <v>8770</v>
      </c>
      <c r="D195" s="48">
        <f>I195</f>
        <v>5785704</v>
      </c>
      <c r="E195" s="48">
        <f>J195</f>
        <v>4726881</v>
      </c>
      <c r="F195" s="234">
        <f t="shared" si="4"/>
        <v>81.699323021018699</v>
      </c>
      <c r="G195" s="33"/>
      <c r="H195" s="164">
        <f t="shared" si="5"/>
        <v>8770</v>
      </c>
      <c r="I195" s="164">
        <f>I52+I120+I162</f>
        <v>5785704</v>
      </c>
      <c r="J195" s="164">
        <f t="shared" si="5"/>
        <v>4726881</v>
      </c>
    </row>
    <row r="196" spans="1:14" x14ac:dyDescent="0.2">
      <c r="A196" s="369"/>
      <c r="B196" s="213"/>
      <c r="C196" s="48"/>
      <c r="D196" s="48"/>
      <c r="E196" s="48"/>
      <c r="F196" s="234"/>
      <c r="G196" s="33"/>
      <c r="H196" s="165"/>
      <c r="I196" s="36">
        <v>0</v>
      </c>
      <c r="J196" s="209">
        <v>0</v>
      </c>
      <c r="K196" s="217" t="s">
        <v>100</v>
      </c>
    </row>
    <row r="197" spans="1:14" x14ac:dyDescent="0.2">
      <c r="A197" s="247" t="s">
        <v>101</v>
      </c>
      <c r="B197" s="213"/>
      <c r="C197" s="48">
        <v>775031</v>
      </c>
      <c r="D197" s="48">
        <v>1251511</v>
      </c>
      <c r="E197" s="48">
        <v>754245</v>
      </c>
      <c r="F197" s="234">
        <f t="shared" si="4"/>
        <v>60.266749553140166</v>
      </c>
      <c r="G197" s="33"/>
      <c r="H197" s="33"/>
      <c r="I197" s="166">
        <f>I195-I196</f>
        <v>5785704</v>
      </c>
      <c r="J197" s="166">
        <f>J195-J196</f>
        <v>4726881</v>
      </c>
    </row>
    <row r="198" spans="1:14" x14ac:dyDescent="0.2">
      <c r="A198" s="248" t="s">
        <v>72</v>
      </c>
      <c r="B198" s="213"/>
      <c r="C198" s="48">
        <v>158245</v>
      </c>
      <c r="D198" s="48">
        <v>165097</v>
      </c>
      <c r="E198" s="48">
        <v>92449</v>
      </c>
      <c r="F198" s="234">
        <f t="shared" si="4"/>
        <v>55.996777651925832</v>
      </c>
      <c r="G198" s="33"/>
      <c r="H198" s="33"/>
    </row>
    <row r="199" spans="1:14" x14ac:dyDescent="0.2">
      <c r="A199" s="235" t="s">
        <v>73</v>
      </c>
      <c r="B199" s="213"/>
      <c r="C199" s="48">
        <f>C155</f>
        <v>40000</v>
      </c>
      <c r="D199" s="48">
        <f>D155</f>
        <v>74036</v>
      </c>
      <c r="E199" s="48">
        <f>E155</f>
        <v>43835</v>
      </c>
      <c r="F199" s="234">
        <f t="shared" si="4"/>
        <v>59.207682748932953</v>
      </c>
      <c r="G199" s="33"/>
      <c r="H199" s="33"/>
    </row>
    <row r="200" spans="1:14" ht="15.75" thickBot="1" x14ac:dyDescent="0.3">
      <c r="A200" s="249" t="s">
        <v>68</v>
      </c>
      <c r="B200" s="251"/>
      <c r="C200" s="254">
        <f>C195+C197+C198+C199+C194</f>
        <v>4317127</v>
      </c>
      <c r="D200" s="254">
        <f>D195+D197+D198+D199+D194</f>
        <v>10915380</v>
      </c>
      <c r="E200" s="254">
        <f>E195+E197+E198+E199+E194</f>
        <v>8308702</v>
      </c>
      <c r="F200" s="236">
        <f t="shared" si="4"/>
        <v>76.119218936949522</v>
      </c>
      <c r="G200" s="33"/>
      <c r="H200" s="106"/>
    </row>
    <row r="201" spans="1:14" ht="15" thickTop="1" x14ac:dyDescent="0.2">
      <c r="D201" s="210"/>
      <c r="E201" s="210"/>
    </row>
  </sheetData>
  <mergeCells count="5">
    <mergeCell ref="A161:B161"/>
    <mergeCell ref="A1:F1"/>
    <mergeCell ref="A2:F2"/>
    <mergeCell ref="A195:A196"/>
    <mergeCell ref="A176:F177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31.10. 2012</oddHeader>
    <oddFooter xml:space="preserve">&amp;L&amp;"Arial,Kurzíva"Zastupitelstvo Olomouckého kraje 21-12-2012
5.2.-Rozpočet Olomouckého kraje 2012-plnění rozpočtu k 31. 10. 2012
Příloha č.2-Plnění rozpočtu výdajů Olomouckého kraje k 31. 10. 2012&amp;R&amp;"Arial,Kurzíva"Strana &amp;P (Celkem 6)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tabSelected="1" view="pageLayout" topLeftCell="A58" zoomScaleNormal="100" workbookViewId="0">
      <selection activeCell="D70" sqref="D70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68" t="s">
        <v>145</v>
      </c>
      <c r="B1" s="169"/>
      <c r="C1" s="169"/>
      <c r="D1" s="169"/>
      <c r="E1" s="170"/>
      <c r="F1" s="170"/>
      <c r="G1" s="170"/>
      <c r="H1" s="170"/>
    </row>
    <row r="2" spans="1:21" s="171" customFormat="1" ht="15.75" x14ac:dyDescent="0.25">
      <c r="A2" s="172"/>
      <c r="B2" s="169"/>
      <c r="C2" s="169"/>
      <c r="D2" s="169"/>
      <c r="E2" s="170"/>
      <c r="F2" s="170"/>
      <c r="G2" s="170"/>
      <c r="H2" s="170"/>
    </row>
    <row r="3" spans="1:21" s="171" customFormat="1" ht="14.25" customHeight="1" x14ac:dyDescent="0.25">
      <c r="A3" s="173" t="s">
        <v>74</v>
      </c>
      <c r="B3" s="169"/>
      <c r="C3" s="169"/>
      <c r="D3" s="169"/>
      <c r="E3" s="170"/>
      <c r="F3" s="170"/>
      <c r="G3" s="170"/>
      <c r="H3" s="6"/>
    </row>
    <row r="4" spans="1:21" s="171" customFormat="1" ht="14.25" customHeight="1" thickBot="1" x14ac:dyDescent="0.3">
      <c r="A4" s="173"/>
      <c r="B4" s="169"/>
      <c r="C4" s="169"/>
      <c r="D4" s="169"/>
      <c r="E4" s="170"/>
      <c r="F4" s="170"/>
      <c r="G4" s="170"/>
      <c r="H4" s="284" t="s">
        <v>134</v>
      </c>
    </row>
    <row r="5" spans="1:21" s="171" customFormat="1" ht="14.25" customHeight="1" thickTop="1" thickBot="1" x14ac:dyDescent="0.25">
      <c r="A5" s="281"/>
      <c r="B5" s="282"/>
      <c r="C5" s="282"/>
      <c r="D5" s="283"/>
      <c r="E5" s="4" t="s">
        <v>2</v>
      </c>
      <c r="F5" s="4" t="s">
        <v>3</v>
      </c>
      <c r="G5" s="4" t="s">
        <v>4</v>
      </c>
      <c r="H5" s="8" t="s">
        <v>5</v>
      </c>
    </row>
    <row r="6" spans="1:21" s="171" customFormat="1" ht="14.25" customHeight="1" thickTop="1" thickBot="1" x14ac:dyDescent="0.25">
      <c r="A6" s="372">
        <v>1</v>
      </c>
      <c r="B6" s="373"/>
      <c r="C6" s="373"/>
      <c r="D6" s="374"/>
      <c r="E6" s="268">
        <v>2</v>
      </c>
      <c r="F6" s="268">
        <v>3</v>
      </c>
      <c r="G6" s="268">
        <v>4</v>
      </c>
      <c r="H6" s="269" t="s">
        <v>6</v>
      </c>
    </row>
    <row r="7" spans="1:21" s="174" customFormat="1" ht="16.5" thickTop="1" x14ac:dyDescent="0.25">
      <c r="A7" s="198" t="s">
        <v>75</v>
      </c>
      <c r="B7" s="199"/>
      <c r="C7" s="199"/>
      <c r="D7" s="257"/>
      <c r="E7" s="261">
        <f>Příjmy!B29+Příjmy!B33</f>
        <v>4277127</v>
      </c>
      <c r="F7" s="261">
        <f>Příjmy!C29+Příjmy!C33</f>
        <v>5158868</v>
      </c>
      <c r="G7" s="261">
        <f>Příjmy!D29+Příjmy!D33</f>
        <v>4588082</v>
      </c>
      <c r="H7" s="200">
        <f>(G7/F7)*100</f>
        <v>88.935828557737864</v>
      </c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</row>
    <row r="8" spans="1:21" s="174" customFormat="1" ht="15" x14ac:dyDescent="0.2">
      <c r="A8" s="201" t="s">
        <v>94</v>
      </c>
      <c r="B8" s="202"/>
      <c r="C8" s="202"/>
      <c r="D8" s="258"/>
      <c r="E8" s="262"/>
      <c r="F8" s="262"/>
      <c r="G8" s="266"/>
      <c r="H8" s="203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</row>
    <row r="9" spans="1:21" s="174" customFormat="1" ht="15.75" x14ac:dyDescent="0.25">
      <c r="A9" s="204" t="s">
        <v>76</v>
      </c>
      <c r="B9" s="205"/>
      <c r="C9" s="205"/>
      <c r="D9" s="259"/>
      <c r="E9" s="263">
        <f>Výdaje!C194+Výdaje!C198+Výdaje!C197</f>
        <v>4268357</v>
      </c>
      <c r="F9" s="263">
        <f>Výdaje!D194+Výdaje!D198+Výdaje!D197</f>
        <v>5055640</v>
      </c>
      <c r="G9" s="263">
        <f>Výdaje!E194+Výdaje!E198+Výdaje!E197</f>
        <v>3537986</v>
      </c>
      <c r="H9" s="206">
        <f>(G9/F9)*100</f>
        <v>69.980971746405999</v>
      </c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</row>
    <row r="10" spans="1:21" s="174" customFormat="1" ht="15" x14ac:dyDescent="0.2">
      <c r="A10" s="207" t="s">
        <v>97</v>
      </c>
      <c r="B10" s="205"/>
      <c r="C10" s="205"/>
      <c r="D10" s="260"/>
      <c r="E10" s="264"/>
      <c r="F10" s="265"/>
      <c r="G10" s="267"/>
      <c r="H10" s="208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</row>
    <row r="11" spans="1:21" s="174" customFormat="1" ht="21.75" customHeight="1" thickBot="1" x14ac:dyDescent="0.3">
      <c r="A11" s="175" t="s">
        <v>77</v>
      </c>
      <c r="B11" s="176"/>
      <c r="C11" s="176"/>
      <c r="D11" s="176"/>
      <c r="E11" s="177"/>
      <c r="F11" s="178"/>
      <c r="G11" s="270">
        <f>G7-G9</f>
        <v>1050096</v>
      </c>
      <c r="H11" s="179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</row>
    <row r="12" spans="1:21" ht="13.5" thickTop="1" x14ac:dyDescent="0.2"/>
    <row r="37" spans="1:8" ht="15" x14ac:dyDescent="0.25">
      <c r="A37" s="183" t="s">
        <v>81</v>
      </c>
      <c r="B37" s="171"/>
      <c r="C37" s="171"/>
      <c r="D37" s="171"/>
      <c r="E37" s="184"/>
      <c r="F37" s="170"/>
      <c r="G37" s="170"/>
      <c r="H37" s="6"/>
    </row>
    <row r="38" spans="1:8" ht="15.75" thickBot="1" x14ac:dyDescent="0.3">
      <c r="A38" s="183"/>
      <c r="B38" s="171"/>
      <c r="C38" s="171"/>
      <c r="D38" s="171"/>
      <c r="E38" s="184"/>
      <c r="F38" s="170"/>
      <c r="G38" s="170"/>
      <c r="H38" s="284" t="s">
        <v>134</v>
      </c>
    </row>
    <row r="39" spans="1:8" s="171" customFormat="1" ht="14.25" customHeight="1" thickTop="1" thickBot="1" x14ac:dyDescent="0.25">
      <c r="A39" s="281"/>
      <c r="B39" s="282"/>
      <c r="C39" s="282"/>
      <c r="D39" s="283"/>
      <c r="E39" s="4" t="s">
        <v>2</v>
      </c>
      <c r="F39" s="4" t="s">
        <v>3</v>
      </c>
      <c r="G39" s="4" t="s">
        <v>4</v>
      </c>
      <c r="H39" s="8" t="s">
        <v>5</v>
      </c>
    </row>
    <row r="40" spans="1:8" s="171" customFormat="1" ht="14.25" customHeight="1" thickTop="1" thickBot="1" x14ac:dyDescent="0.25">
      <c r="A40" s="372">
        <v>1</v>
      </c>
      <c r="B40" s="373"/>
      <c r="C40" s="373"/>
      <c r="D40" s="374"/>
      <c r="E40" s="268">
        <v>2</v>
      </c>
      <c r="F40" s="268">
        <v>3</v>
      </c>
      <c r="G40" s="268">
        <v>4</v>
      </c>
      <c r="H40" s="269" t="s">
        <v>6</v>
      </c>
    </row>
    <row r="41" spans="1:8" ht="20.25" thickTop="1" x14ac:dyDescent="0.4">
      <c r="A41" s="185" t="s">
        <v>82</v>
      </c>
      <c r="B41" s="186"/>
      <c r="C41" s="186"/>
      <c r="D41" s="187"/>
      <c r="E41" s="271">
        <f>Příjmy!B35</f>
        <v>4317127</v>
      </c>
      <c r="F41" s="271">
        <f>Příjmy!C35</f>
        <v>10915380</v>
      </c>
      <c r="G41" s="271">
        <f>Příjmy!D35</f>
        <v>10380683</v>
      </c>
      <c r="H41" s="274">
        <f>(G41/F41)*100</f>
        <v>95.101434856138766</v>
      </c>
    </row>
    <row r="42" spans="1:8" ht="19.5" x14ac:dyDescent="0.4">
      <c r="A42" s="188" t="s">
        <v>83</v>
      </c>
      <c r="B42" s="189"/>
      <c r="C42" s="189"/>
      <c r="D42" s="190"/>
      <c r="E42" s="272">
        <f>Výdaje!C200</f>
        <v>4317127</v>
      </c>
      <c r="F42" s="272">
        <f>Výdaje!D200</f>
        <v>10915380</v>
      </c>
      <c r="G42" s="272">
        <f>Výdaje!E200</f>
        <v>8308702</v>
      </c>
      <c r="H42" s="273">
        <f>(G42/F42)*100</f>
        <v>76.119218936949522</v>
      </c>
    </row>
    <row r="43" spans="1:8" ht="25.5" customHeight="1" thickBot="1" x14ac:dyDescent="0.45">
      <c r="A43" s="304" t="s">
        <v>84</v>
      </c>
      <c r="B43" s="175"/>
      <c r="C43" s="175"/>
      <c r="D43" s="175"/>
      <c r="E43" s="175"/>
      <c r="F43" s="302"/>
      <c r="G43" s="303">
        <f>G41-G42</f>
        <v>2071981</v>
      </c>
      <c r="H43" s="179"/>
    </row>
    <row r="44" spans="1:8" ht="13.5" thickTop="1" x14ac:dyDescent="0.2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10. 2012</oddHeader>
    <oddFooter xml:space="preserve">&amp;L&amp;"Arial CE,Kurzíva"Zastupitelstvo Olomouckého kraje 21-12-2012
5.2.-Rozpočet Olomouckého kraje 2012-plnění rozpočtu k 31. 10. 2012
Příloha č.2-Plnění rozpočtu výdajů Olomouckého kraje k 31. 10. 2012&amp;R&amp;"Arial CE,Kurzíva"Strana &amp;P (Celkem 6)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RowHeight="14.25" x14ac:dyDescent="0.2"/>
  <cols>
    <col min="1" max="1" width="39.42578125" style="38" customWidth="1"/>
    <col min="2" max="2" width="5.140625" style="192" customWidth="1"/>
    <col min="3" max="3" width="14.85546875" style="36" customWidth="1"/>
    <col min="4" max="5" width="16" style="36" customWidth="1"/>
    <col min="6" max="6" width="8.42578125" style="36" customWidth="1"/>
    <col min="7" max="8" width="16.28515625" style="36" customWidth="1"/>
    <col min="9" max="9" width="16.7109375" style="36" customWidth="1"/>
    <col min="10" max="10" width="18.140625" style="31" customWidth="1"/>
    <col min="11" max="11" width="21" style="37" customWidth="1"/>
    <col min="12" max="12" width="2.7109375" style="33" customWidth="1"/>
    <col min="13" max="13" width="16.5703125" style="33" customWidth="1"/>
    <col min="14" max="14" width="17.5703125" style="32" customWidth="1"/>
    <col min="15" max="16" width="9.140625" style="33"/>
    <col min="17" max="17" width="11.140625" style="33" bestFit="1" customWidth="1"/>
    <col min="18" max="16384" width="9.140625" style="33"/>
  </cols>
  <sheetData>
    <row r="1" spans="1:14" ht="23.25" x14ac:dyDescent="0.35">
      <c r="A1" s="366" t="s">
        <v>135</v>
      </c>
      <c r="B1" s="367"/>
      <c r="C1" s="367"/>
      <c r="D1" s="367"/>
      <c r="E1" s="367"/>
      <c r="F1" s="367"/>
      <c r="G1" s="308"/>
      <c r="H1" s="308"/>
      <c r="I1" s="308"/>
      <c r="K1" s="32"/>
    </row>
    <row r="2" spans="1:14" ht="15" thickBot="1" x14ac:dyDescent="0.25">
      <c r="F2" s="39" t="s">
        <v>0</v>
      </c>
      <c r="G2" s="39"/>
      <c r="H2" s="39"/>
      <c r="I2" s="39"/>
    </row>
    <row r="3" spans="1:14" s="41" customFormat="1" thickTop="1" thickBot="1" x14ac:dyDescent="0.25">
      <c r="A3" s="275" t="s">
        <v>18</v>
      </c>
      <c r="B3" s="276" t="s">
        <v>19</v>
      </c>
      <c r="C3" s="277" t="s">
        <v>20</v>
      </c>
      <c r="D3" s="277" t="s">
        <v>21</v>
      </c>
      <c r="E3" s="277" t="s">
        <v>4</v>
      </c>
      <c r="F3" s="278" t="s">
        <v>5</v>
      </c>
      <c r="G3" s="40"/>
      <c r="H3" s="40"/>
      <c r="I3" s="40"/>
      <c r="J3" s="131"/>
      <c r="K3" s="122"/>
      <c r="N3" s="42"/>
    </row>
    <row r="4" spans="1:14" s="59" customFormat="1" ht="15.75" thickTop="1" x14ac:dyDescent="0.25">
      <c r="A4" s="344" t="s">
        <v>28</v>
      </c>
      <c r="B4" s="193">
        <v>3</v>
      </c>
      <c r="C4" s="157">
        <f>C5+C6+C7+C8+C9</f>
        <v>299231</v>
      </c>
      <c r="D4" s="157">
        <f>D5+D6+D7+D8+D9</f>
        <v>303137</v>
      </c>
      <c r="E4" s="157">
        <f>E5+E6+E7+E8+E9</f>
        <v>187892</v>
      </c>
      <c r="F4" s="345">
        <f t="shared" ref="F4:F9" si="0">(E4/D4)*100</f>
        <v>61.982535949092323</v>
      </c>
      <c r="G4" s="44"/>
      <c r="H4" s="44"/>
      <c r="I4" s="44"/>
      <c r="J4" s="44"/>
      <c r="K4" s="123"/>
      <c r="N4" s="60"/>
    </row>
    <row r="5" spans="1:14" s="59" customFormat="1" x14ac:dyDescent="0.2">
      <c r="A5" s="346" t="s">
        <v>23</v>
      </c>
      <c r="B5" s="62"/>
      <c r="C5" s="48">
        <v>291081</v>
      </c>
      <c r="D5" s="48">
        <v>293591</v>
      </c>
      <c r="E5" s="48">
        <v>183624</v>
      </c>
      <c r="F5" s="347">
        <f t="shared" si="0"/>
        <v>62.544151557779358</v>
      </c>
      <c r="G5" s="49"/>
      <c r="H5" s="49"/>
      <c r="I5" s="49"/>
      <c r="J5" s="49"/>
      <c r="K5" s="105"/>
      <c r="N5" s="60"/>
    </row>
    <row r="6" spans="1:14" s="59" customFormat="1" x14ac:dyDescent="0.2">
      <c r="A6" s="346" t="s">
        <v>24</v>
      </c>
      <c r="B6" s="62"/>
      <c r="C6" s="48">
        <v>2200</v>
      </c>
      <c r="D6" s="48">
        <v>2480</v>
      </c>
      <c r="E6" s="48">
        <v>123</v>
      </c>
      <c r="F6" s="347">
        <f t="shared" si="0"/>
        <v>4.959677419354839</v>
      </c>
      <c r="G6" s="49"/>
      <c r="H6" s="49"/>
      <c r="I6" s="49"/>
      <c r="J6" s="49"/>
      <c r="K6" s="105"/>
      <c r="N6" s="60"/>
    </row>
    <row r="7" spans="1:14" s="50" customFormat="1" x14ac:dyDescent="0.2">
      <c r="A7" s="348" t="s">
        <v>25</v>
      </c>
      <c r="B7" s="47"/>
      <c r="C7" s="48">
        <v>0</v>
      </c>
      <c r="D7" s="48">
        <v>1116</v>
      </c>
      <c r="E7" s="48">
        <v>310</v>
      </c>
      <c r="F7" s="347">
        <f t="shared" si="0"/>
        <v>27.777777777777779</v>
      </c>
      <c r="G7" s="49"/>
      <c r="H7" s="162">
        <f>D7+D8</f>
        <v>1116</v>
      </c>
      <c r="I7" s="162">
        <f>E7+E8</f>
        <v>310</v>
      </c>
      <c r="J7" s="162"/>
      <c r="K7" s="105"/>
      <c r="N7" s="51"/>
    </row>
    <row r="8" spans="1:14" s="50" customFormat="1" x14ac:dyDescent="0.2">
      <c r="A8" s="348" t="s">
        <v>26</v>
      </c>
      <c r="B8" s="47"/>
      <c r="C8" s="48">
        <v>0</v>
      </c>
      <c r="D8" s="48">
        <v>0</v>
      </c>
      <c r="E8" s="48">
        <v>0</v>
      </c>
      <c r="F8" s="347">
        <v>0</v>
      </c>
      <c r="G8" s="49"/>
      <c r="H8" s="49"/>
      <c r="I8" s="49"/>
      <c r="J8" s="49"/>
      <c r="K8" s="105"/>
      <c r="N8" s="51"/>
    </row>
    <row r="9" spans="1:14" s="50" customFormat="1" ht="15" thickBot="1" x14ac:dyDescent="0.25">
      <c r="A9" s="349" t="s">
        <v>93</v>
      </c>
      <c r="B9" s="350"/>
      <c r="C9" s="351">
        <v>5950</v>
      </c>
      <c r="D9" s="351">
        <v>5950</v>
      </c>
      <c r="E9" s="351">
        <v>3835</v>
      </c>
      <c r="F9" s="352">
        <f t="shared" si="0"/>
        <v>64.453781512605048</v>
      </c>
      <c r="G9" s="49"/>
      <c r="H9" s="49"/>
      <c r="I9" s="49"/>
      <c r="J9" s="49"/>
      <c r="K9" s="105"/>
      <c r="N9" s="51"/>
    </row>
    <row r="10" spans="1:14" s="50" customFormat="1" ht="12.75" customHeight="1" x14ac:dyDescent="0.2">
      <c r="A10" s="71"/>
      <c r="B10" s="72"/>
      <c r="E10" s="287" t="e">
        <f>SUM(#REF!,#REF!,#REF!,#REF!,#REF!,#REF!,E4,#REF!,#REF!)</f>
        <v>#REF!</v>
      </c>
      <c r="F10" s="74"/>
      <c r="G10" s="74"/>
      <c r="H10" s="74"/>
      <c r="I10" s="74"/>
      <c r="J10" s="127"/>
      <c r="K10" s="78"/>
      <c r="N10" s="51"/>
    </row>
    <row r="11" spans="1:14" s="50" customFormat="1" ht="12.75" customHeight="1" x14ac:dyDescent="0.2">
      <c r="A11" s="71"/>
      <c r="B11" s="72"/>
      <c r="C11" s="79"/>
      <c r="D11" s="75"/>
      <c r="E11" s="287" t="e">
        <f>SUM(#REF!,#REF!,#REF!,#REF!,#REF!,#REF!,C4,#REF!,#REF!)</f>
        <v>#REF!</v>
      </c>
      <c r="F11" s="75"/>
      <c r="G11" s="74"/>
      <c r="H11" s="74"/>
      <c r="I11" s="74"/>
      <c r="J11" s="127"/>
      <c r="K11" s="78"/>
      <c r="N11" s="51"/>
    </row>
    <row r="12" spans="1:14" s="50" customFormat="1" ht="12.75" customHeight="1" x14ac:dyDescent="0.2">
      <c r="A12" s="71"/>
      <c r="B12" s="72"/>
      <c r="C12" s="79"/>
      <c r="D12" s="75"/>
      <c r="E12" s="75"/>
      <c r="F12" s="74"/>
      <c r="G12" s="74"/>
      <c r="H12" s="74"/>
      <c r="I12" s="74"/>
      <c r="J12" s="127"/>
      <c r="K12" s="78"/>
      <c r="N12" s="51"/>
    </row>
    <row r="13" spans="1:14" s="50" customFormat="1" ht="12.75" customHeight="1" x14ac:dyDescent="0.2">
      <c r="A13" s="71"/>
      <c r="B13" s="72"/>
      <c r="C13" s="77"/>
      <c r="D13" s="75"/>
      <c r="E13" s="75"/>
      <c r="F13" s="74"/>
      <c r="G13" s="74"/>
      <c r="H13" s="74"/>
      <c r="I13" s="74"/>
      <c r="J13" s="127"/>
      <c r="K13" s="78"/>
      <c r="N13" s="51"/>
    </row>
    <row r="14" spans="1:14" s="102" customFormat="1" ht="12.75" customHeight="1" x14ac:dyDescent="0.2">
      <c r="A14" s="71"/>
      <c r="B14" s="72"/>
      <c r="C14" s="77"/>
      <c r="D14" s="75"/>
      <c r="E14" s="75"/>
      <c r="F14" s="74"/>
      <c r="G14" s="74"/>
      <c r="H14" s="74"/>
      <c r="I14" s="74"/>
      <c r="J14" s="127"/>
      <c r="K14" s="78"/>
      <c r="N14" s="103"/>
    </row>
    <row r="15" spans="1:14" s="102" customFormat="1" ht="12.75" customHeight="1" x14ac:dyDescent="0.2">
      <c r="A15" s="71"/>
      <c r="B15" s="72"/>
      <c r="C15" s="77"/>
      <c r="D15" s="219"/>
      <c r="E15" s="219"/>
      <c r="F15" s="74"/>
      <c r="G15" s="74"/>
      <c r="H15" s="74"/>
      <c r="I15" s="74"/>
      <c r="J15" s="127"/>
      <c r="K15" s="78"/>
      <c r="N15" s="103"/>
    </row>
    <row r="16" spans="1:14" s="102" customFormat="1" ht="12.75" customHeight="1" x14ac:dyDescent="0.2">
      <c r="A16" s="71"/>
      <c r="B16" s="72"/>
      <c r="C16" s="77"/>
      <c r="D16" s="219"/>
      <c r="E16" s="219"/>
      <c r="F16" s="74"/>
      <c r="G16" s="74"/>
      <c r="H16" s="74"/>
      <c r="I16" s="74"/>
      <c r="J16" s="127"/>
      <c r="K16" s="78"/>
      <c r="N16" s="103"/>
    </row>
    <row r="17" spans="1:14" s="141" customFormat="1" ht="24" customHeight="1" x14ac:dyDescent="0.25">
      <c r="A17" s="326"/>
      <c r="B17" s="326"/>
      <c r="C17" s="327"/>
      <c r="D17" s="328"/>
      <c r="E17" s="327"/>
      <c r="F17" s="329"/>
      <c r="G17" s="44"/>
      <c r="H17" s="44"/>
      <c r="I17" s="44"/>
      <c r="J17" s="135"/>
      <c r="K17" s="129"/>
      <c r="L17" s="75"/>
      <c r="N17" s="142"/>
    </row>
    <row r="18" spans="1:14" s="141" customFormat="1" ht="18" x14ac:dyDescent="0.25">
      <c r="A18" s="330"/>
      <c r="B18" s="331"/>
      <c r="C18" s="332"/>
      <c r="D18" s="332"/>
      <c r="E18" s="332"/>
      <c r="F18" s="329"/>
      <c r="G18" s="44"/>
      <c r="H18" s="44"/>
      <c r="I18" s="44"/>
      <c r="J18" s="136"/>
      <c r="K18" s="130"/>
      <c r="L18" s="73"/>
      <c r="N18" s="142"/>
    </row>
    <row r="19" spans="1:14" s="141" customFormat="1" ht="15" hidden="1" thickTop="1" x14ac:dyDescent="0.2">
      <c r="A19" s="309"/>
      <c r="B19" s="72"/>
      <c r="C19" s="310"/>
      <c r="D19" s="310"/>
      <c r="E19" s="310"/>
      <c r="F19" s="311"/>
      <c r="G19" s="311"/>
      <c r="H19" s="311"/>
      <c r="I19" s="311"/>
      <c r="J19" s="127"/>
      <c r="K19" s="124"/>
      <c r="L19" s="312"/>
      <c r="N19" s="142"/>
    </row>
    <row r="20" spans="1:14" s="141" customFormat="1" ht="15" hidden="1" thickTop="1" x14ac:dyDescent="0.2">
      <c r="A20" s="309"/>
      <c r="B20" s="72"/>
      <c r="C20" s="310"/>
      <c r="D20" s="310"/>
      <c r="E20" s="310"/>
      <c r="F20" s="311"/>
      <c r="G20" s="311"/>
      <c r="H20" s="311"/>
      <c r="I20" s="311"/>
      <c r="J20" s="127"/>
      <c r="K20" s="124"/>
      <c r="L20" s="312"/>
      <c r="N20" s="142"/>
    </row>
    <row r="21" spans="1:14" s="141" customFormat="1" ht="15" hidden="1" thickTop="1" x14ac:dyDescent="0.2">
      <c r="A21" s="309"/>
      <c r="B21" s="72"/>
      <c r="C21" s="310"/>
      <c r="D21" s="310"/>
      <c r="E21" s="310"/>
      <c r="F21" s="311"/>
      <c r="G21" s="311"/>
      <c r="H21" s="311"/>
      <c r="I21" s="311"/>
      <c r="J21" s="127"/>
      <c r="K21" s="124"/>
      <c r="L21" s="312"/>
      <c r="N21" s="142"/>
    </row>
    <row r="22" spans="1:14" s="141" customFormat="1" ht="15.75" hidden="1" thickTop="1" x14ac:dyDescent="0.25">
      <c r="A22" s="309"/>
      <c r="B22" s="72"/>
      <c r="C22" s="313"/>
      <c r="D22" s="313"/>
      <c r="E22" s="313"/>
      <c r="F22" s="314"/>
      <c r="G22" s="314"/>
      <c r="H22" s="314"/>
      <c r="I22" s="314"/>
      <c r="J22" s="127"/>
      <c r="K22" s="123"/>
      <c r="L22" s="312"/>
      <c r="N22" s="142"/>
    </row>
    <row r="23" spans="1:14" s="141" customFormat="1" ht="15" hidden="1" thickTop="1" x14ac:dyDescent="0.2">
      <c r="A23" s="309"/>
      <c r="B23" s="72"/>
      <c r="C23" s="310"/>
      <c r="D23" s="310"/>
      <c r="E23" s="310"/>
      <c r="F23" s="311"/>
      <c r="G23" s="311"/>
      <c r="H23" s="311"/>
      <c r="I23" s="311"/>
      <c r="J23" s="127"/>
      <c r="K23" s="124"/>
      <c r="L23" s="312"/>
      <c r="N23" s="142"/>
    </row>
    <row r="24" spans="1:14" s="141" customFormat="1" ht="15" hidden="1" thickTop="1" x14ac:dyDescent="0.2">
      <c r="A24" s="309"/>
      <c r="B24" s="72"/>
      <c r="C24" s="310"/>
      <c r="D24" s="310"/>
      <c r="E24" s="310"/>
      <c r="F24" s="311"/>
      <c r="G24" s="311"/>
      <c r="H24" s="311"/>
      <c r="I24" s="311"/>
      <c r="J24" s="127"/>
      <c r="K24" s="124"/>
      <c r="L24" s="312"/>
      <c r="N24" s="142"/>
    </row>
    <row r="25" spans="1:14" s="141" customFormat="1" ht="15.75" hidden="1" thickTop="1" x14ac:dyDescent="0.25">
      <c r="A25" s="309"/>
      <c r="B25" s="72"/>
      <c r="C25" s="315"/>
      <c r="D25" s="315"/>
      <c r="E25" s="315"/>
      <c r="F25" s="310"/>
      <c r="G25" s="310"/>
      <c r="H25" s="310"/>
      <c r="I25" s="310"/>
      <c r="J25" s="127"/>
      <c r="K25" s="316"/>
      <c r="L25" s="312"/>
      <c r="N25" s="142"/>
    </row>
    <row r="26" spans="1:14" s="141" customFormat="1" ht="15" hidden="1" thickTop="1" x14ac:dyDescent="0.2">
      <c r="A26" s="309"/>
      <c r="B26" s="72"/>
      <c r="C26" s="317"/>
      <c r="D26" s="317"/>
      <c r="E26" s="317"/>
      <c r="F26" s="310"/>
      <c r="G26" s="310"/>
      <c r="H26" s="310"/>
      <c r="I26" s="310"/>
      <c r="J26" s="127"/>
      <c r="K26" s="318"/>
      <c r="L26" s="312"/>
      <c r="N26" s="142"/>
    </row>
    <row r="27" spans="1:14" s="141" customFormat="1" ht="18.75" hidden="1" thickTop="1" x14ac:dyDescent="0.25">
      <c r="A27" s="114"/>
      <c r="B27" s="115"/>
      <c r="C27" s="116"/>
      <c r="D27" s="116"/>
      <c r="E27" s="116"/>
      <c r="F27" s="117"/>
      <c r="G27" s="117"/>
      <c r="H27" s="117"/>
      <c r="I27" s="117"/>
      <c r="J27" s="127"/>
      <c r="K27" s="118"/>
      <c r="L27" s="312"/>
      <c r="N27" s="142"/>
    </row>
    <row r="28" spans="1:14" s="141" customFormat="1" ht="18" x14ac:dyDescent="0.25">
      <c r="A28" s="114"/>
      <c r="B28" s="115"/>
      <c r="C28" s="116"/>
      <c r="D28" s="116"/>
      <c r="E28" s="116"/>
      <c r="F28" s="119"/>
      <c r="G28" s="119"/>
      <c r="H28" s="119"/>
      <c r="I28" s="119"/>
      <c r="J28" s="127"/>
      <c r="K28" s="118"/>
      <c r="L28" s="312"/>
      <c r="N28" s="142"/>
    </row>
    <row r="29" spans="1:14" s="141" customFormat="1" ht="12.75" x14ac:dyDescent="0.2">
      <c r="A29" s="370"/>
      <c r="B29" s="375"/>
      <c r="C29" s="375"/>
      <c r="D29" s="375"/>
      <c r="E29" s="375"/>
      <c r="F29" s="375"/>
      <c r="G29" s="120"/>
      <c r="H29" s="120"/>
      <c r="I29" s="120"/>
      <c r="J29" s="127"/>
      <c r="K29" s="121"/>
      <c r="L29" s="312"/>
      <c r="N29" s="142"/>
    </row>
    <row r="30" spans="1:14" s="141" customFormat="1" ht="12.75" x14ac:dyDescent="0.2">
      <c r="A30" s="375"/>
      <c r="B30" s="375"/>
      <c r="C30" s="375"/>
      <c r="D30" s="375"/>
      <c r="E30" s="375"/>
      <c r="F30" s="375"/>
      <c r="G30" s="120"/>
      <c r="H30" s="120"/>
      <c r="I30" s="120"/>
      <c r="J30" s="127"/>
      <c r="K30" s="121"/>
      <c r="L30" s="312"/>
      <c r="N30" s="142"/>
    </row>
    <row r="31" spans="1:14" s="141" customFormat="1" hidden="1" x14ac:dyDescent="0.2">
      <c r="A31" s="309"/>
      <c r="B31" s="72"/>
      <c r="C31" s="310"/>
      <c r="D31" s="310"/>
      <c r="E31" s="310"/>
      <c r="F31" s="310"/>
      <c r="G31" s="310"/>
      <c r="H31" s="310"/>
      <c r="I31" s="310"/>
      <c r="J31" s="127"/>
      <c r="K31" s="124"/>
      <c r="L31" s="75"/>
      <c r="N31" s="142"/>
    </row>
    <row r="32" spans="1:14" s="141" customFormat="1" hidden="1" x14ac:dyDescent="0.2">
      <c r="A32" s="85"/>
      <c r="B32" s="72"/>
      <c r="C32" s="310"/>
      <c r="D32" s="310"/>
      <c r="E32" s="310"/>
      <c r="F32" s="310"/>
      <c r="G32" s="310"/>
      <c r="H32" s="310"/>
      <c r="I32" s="310"/>
      <c r="J32" s="127"/>
      <c r="K32" s="124"/>
      <c r="N32" s="142"/>
    </row>
    <row r="33" spans="1:14" s="141" customFormat="1" hidden="1" x14ac:dyDescent="0.2">
      <c r="A33" s="46"/>
      <c r="B33" s="72"/>
      <c r="C33" s="310"/>
      <c r="D33" s="310"/>
      <c r="E33" s="310"/>
      <c r="F33" s="310"/>
      <c r="G33" s="310"/>
      <c r="H33" s="310"/>
      <c r="I33" s="310"/>
      <c r="J33" s="127"/>
      <c r="K33" s="124"/>
      <c r="N33" s="142"/>
    </row>
    <row r="34" spans="1:14" s="141" customFormat="1" hidden="1" x14ac:dyDescent="0.2">
      <c r="A34" s="53"/>
      <c r="B34" s="72"/>
      <c r="C34" s="310"/>
      <c r="D34" s="310"/>
      <c r="E34" s="310"/>
      <c r="F34" s="310"/>
      <c r="G34" s="310"/>
      <c r="H34" s="310"/>
      <c r="I34" s="310"/>
      <c r="J34" s="127"/>
      <c r="K34" s="124"/>
      <c r="N34" s="142"/>
    </row>
    <row r="35" spans="1:14" s="141" customFormat="1" hidden="1" x14ac:dyDescent="0.2">
      <c r="A35" s="88"/>
      <c r="B35" s="72"/>
      <c r="C35" s="310"/>
      <c r="D35" s="310"/>
      <c r="E35" s="310"/>
      <c r="F35" s="310"/>
      <c r="G35" s="310"/>
      <c r="H35" s="310"/>
      <c r="I35" s="310"/>
      <c r="J35" s="127"/>
      <c r="K35" s="124"/>
      <c r="N35" s="142"/>
    </row>
    <row r="36" spans="1:14" s="141" customFormat="1" hidden="1" x14ac:dyDescent="0.2">
      <c r="A36" s="89"/>
      <c r="B36" s="72"/>
      <c r="C36" s="310"/>
      <c r="D36" s="310"/>
      <c r="E36" s="310"/>
      <c r="F36" s="310"/>
      <c r="G36" s="310"/>
      <c r="H36" s="310"/>
      <c r="I36" s="310"/>
      <c r="J36" s="127"/>
      <c r="K36" s="124"/>
      <c r="N36" s="142"/>
    </row>
    <row r="37" spans="1:14" s="141" customFormat="1" hidden="1" x14ac:dyDescent="0.2">
      <c r="A37" s="85"/>
      <c r="B37" s="72"/>
      <c r="C37" s="310"/>
      <c r="D37" s="310"/>
      <c r="E37" s="310"/>
      <c r="F37" s="310"/>
      <c r="G37" s="310"/>
      <c r="H37" s="310"/>
      <c r="I37" s="310"/>
      <c r="J37" s="127"/>
      <c r="K37" s="124"/>
      <c r="N37" s="142"/>
    </row>
    <row r="38" spans="1:14" s="141" customFormat="1" hidden="1" x14ac:dyDescent="0.2">
      <c r="A38" s="46"/>
      <c r="B38" s="72"/>
      <c r="C38" s="310"/>
      <c r="D38" s="310"/>
      <c r="E38" s="310"/>
      <c r="F38" s="310"/>
      <c r="G38" s="310"/>
      <c r="H38" s="310"/>
      <c r="I38" s="310"/>
      <c r="J38" s="127"/>
      <c r="K38" s="124"/>
      <c r="N38" s="142"/>
    </row>
    <row r="39" spans="1:14" s="141" customFormat="1" hidden="1" x14ac:dyDescent="0.2">
      <c r="A39" s="88"/>
      <c r="B39" s="72"/>
      <c r="C39" s="310"/>
      <c r="D39" s="310"/>
      <c r="E39" s="310"/>
      <c r="F39" s="310"/>
      <c r="G39" s="310"/>
      <c r="H39" s="310"/>
      <c r="I39" s="310"/>
      <c r="J39" s="127"/>
      <c r="K39" s="124"/>
      <c r="N39" s="142"/>
    </row>
    <row r="40" spans="1:14" s="141" customFormat="1" hidden="1" x14ac:dyDescent="0.2">
      <c r="A40" s="63"/>
      <c r="B40" s="72"/>
      <c r="C40" s="310"/>
      <c r="D40" s="310"/>
      <c r="E40" s="310"/>
      <c r="F40" s="310"/>
      <c r="G40" s="310"/>
      <c r="H40" s="310"/>
      <c r="I40" s="310"/>
      <c r="J40" s="127"/>
      <c r="K40" s="124"/>
      <c r="N40" s="142"/>
    </row>
    <row r="41" spans="1:14" s="141" customFormat="1" hidden="1" x14ac:dyDescent="0.2">
      <c r="A41" s="309"/>
      <c r="B41" s="72"/>
      <c r="C41" s="310"/>
      <c r="D41" s="310"/>
      <c r="E41" s="310"/>
      <c r="F41" s="310"/>
      <c r="G41" s="310"/>
      <c r="H41" s="310"/>
      <c r="I41" s="310"/>
      <c r="J41" s="127"/>
      <c r="K41" s="124"/>
      <c r="N41" s="142"/>
    </row>
    <row r="42" spans="1:14" s="141" customFormat="1" hidden="1" x14ac:dyDescent="0.2">
      <c r="A42" s="309"/>
      <c r="B42" s="72"/>
      <c r="C42" s="310"/>
      <c r="D42" s="310"/>
      <c r="E42" s="310"/>
      <c r="F42" s="310"/>
      <c r="G42" s="310"/>
      <c r="H42" s="310"/>
      <c r="I42" s="310"/>
      <c r="J42" s="127"/>
      <c r="K42" s="124"/>
      <c r="N42" s="142"/>
    </row>
    <row r="43" spans="1:14" s="141" customFormat="1" x14ac:dyDescent="0.2">
      <c r="A43" s="309"/>
      <c r="B43" s="72"/>
      <c r="C43" s="310"/>
      <c r="D43" s="310"/>
      <c r="E43" s="310"/>
      <c r="F43" s="310"/>
      <c r="G43" s="310"/>
      <c r="H43" s="310"/>
      <c r="I43" s="310"/>
      <c r="J43" s="127"/>
      <c r="K43" s="124"/>
      <c r="N43" s="142"/>
    </row>
    <row r="44" spans="1:14" s="141" customFormat="1" ht="15" x14ac:dyDescent="0.25">
      <c r="A44" s="333"/>
      <c r="B44" s="72"/>
      <c r="C44" s="310"/>
      <c r="D44" s="310"/>
      <c r="E44" s="310"/>
      <c r="F44" s="319"/>
      <c r="G44" s="310"/>
      <c r="H44" s="310"/>
      <c r="I44" s="310"/>
      <c r="J44" s="127"/>
      <c r="K44" s="124"/>
      <c r="N44" s="142"/>
    </row>
    <row r="45" spans="1:14" s="320" customFormat="1" ht="12.75" x14ac:dyDescent="0.2">
      <c r="A45" s="334"/>
      <c r="B45" s="335"/>
      <c r="C45" s="336"/>
      <c r="D45" s="336"/>
      <c r="E45" s="336"/>
      <c r="F45" s="337"/>
      <c r="G45" s="40"/>
      <c r="H45" s="40"/>
      <c r="I45" s="40"/>
      <c r="J45" s="306"/>
      <c r="K45" s="122"/>
      <c r="N45" s="321"/>
    </row>
    <row r="46" spans="1:14" s="320" customFormat="1" ht="12.75" x14ac:dyDescent="0.2">
      <c r="A46" s="338"/>
      <c r="B46" s="339"/>
      <c r="C46" s="339"/>
      <c r="D46" s="339"/>
      <c r="E46" s="339"/>
      <c r="F46" s="337"/>
      <c r="G46" s="40"/>
      <c r="H46" s="40"/>
      <c r="I46" s="40"/>
      <c r="J46" s="131"/>
      <c r="K46" s="122"/>
      <c r="N46" s="321"/>
    </row>
    <row r="47" spans="1:14" s="141" customFormat="1" x14ac:dyDescent="0.2">
      <c r="A47" s="309"/>
      <c r="B47" s="72"/>
      <c r="C47" s="310"/>
      <c r="D47" s="162"/>
      <c r="E47" s="162"/>
      <c r="F47" s="340"/>
      <c r="H47" s="312"/>
      <c r="I47" s="312"/>
      <c r="J47" s="312"/>
      <c r="K47" s="124"/>
      <c r="N47" s="142"/>
    </row>
    <row r="48" spans="1:14" s="141" customFormat="1" x14ac:dyDescent="0.2">
      <c r="A48" s="376"/>
      <c r="B48" s="72"/>
      <c r="C48" s="162"/>
      <c r="D48" s="288"/>
      <c r="E48" s="162"/>
      <c r="F48" s="340"/>
      <c r="H48" s="322"/>
      <c r="I48" s="322"/>
      <c r="J48" s="322"/>
      <c r="K48" s="124"/>
      <c r="N48" s="142"/>
    </row>
    <row r="49" spans="1:14" s="141" customFormat="1" x14ac:dyDescent="0.2">
      <c r="A49" s="376"/>
      <c r="B49" s="72"/>
      <c r="C49" s="162"/>
      <c r="D49" s="162"/>
      <c r="E49" s="162"/>
      <c r="F49" s="340"/>
      <c r="H49" s="323"/>
      <c r="I49" s="310"/>
      <c r="J49" s="73"/>
      <c r="K49" s="105"/>
      <c r="N49" s="142"/>
    </row>
    <row r="50" spans="1:14" s="141" customFormat="1" x14ac:dyDescent="0.2">
      <c r="A50" s="341"/>
      <c r="B50" s="72"/>
      <c r="C50" s="162"/>
      <c r="D50" s="288"/>
      <c r="E50" s="162"/>
      <c r="F50" s="340"/>
      <c r="I50" s="324"/>
      <c r="J50" s="324"/>
      <c r="K50" s="124"/>
      <c r="N50" s="142"/>
    </row>
    <row r="51" spans="1:14" s="141" customFormat="1" x14ac:dyDescent="0.2">
      <c r="A51" s="342"/>
      <c r="B51" s="72"/>
      <c r="C51" s="162"/>
      <c r="D51" s="288"/>
      <c r="E51" s="162"/>
      <c r="F51" s="340"/>
      <c r="I51" s="310"/>
      <c r="J51" s="325"/>
      <c r="K51" s="124"/>
      <c r="N51" s="142"/>
    </row>
    <row r="52" spans="1:14" s="141" customFormat="1" x14ac:dyDescent="0.2">
      <c r="A52" s="343"/>
      <c r="B52" s="72"/>
      <c r="C52" s="162"/>
      <c r="D52" s="288"/>
      <c r="E52" s="162"/>
      <c r="F52" s="340"/>
      <c r="I52" s="310"/>
      <c r="J52" s="325"/>
      <c r="K52" s="124"/>
      <c r="N52" s="142"/>
    </row>
    <row r="53" spans="1:14" s="141" customFormat="1" ht="15" x14ac:dyDescent="0.25">
      <c r="A53" s="333"/>
      <c r="B53" s="72"/>
      <c r="C53" s="313"/>
      <c r="D53" s="313"/>
      <c r="E53" s="313"/>
      <c r="F53" s="329"/>
      <c r="H53" s="312"/>
      <c r="I53" s="310"/>
      <c r="J53" s="325"/>
      <c r="K53" s="124"/>
      <c r="N53" s="142"/>
    </row>
    <row r="54" spans="1:14" s="141" customFormat="1" x14ac:dyDescent="0.2">
      <c r="A54" s="309"/>
      <c r="B54" s="72"/>
      <c r="C54" s="310"/>
      <c r="D54" s="288"/>
      <c r="E54" s="288"/>
      <c r="F54" s="310"/>
      <c r="G54" s="310"/>
      <c r="H54" s="310"/>
      <c r="I54" s="310"/>
      <c r="J54" s="325"/>
      <c r="K54" s="124"/>
      <c r="N54" s="142"/>
    </row>
    <row r="55" spans="1:14" s="141" customFormat="1" x14ac:dyDescent="0.2">
      <c r="A55" s="309"/>
      <c r="B55" s="72"/>
      <c r="C55" s="310"/>
      <c r="D55" s="310"/>
      <c r="E55" s="310"/>
      <c r="F55" s="310"/>
      <c r="G55" s="310"/>
      <c r="H55" s="310"/>
      <c r="I55" s="310"/>
      <c r="J55" s="325"/>
      <c r="K55" s="124"/>
      <c r="N55" s="142"/>
    </row>
    <row r="56" spans="1:14" s="141" customFormat="1" x14ac:dyDescent="0.2">
      <c r="A56" s="309"/>
      <c r="B56" s="72"/>
      <c r="C56" s="310"/>
      <c r="D56" s="310"/>
      <c r="E56" s="310"/>
      <c r="F56" s="310"/>
      <c r="G56" s="310"/>
      <c r="H56" s="310"/>
      <c r="I56" s="310"/>
      <c r="J56" s="325"/>
      <c r="K56" s="124"/>
      <c r="N56" s="142"/>
    </row>
    <row r="57" spans="1:14" s="141" customFormat="1" x14ac:dyDescent="0.2">
      <c r="A57" s="309"/>
      <c r="B57" s="72"/>
      <c r="C57" s="310"/>
      <c r="D57" s="310"/>
      <c r="E57" s="310"/>
      <c r="F57" s="310"/>
      <c r="G57" s="310"/>
      <c r="H57" s="310"/>
      <c r="I57" s="310"/>
      <c r="J57" s="325"/>
      <c r="K57" s="124"/>
      <c r="N57" s="142"/>
    </row>
    <row r="58" spans="1:14" s="141" customFormat="1" x14ac:dyDescent="0.2">
      <c r="A58" s="309"/>
      <c r="B58" s="72"/>
      <c r="C58" s="310"/>
      <c r="D58" s="310"/>
      <c r="E58" s="310"/>
      <c r="F58" s="310"/>
      <c r="G58" s="310"/>
      <c r="H58" s="310"/>
      <c r="I58" s="310"/>
      <c r="J58" s="325"/>
      <c r="K58" s="124"/>
      <c r="N58" s="142"/>
    </row>
    <row r="59" spans="1:14" s="141" customFormat="1" x14ac:dyDescent="0.2">
      <c r="A59" s="309"/>
      <c r="B59" s="72"/>
      <c r="C59" s="310"/>
      <c r="D59" s="310"/>
      <c r="E59" s="310"/>
      <c r="F59" s="310"/>
      <c r="G59" s="310"/>
      <c r="H59" s="310"/>
      <c r="I59" s="310"/>
      <c r="J59" s="325"/>
      <c r="K59" s="124"/>
      <c r="N59" s="142"/>
    </row>
    <row r="60" spans="1:14" s="141" customFormat="1" x14ac:dyDescent="0.2">
      <c r="A60" s="309"/>
      <c r="B60" s="72"/>
      <c r="C60" s="310"/>
      <c r="D60" s="310"/>
      <c r="E60" s="310"/>
      <c r="F60" s="310"/>
      <c r="G60" s="310"/>
      <c r="H60" s="310"/>
      <c r="I60" s="310"/>
      <c r="J60" s="325"/>
      <c r="K60" s="124"/>
      <c r="N60" s="142"/>
    </row>
    <row r="61" spans="1:14" s="141" customFormat="1" x14ac:dyDescent="0.2">
      <c r="A61" s="309"/>
      <c r="B61" s="72"/>
      <c r="C61" s="310"/>
      <c r="D61" s="310"/>
      <c r="E61" s="310"/>
      <c r="F61" s="310"/>
      <c r="G61" s="310"/>
      <c r="H61" s="310"/>
      <c r="I61" s="310"/>
      <c r="J61" s="325"/>
      <c r="K61" s="124"/>
      <c r="N61" s="142"/>
    </row>
    <row r="62" spans="1:14" s="141" customFormat="1" x14ac:dyDescent="0.2">
      <c r="A62" s="309"/>
      <c r="B62" s="72"/>
      <c r="C62" s="310"/>
      <c r="D62" s="310"/>
      <c r="E62" s="310"/>
      <c r="F62" s="310"/>
      <c r="G62" s="310"/>
      <c r="H62" s="310"/>
      <c r="I62" s="310"/>
      <c r="J62" s="325"/>
      <c r="K62" s="124"/>
      <c r="N62" s="142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topLeftCell="A37" workbookViewId="0">
      <selection activeCell="J56" sqref="J56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82"/>
      <c r="B3" s="182" t="s">
        <v>79</v>
      </c>
      <c r="C3" s="182" t="s">
        <v>80</v>
      </c>
    </row>
    <row r="4" spans="1:3" x14ac:dyDescent="0.2">
      <c r="A4" s="182" t="s">
        <v>20</v>
      </c>
      <c r="B4" s="182">
        <f>Rekapitulace!E7</f>
        <v>4277127</v>
      </c>
      <c r="C4" s="182">
        <f>Rekapitulace!E9</f>
        <v>4268357</v>
      </c>
    </row>
    <row r="5" spans="1:3" x14ac:dyDescent="0.2">
      <c r="A5" s="182" t="s">
        <v>21</v>
      </c>
      <c r="B5" s="182">
        <f>Rekapitulace!F7</f>
        <v>5158868</v>
      </c>
      <c r="C5" s="182">
        <f>Rekapitulace!F9</f>
        <v>5055640</v>
      </c>
    </row>
    <row r="6" spans="1:3" x14ac:dyDescent="0.2">
      <c r="A6" s="182" t="s">
        <v>4</v>
      </c>
      <c r="B6" s="182">
        <f>Rekapitulace!G7</f>
        <v>4588082</v>
      </c>
      <c r="C6" s="182">
        <f>Rekapitulace!G9</f>
        <v>3537986</v>
      </c>
    </row>
    <row r="32" spans="1:3" x14ac:dyDescent="0.2">
      <c r="A32" s="182"/>
      <c r="B32" s="182" t="s">
        <v>85</v>
      </c>
      <c r="C32" s="182" t="s">
        <v>86</v>
      </c>
    </row>
    <row r="33" spans="1:3" x14ac:dyDescent="0.2">
      <c r="A33" s="182" t="s">
        <v>20</v>
      </c>
      <c r="B33" s="182">
        <f>Příjmy!B35</f>
        <v>4317127</v>
      </c>
      <c r="C33" s="182">
        <f>Výdaje!C200</f>
        <v>4317127</v>
      </c>
    </row>
    <row r="34" spans="1:3" x14ac:dyDescent="0.2">
      <c r="A34" s="182" t="s">
        <v>21</v>
      </c>
      <c r="B34" s="182">
        <f>Příjmy!C35</f>
        <v>10915380</v>
      </c>
      <c r="C34" s="182">
        <f>Výdaje!D200</f>
        <v>10915380</v>
      </c>
    </row>
    <row r="35" spans="1:3" x14ac:dyDescent="0.2">
      <c r="A35" s="182" t="s">
        <v>4</v>
      </c>
      <c r="B35" s="182">
        <f>Příjmy!D35</f>
        <v>10380683</v>
      </c>
      <c r="C35" s="182">
        <f>Výdaje!E200</f>
        <v>8308702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topLeftCell="A22"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228">
        <v>8115</v>
      </c>
    </row>
    <row r="3" spans="1:6" x14ac:dyDescent="0.2">
      <c r="C3" s="225">
        <f>D3+D4+D5</f>
        <v>161414000</v>
      </c>
      <c r="D3" s="222">
        <v>41142000</v>
      </c>
      <c r="E3" t="s">
        <v>115</v>
      </c>
      <c r="F3" t="s">
        <v>119</v>
      </c>
    </row>
    <row r="4" spans="1:6" x14ac:dyDescent="0.2">
      <c r="C4" s="222"/>
      <c r="D4" s="222">
        <v>97035000</v>
      </c>
      <c r="E4" t="s">
        <v>116</v>
      </c>
      <c r="F4" t="s">
        <v>119</v>
      </c>
    </row>
    <row r="5" spans="1:6" x14ac:dyDescent="0.2">
      <c r="C5" s="222"/>
      <c r="D5" s="222">
        <v>23237000</v>
      </c>
      <c r="E5" t="s">
        <v>117</v>
      </c>
      <c r="F5" t="s">
        <v>119</v>
      </c>
    </row>
    <row r="6" spans="1:6" x14ac:dyDescent="0.2">
      <c r="C6" s="222"/>
    </row>
    <row r="8" spans="1:6" x14ac:dyDescent="0.2">
      <c r="A8" s="226" t="s">
        <v>104</v>
      </c>
      <c r="B8" s="226" t="s">
        <v>19</v>
      </c>
      <c r="C8" s="227">
        <v>8115</v>
      </c>
      <c r="D8" s="226" t="s">
        <v>105</v>
      </c>
      <c r="E8" s="226" t="s">
        <v>106</v>
      </c>
    </row>
    <row r="9" spans="1:6" x14ac:dyDescent="0.2">
      <c r="A9" s="223" t="s">
        <v>118</v>
      </c>
      <c r="B9">
        <v>11</v>
      </c>
      <c r="C9" s="230">
        <v>139046.97</v>
      </c>
      <c r="E9">
        <v>71000100686</v>
      </c>
    </row>
    <row r="10" spans="1:6" x14ac:dyDescent="0.2">
      <c r="A10" s="223" t="s">
        <v>107</v>
      </c>
      <c r="B10">
        <v>58</v>
      </c>
      <c r="C10" s="230">
        <v>22919266.140000001</v>
      </c>
      <c r="E10">
        <v>71000000000</v>
      </c>
    </row>
    <row r="11" spans="1:6" x14ac:dyDescent="0.2">
      <c r="A11" s="223" t="s">
        <v>108</v>
      </c>
      <c r="B11">
        <v>63</v>
      </c>
      <c r="C11" s="230">
        <v>28596708.789999999</v>
      </c>
      <c r="E11">
        <v>71000000000</v>
      </c>
    </row>
    <row r="12" spans="1:6" x14ac:dyDescent="0.2">
      <c r="A12" s="223" t="s">
        <v>109</v>
      </c>
      <c r="B12">
        <v>68</v>
      </c>
      <c r="C12" s="230">
        <v>19248386.399999999</v>
      </c>
      <c r="E12">
        <v>71000000000</v>
      </c>
    </row>
    <row r="13" spans="1:6" x14ac:dyDescent="0.2">
      <c r="A13" s="223" t="s">
        <v>110</v>
      </c>
      <c r="B13">
        <v>53</v>
      </c>
      <c r="C13" s="230">
        <v>2849258.72</v>
      </c>
      <c r="E13">
        <v>71000000000</v>
      </c>
    </row>
    <row r="14" spans="1:6" x14ac:dyDescent="0.2">
      <c r="A14" s="223" t="s">
        <v>110</v>
      </c>
      <c r="B14">
        <v>54</v>
      </c>
      <c r="C14" s="230">
        <v>171141.26</v>
      </c>
      <c r="E14">
        <v>71000000000</v>
      </c>
    </row>
    <row r="15" spans="1:6" x14ac:dyDescent="0.2">
      <c r="A15" s="223" t="s">
        <v>110</v>
      </c>
      <c r="B15">
        <v>55</v>
      </c>
      <c r="C15" s="230">
        <v>85448.15</v>
      </c>
      <c r="E15">
        <v>71000000000</v>
      </c>
    </row>
    <row r="16" spans="1:6" x14ac:dyDescent="0.2">
      <c r="A16" s="223" t="s">
        <v>111</v>
      </c>
      <c r="B16">
        <v>56</v>
      </c>
      <c r="C16" s="230">
        <v>46667546.780000001</v>
      </c>
      <c r="E16">
        <v>71000000000</v>
      </c>
    </row>
    <row r="17" spans="1:7" x14ac:dyDescent="0.2">
      <c r="A17" s="223" t="s">
        <v>111</v>
      </c>
      <c r="B17">
        <v>57</v>
      </c>
      <c r="C17" s="230">
        <v>14942427.93</v>
      </c>
      <c r="E17">
        <v>71000000000</v>
      </c>
    </row>
    <row r="18" spans="1:7" x14ac:dyDescent="0.2">
      <c r="A18" s="223" t="s">
        <v>112</v>
      </c>
      <c r="B18">
        <v>60</v>
      </c>
      <c r="C18" s="230">
        <v>48299146.789999999</v>
      </c>
      <c r="E18">
        <v>71000000000</v>
      </c>
    </row>
    <row r="19" spans="1:7" x14ac:dyDescent="0.2">
      <c r="A19" s="223" t="s">
        <v>113</v>
      </c>
      <c r="B19">
        <v>64</v>
      </c>
      <c r="C19" s="230">
        <v>170000</v>
      </c>
      <c r="E19">
        <v>71000100493</v>
      </c>
    </row>
    <row r="20" spans="1:7" x14ac:dyDescent="0.2">
      <c r="A20" s="223" t="s">
        <v>114</v>
      </c>
      <c r="B20">
        <v>66</v>
      </c>
      <c r="C20" s="230">
        <v>42362429.25</v>
      </c>
      <c r="E20">
        <v>71000000000</v>
      </c>
    </row>
    <row r="21" spans="1:7" x14ac:dyDescent="0.2">
      <c r="A21" s="223" t="s">
        <v>114</v>
      </c>
      <c r="B21">
        <v>67</v>
      </c>
      <c r="C21" s="230">
        <v>15396049.710000001</v>
      </c>
      <c r="E21">
        <v>71000000000</v>
      </c>
    </row>
    <row r="22" spans="1:7" x14ac:dyDescent="0.2">
      <c r="A22" s="223" t="s">
        <v>120</v>
      </c>
      <c r="B22">
        <v>7</v>
      </c>
      <c r="C22" s="231">
        <v>223975684.03</v>
      </c>
      <c r="D22">
        <v>813</v>
      </c>
      <c r="E22">
        <v>71000000000</v>
      </c>
    </row>
    <row r="23" spans="1:7" x14ac:dyDescent="0.2">
      <c r="A23" s="223" t="s">
        <v>120</v>
      </c>
      <c r="B23">
        <v>7</v>
      </c>
      <c r="C23" s="230">
        <v>24976497.02</v>
      </c>
      <c r="D23">
        <v>887</v>
      </c>
      <c r="E23">
        <v>71000000000</v>
      </c>
      <c r="F23" s="229"/>
    </row>
    <row r="24" spans="1:7" x14ac:dyDescent="0.2">
      <c r="A24" s="223" t="s">
        <v>121</v>
      </c>
      <c r="B24">
        <v>64</v>
      </c>
      <c r="C24" s="230">
        <v>31424.83</v>
      </c>
      <c r="E24">
        <v>71000100070</v>
      </c>
      <c r="F24" s="229"/>
    </row>
    <row r="25" spans="1:7" x14ac:dyDescent="0.2">
      <c r="A25" s="223" t="s">
        <v>122</v>
      </c>
      <c r="B25">
        <v>71</v>
      </c>
      <c r="C25" s="230">
        <v>11000</v>
      </c>
      <c r="E25">
        <v>71000000000</v>
      </c>
      <c r="F25" s="229"/>
    </row>
    <row r="26" spans="1:7" x14ac:dyDescent="0.2">
      <c r="A26" s="223" t="s">
        <v>123</v>
      </c>
      <c r="B26">
        <v>7</v>
      </c>
      <c r="C26" s="230">
        <v>174168.18</v>
      </c>
      <c r="D26">
        <v>19</v>
      </c>
      <c r="E26">
        <v>73003000000</v>
      </c>
      <c r="F26" s="229"/>
    </row>
    <row r="27" spans="1:7" x14ac:dyDescent="0.2">
      <c r="A27" s="223" t="s">
        <v>125</v>
      </c>
      <c r="B27">
        <v>64</v>
      </c>
      <c r="C27" s="230">
        <v>1793591.61</v>
      </c>
      <c r="E27">
        <v>71000100493</v>
      </c>
      <c r="F27" s="229"/>
    </row>
    <row r="28" spans="1:7" x14ac:dyDescent="0.2">
      <c r="A28" s="223" t="s">
        <v>126</v>
      </c>
      <c r="B28">
        <v>64</v>
      </c>
      <c r="C28" s="230">
        <v>1433086.82</v>
      </c>
      <c r="E28">
        <v>71000100580</v>
      </c>
      <c r="F28" s="229"/>
    </row>
    <row r="29" spans="1:7" x14ac:dyDescent="0.2">
      <c r="A29" s="223" t="s">
        <v>127</v>
      </c>
      <c r="B29">
        <v>7</v>
      </c>
      <c r="C29" s="230">
        <v>8028426</v>
      </c>
      <c r="E29">
        <v>71000000000</v>
      </c>
      <c r="F29" s="229"/>
    </row>
    <row r="30" spans="1:7" x14ac:dyDescent="0.2">
      <c r="A30" s="223" t="s">
        <v>124</v>
      </c>
      <c r="B30">
        <v>7</v>
      </c>
      <c r="C30" s="230">
        <v>8511507.6600000001</v>
      </c>
      <c r="E30">
        <v>71000000000</v>
      </c>
      <c r="F30" s="230" t="s">
        <v>130</v>
      </c>
      <c r="G30" s="222">
        <f>SUM(C9:C30)</f>
        <v>510782243.04000002</v>
      </c>
    </row>
    <row r="31" spans="1:7" x14ac:dyDescent="0.2">
      <c r="A31" s="223" t="s">
        <v>128</v>
      </c>
      <c r="B31">
        <v>7</v>
      </c>
      <c r="C31" s="230">
        <v>62860</v>
      </c>
      <c r="D31">
        <v>19</v>
      </c>
      <c r="E31">
        <v>73001000000</v>
      </c>
      <c r="F31" s="222"/>
      <c r="G31" s="222"/>
    </row>
    <row r="32" spans="1:7" x14ac:dyDescent="0.2">
      <c r="A32" s="224" t="s">
        <v>129</v>
      </c>
      <c r="B32">
        <v>10</v>
      </c>
      <c r="C32" s="230">
        <v>11618</v>
      </c>
      <c r="D32">
        <v>19</v>
      </c>
      <c r="E32">
        <v>71000000000</v>
      </c>
      <c r="F32" s="225"/>
      <c r="G32" s="222"/>
    </row>
    <row r="33" spans="1:7" x14ac:dyDescent="0.2">
      <c r="A33" s="224" t="s">
        <v>129</v>
      </c>
      <c r="B33">
        <v>10</v>
      </c>
      <c r="C33" s="230">
        <v>14430.49</v>
      </c>
      <c r="D33">
        <v>19</v>
      </c>
      <c r="E33">
        <v>71000000000</v>
      </c>
      <c r="F33" s="222" t="s">
        <v>131</v>
      </c>
      <c r="G33" s="222">
        <f>SUM(C31:C33)</f>
        <v>88908.49</v>
      </c>
    </row>
    <row r="34" spans="1:7" x14ac:dyDescent="0.2">
      <c r="A34" s="224" t="s">
        <v>139</v>
      </c>
      <c r="B34">
        <v>7</v>
      </c>
      <c r="C34" s="230">
        <v>1716423.13</v>
      </c>
      <c r="D34">
        <v>19</v>
      </c>
      <c r="E34">
        <v>73000000000</v>
      </c>
      <c r="F34" s="222" t="s">
        <v>136</v>
      </c>
      <c r="G34" s="222">
        <f>C34</f>
        <v>1716423.13</v>
      </c>
    </row>
    <row r="35" spans="1:7" x14ac:dyDescent="0.2">
      <c r="A35" s="224" t="s">
        <v>140</v>
      </c>
      <c r="B35">
        <v>99</v>
      </c>
      <c r="C35" s="230">
        <v>25196737.460000001</v>
      </c>
      <c r="E35">
        <v>71000000000</v>
      </c>
      <c r="F35" s="222"/>
      <c r="G35" s="222"/>
    </row>
    <row r="36" spans="1:7" x14ac:dyDescent="0.2">
      <c r="A36" s="224" t="s">
        <v>141</v>
      </c>
      <c r="B36">
        <v>7</v>
      </c>
      <c r="C36" s="230">
        <v>168935624.75</v>
      </c>
      <c r="D36">
        <v>24</v>
      </c>
      <c r="E36">
        <v>71000000000</v>
      </c>
      <c r="F36" s="222"/>
      <c r="G36" s="222"/>
    </row>
    <row r="37" spans="1:7" x14ac:dyDescent="0.2">
      <c r="A37" s="224" t="s">
        <v>141</v>
      </c>
      <c r="B37">
        <v>7</v>
      </c>
      <c r="C37" s="230">
        <v>19089.3</v>
      </c>
      <c r="D37">
        <v>25</v>
      </c>
      <c r="E37">
        <v>71000000000</v>
      </c>
      <c r="F37" s="222" t="s">
        <v>137</v>
      </c>
      <c r="G37" s="222">
        <f>C35+C36+C37</f>
        <v>194151451.51000002</v>
      </c>
    </row>
    <row r="38" spans="1:7" x14ac:dyDescent="0.2">
      <c r="A38" s="224" t="s">
        <v>142</v>
      </c>
      <c r="B38">
        <v>199</v>
      </c>
      <c r="C38" s="230">
        <v>771707.14</v>
      </c>
      <c r="E38">
        <v>71000000000</v>
      </c>
      <c r="F38" s="222" t="s">
        <v>138</v>
      </c>
      <c r="G38" s="222">
        <f>C38</f>
        <v>771707.14</v>
      </c>
    </row>
    <row r="39" spans="1:7" x14ac:dyDescent="0.2">
      <c r="A39" s="224"/>
      <c r="C39" s="230"/>
      <c r="F39" s="222"/>
      <c r="G39" s="222"/>
    </row>
    <row r="40" spans="1:7" x14ac:dyDescent="0.2">
      <c r="A40" s="224"/>
      <c r="C40" s="230"/>
      <c r="F40" s="222"/>
      <c r="G40" s="222"/>
    </row>
    <row r="41" spans="1:7" x14ac:dyDescent="0.2">
      <c r="A41" s="224"/>
      <c r="C41" s="230"/>
      <c r="F41" s="222"/>
      <c r="G41" s="222"/>
    </row>
    <row r="42" spans="1:7" x14ac:dyDescent="0.2">
      <c r="A42" s="224"/>
      <c r="C42" s="230"/>
      <c r="F42" s="222"/>
      <c r="G42" s="222"/>
    </row>
    <row r="43" spans="1:7" x14ac:dyDescent="0.2">
      <c r="A43" s="224"/>
      <c r="C43" s="230"/>
      <c r="F43" s="222"/>
      <c r="G43" s="222"/>
    </row>
    <row r="44" spans="1:7" x14ac:dyDescent="0.2">
      <c r="A44" s="224"/>
      <c r="C44" s="230">
        <f>G30+G33+G34+G37+G38</f>
        <v>707510733.31000006</v>
      </c>
      <c r="F44" s="222"/>
      <c r="G44" s="222"/>
    </row>
    <row r="45" spans="1:7" x14ac:dyDescent="0.2">
      <c r="A45" s="224"/>
      <c r="C45" s="230"/>
      <c r="F45" s="222"/>
      <c r="G45" s="222"/>
    </row>
    <row r="46" spans="1:7" x14ac:dyDescent="0.2">
      <c r="A46" s="224"/>
      <c r="C46" s="222"/>
      <c r="F46" s="222"/>
      <c r="G46" s="222"/>
    </row>
    <row r="47" spans="1:7" x14ac:dyDescent="0.2">
      <c r="A47" s="224"/>
      <c r="C47" s="222"/>
      <c r="F47" s="222"/>
      <c r="G47" s="222"/>
    </row>
    <row r="48" spans="1:7" x14ac:dyDescent="0.2">
      <c r="A48" s="221"/>
      <c r="C48" s="225">
        <f>C3+C44</f>
        <v>868924733.31000006</v>
      </c>
      <c r="G48" s="222"/>
    </row>
    <row r="49" spans="3:7" x14ac:dyDescent="0.2">
      <c r="C49" s="222"/>
      <c r="G49" s="222"/>
    </row>
    <row r="50" spans="3:7" x14ac:dyDescent="0.2">
      <c r="G50" s="22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Příjmy</vt:lpstr>
      <vt:lpstr>Výdaje</vt:lpstr>
      <vt:lpstr>Rekapitulace</vt:lpstr>
      <vt:lpstr>Výdaje (2)</vt:lpstr>
      <vt:lpstr>List2</vt:lpstr>
      <vt:lpstr>8115-zap.zůst.k 31.12.2011</vt:lpstr>
      <vt:lpstr>Příjmy!Oblast_tisku</vt:lpstr>
      <vt:lpstr>Rekapitulace!Oblast_tisku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2012-11-26T09:31:29Z</cp:lastPrinted>
  <dcterms:created xsi:type="dcterms:W3CDTF">2010-11-26T09:05:32Z</dcterms:created>
  <dcterms:modified xsi:type="dcterms:W3CDTF">2012-11-27T10:14:06Z</dcterms:modified>
</cp:coreProperties>
</file>