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1 mld. Kč\2. splátka\ZOK\"/>
    </mc:Choice>
  </mc:AlternateContent>
  <bookViews>
    <workbookView xWindow="0" yWindow="0" windowWidth="28800" windowHeight="12300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úvěru'!$B$1:$J$23</definedName>
  </definedNames>
  <calcPr calcId="162913"/>
</workbook>
</file>

<file path=xl/calcChain.xml><?xml version="1.0" encoding="utf-8"?>
<calcChain xmlns="http://schemas.openxmlformats.org/spreadsheetml/2006/main">
  <c r="J22" i="6" l="1"/>
  <c r="I22" i="6"/>
  <c r="H22" i="6"/>
  <c r="G22" i="6"/>
  <c r="F22" i="6"/>
  <c r="E22" i="6"/>
  <c r="J5" i="6" l="1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4" i="6"/>
  <c r="G20" i="6" l="1"/>
  <c r="G19" i="6"/>
  <c r="G18" i="6"/>
  <c r="G13" i="6"/>
  <c r="G7" i="6" l="1"/>
  <c r="G6" i="6"/>
  <c r="H5" i="6"/>
  <c r="G5" i="6"/>
  <c r="H4" i="6"/>
  <c r="G4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F4" i="6"/>
  <c r="E4" i="6"/>
  <c r="E23" i="6" l="1"/>
  <c r="G23" i="6" l="1"/>
  <c r="L19" i="9" l="1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sharedStrings.xml><?xml version="1.0" encoding="utf-8"?>
<sst xmlns="http://schemas.openxmlformats.org/spreadsheetml/2006/main" count="76" uniqueCount="53">
  <si>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</si>
  <si>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</si>
  <si>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</si>
  <si>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</si>
  <si>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</si>
  <si>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</si>
  <si>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</si>
  <si>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</si>
  <si>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</si>
  <si>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</si>
  <si>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</si>
  <si>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</si>
  <si>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</si>
  <si>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</si>
  <si>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</si>
  <si>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</si>
  <si>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</si>
  <si>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</si>
  <si>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</si>
  <si>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</si>
  <si>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</si>
  <si>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</si>
  <si>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</si>
  <si>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</si>
  <si>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</si>
  <si>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</si>
  <si>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</si>
  <si>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v Kč</t>
  </si>
  <si>
    <t>Schválený rozpočet 2021</t>
  </si>
  <si>
    <t>Předfinancování
 (UZ 818 a 819)</t>
  </si>
  <si>
    <t>Kofinancování
 (UZ 820 a 821)</t>
  </si>
  <si>
    <t>II/ 366 Prostějov - přeložka silnice</t>
  </si>
  <si>
    <t>II/449 MÚK Unčovice - Litovel, úsek B</t>
  </si>
  <si>
    <t xml:space="preserve">II/150 Prostějov - Přerov </t>
  </si>
  <si>
    <t>Šternberk – průtah</t>
  </si>
  <si>
    <t>PPP a SPC Olomouckého kraje - zvýšení kvality služeb a kapacity centra - PPP Jeseník</t>
  </si>
  <si>
    <t>PPP a SPC Olomouckého kraje - zvýšení kvality služeb a kapacity centra - SPC Mohelnice</t>
  </si>
  <si>
    <t>PPP a SPC Olomouckého kraje - zvýšení kvality služeb a kapacity centra - SPC Prostějov</t>
  </si>
  <si>
    <t>PPP a SPC Olomouckého kraje - zvýšení kvality služeb a kapacity centra - PPP Přerov</t>
  </si>
  <si>
    <t>PPP a SPC Olomouckého kraje - zvýšení kvality služeb a kapacity centra - PPP Šumperk</t>
  </si>
  <si>
    <t>Vincentinum Šternberk, příspěvková organizace – rekonstrukce budovy ve Vikýřovicích</t>
  </si>
  <si>
    <t xml:space="preserve">Transformace příspěvkové organizace Nové Zámky – poskytovatel sociálních služeb - IV.etapa - novostavba RD Zábřeh, ul. Havlíčkova </t>
  </si>
  <si>
    <t xml:space="preserve">Klíč – centrum sociálních služeb - Výstavba objektu pro osoby s poruchou autistického spektra </t>
  </si>
  <si>
    <t>Transformace příspěvkové organizace Nové Zámky – poskytovatel sociálních služeb - III.etapa - Litovel, Rybníček 45</t>
  </si>
  <si>
    <t xml:space="preserve">Muzeum a galerie v Prostějově - Přístavba depozitáře </t>
  </si>
  <si>
    <t>Muzeum Komenského v Přerově – rekonstrukce budovy ORNIS</t>
  </si>
  <si>
    <t>SMN a.s. - o.z. Nemocnice Šternberk - Interní pavilon</t>
  </si>
  <si>
    <t>Pořízení strojního vybavení a zajištění bezbariérovosti na OU a PrŠ Lipová-lázně</t>
  </si>
  <si>
    <t>Digitální technická mapa</t>
  </si>
  <si>
    <t>Splátka revolvingového úvěru - předfinancování (UZ 818 a 819)</t>
  </si>
  <si>
    <t>Přehled revolvingového úvěru na financování oprav, investic a projektů</t>
  </si>
  <si>
    <t>Zůstatek revolvingového úvěru - předfinancování 
ke splacení 
(UZ 818 a 819)</t>
  </si>
  <si>
    <t>Skutečnost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</si>
</sst>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28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16" fillId="3" borderId="29" xfId="0" applyFont="1" applyFill="1" applyBorder="1" applyAlignment="1">
      <alignment horizontal="center" vertical="center" wrapText="1"/>
    </xf>
    <xf numFmtId="4" fontId="17" fillId="0" borderId="0" xfId="0" applyNumberFormat="1" applyFont="1"/>
    <xf numFmtId="0" fontId="5" fillId="0" borderId="3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 wrapText="1"/>
    </xf>
    <xf numFmtId="4" fontId="5" fillId="0" borderId="30" xfId="0" applyNumberFormat="1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 wrapText="1"/>
    </xf>
    <xf numFmtId="4" fontId="5" fillId="0" borderId="32" xfId="0" applyNumberFormat="1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vertical="center" wrapText="1"/>
    </xf>
    <xf numFmtId="4" fontId="5" fillId="0" borderId="34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vertical="center" wrapText="1"/>
    </xf>
    <xf numFmtId="4" fontId="5" fillId="0" borderId="37" xfId="0" applyNumberFormat="1" applyFont="1" applyFill="1" applyBorder="1" applyAlignment="1">
      <alignment horizontal="right" vertical="center"/>
    </xf>
    <xf numFmtId="4" fontId="5" fillId="0" borderId="31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4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7" xfId="0" applyNumberFormat="1" applyFont="1" applyFill="1" applyBorder="1" applyAlignment="1">
      <alignment horizontal="right" vertical="center"/>
    </xf>
    <xf numFmtId="4" fontId="0" fillId="0" borderId="30" xfId="0" applyNumberFormat="1" applyBorder="1" applyAlignment="1">
      <alignment horizontal="center" vertical="center"/>
    </xf>
    <xf numFmtId="4" fontId="5" fillId="0" borderId="32" xfId="0" applyNumberFormat="1" applyFont="1" applyFill="1" applyBorder="1" applyAlignment="1">
      <alignment vertical="center"/>
    </xf>
    <xf numFmtId="4" fontId="5" fillId="0" borderId="34" xfId="0" applyNumberFormat="1" applyFont="1" applyFill="1" applyBorder="1" applyAlignment="1">
      <alignment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4" fontId="2" fillId="0" borderId="50" xfId="0" applyNumberFormat="1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" fillId="3" borderId="25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4" fontId="2" fillId="0" borderId="49" xfId="0" applyNumberFormat="1" applyFont="1" applyFill="1" applyBorder="1" applyAlignment="1">
      <alignment vertical="center"/>
    </xf>
    <xf numFmtId="4" fontId="2" fillId="0" borderId="50" xfId="0" applyNumberFormat="1" applyFont="1" applyFill="1" applyBorder="1" applyAlignment="1">
      <alignment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4" fontId="2" fillId="0" borderId="52" xfId="0" applyNumberFormat="1" applyFont="1" applyFill="1" applyBorder="1" applyAlignment="1">
      <alignment vertical="center"/>
    </xf>
    <xf numFmtId="4" fontId="2" fillId="0" borderId="53" xfId="0" applyNumberFormat="1" applyFont="1" applyFill="1" applyBorder="1" applyAlignment="1">
      <alignment vertical="center"/>
    </xf>
    <xf numFmtId="0" fontId="20" fillId="0" borderId="54" xfId="0" applyFont="1" applyFill="1" applyBorder="1" applyAlignment="1">
      <alignment horizontal="left" vertical="center"/>
    </xf>
    <xf numFmtId="0" fontId="20" fillId="0" borderId="55" xfId="0" applyFont="1" applyFill="1" applyBorder="1" applyAlignment="1">
      <alignment horizontal="left" vertical="center"/>
    </xf>
    <xf numFmtId="0" fontId="20" fillId="0" borderId="56" xfId="0" applyFont="1" applyFill="1" applyBorder="1" applyAlignment="1">
      <alignment horizontal="left" vertical="center"/>
    </xf>
    <xf numFmtId="0" fontId="20" fillId="0" borderId="57" xfId="0" applyFont="1" applyFill="1" applyBorder="1" applyAlignment="1">
      <alignment horizontal="left" vertical="center"/>
    </xf>
    <xf numFmtId="0" fontId="20" fillId="0" borderId="58" xfId="0" applyFont="1" applyFill="1" applyBorder="1" applyAlignment="1">
      <alignment horizontal="left" vertical="center"/>
    </xf>
    <xf numFmtId="0" fontId="20" fillId="0" borderId="59" xfId="0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tabSelected="1" view="pageBreakPreview" zoomScale="90" zoomScaleNormal="90" zoomScaleSheetLayoutView="90" workbookViewId="0">
      <selection activeCell="L14" sqref="L14"/>
    </sheetView>
  </sheetViews>
  <sheetFormatPr defaultRowHeight="15" x14ac:dyDescent="0.25"/>
  <cols>
    <col min="1" max="1" width="1.5703125" customWidth="1"/>
    <col min="2" max="2" width="5.140625" customWidth="1"/>
    <col min="3" max="3" width="8.42578125" customWidth="1"/>
    <col min="4" max="4" width="78.42578125" customWidth="1"/>
    <col min="5" max="6" width="19.7109375" customWidth="1"/>
    <col min="7" max="7" width="17" customWidth="1"/>
    <col min="8" max="8" width="16.42578125" customWidth="1"/>
    <col min="9" max="9" width="24.140625" customWidth="1"/>
    <col min="10" max="10" width="26.42578125" customWidth="1"/>
  </cols>
  <sheetData>
    <row r="1" spans="2:10" ht="19.5" thickBot="1" x14ac:dyDescent="0.35">
      <c r="B1" s="88" t="s">
        <v>50</v>
      </c>
      <c r="C1" s="88"/>
      <c r="D1" s="88"/>
      <c r="E1" s="75"/>
      <c r="F1" s="75"/>
      <c r="G1" s="54"/>
      <c r="J1" s="1" t="s">
        <v>27</v>
      </c>
    </row>
    <row r="2" spans="2:10" ht="43.5" customHeight="1" thickTop="1" x14ac:dyDescent="0.25">
      <c r="B2" s="93" t="s">
        <v>5</v>
      </c>
      <c r="C2" s="89" t="s">
        <v>0</v>
      </c>
      <c r="D2" s="91" t="s">
        <v>1</v>
      </c>
      <c r="E2" s="81" t="s">
        <v>28</v>
      </c>
      <c r="F2" s="82"/>
      <c r="G2" s="81" t="s">
        <v>52</v>
      </c>
      <c r="H2" s="82"/>
      <c r="I2" s="84" t="s">
        <v>49</v>
      </c>
      <c r="J2" s="86" t="s">
        <v>51</v>
      </c>
    </row>
    <row r="3" spans="2:10" ht="45" customHeight="1" thickBot="1" x14ac:dyDescent="0.3">
      <c r="B3" s="94"/>
      <c r="C3" s="90"/>
      <c r="D3" s="92"/>
      <c r="E3" s="55" t="s">
        <v>29</v>
      </c>
      <c r="F3" s="55" t="s">
        <v>30</v>
      </c>
      <c r="G3" s="55" t="s">
        <v>29</v>
      </c>
      <c r="H3" s="55" t="s">
        <v>30</v>
      </c>
      <c r="I3" s="85"/>
      <c r="J3" s="87"/>
    </row>
    <row r="4" spans="2:10" ht="24.95" customHeight="1" thickTop="1" x14ac:dyDescent="0.25">
      <c r="B4" s="95">
        <v>50</v>
      </c>
      <c r="C4" s="57">
        <v>100040</v>
      </c>
      <c r="D4" s="58" t="s">
        <v>31</v>
      </c>
      <c r="E4" s="59">
        <f>110500000+6500000</f>
        <v>117000000</v>
      </c>
      <c r="F4" s="59">
        <f>13000000+38000000</f>
        <v>51000000</v>
      </c>
      <c r="G4" s="59">
        <f>638125.97+37536.82</f>
        <v>675662.78999999992</v>
      </c>
      <c r="H4" s="72">
        <f>75073.64+305143.85</f>
        <v>380217.49</v>
      </c>
      <c r="I4" s="59">
        <v>0</v>
      </c>
      <c r="J4" s="69">
        <f>G4-I4</f>
        <v>675662.78999999992</v>
      </c>
    </row>
    <row r="5" spans="2:10" ht="24.95" customHeight="1" x14ac:dyDescent="0.25">
      <c r="B5" s="96"/>
      <c r="C5" s="60">
        <v>100914</v>
      </c>
      <c r="D5" s="61" t="s">
        <v>32</v>
      </c>
      <c r="E5" s="62">
        <f>35572000+2093000</f>
        <v>37665000</v>
      </c>
      <c r="F5" s="62">
        <v>12070000</v>
      </c>
      <c r="G5" s="62">
        <f>455254.65+26779.69</f>
        <v>482034.34</v>
      </c>
      <c r="H5" s="73">
        <f>6533649.92</f>
        <v>6533649.9199999999</v>
      </c>
      <c r="I5" s="79">
        <v>482034.34</v>
      </c>
      <c r="J5" s="70">
        <f t="shared" ref="J5:J21" si="0">G5-I5</f>
        <v>0</v>
      </c>
    </row>
    <row r="6" spans="2:10" ht="24.95" customHeight="1" x14ac:dyDescent="0.25">
      <c r="B6" s="96"/>
      <c r="C6" s="60">
        <v>100917</v>
      </c>
      <c r="D6" s="61" t="s">
        <v>33</v>
      </c>
      <c r="E6" s="76">
        <f>45677000+2687000</f>
        <v>48364000</v>
      </c>
      <c r="F6" s="76">
        <v>0</v>
      </c>
      <c r="G6" s="62">
        <f>8089852.98+475873.71</f>
        <v>8565726.6900000013</v>
      </c>
      <c r="H6" s="73">
        <v>0</v>
      </c>
      <c r="I6" s="79">
        <v>1607900.13</v>
      </c>
      <c r="J6" s="70">
        <f t="shared" si="0"/>
        <v>6957826.5600000015</v>
      </c>
    </row>
    <row r="7" spans="2:10" ht="24.95" customHeight="1" x14ac:dyDescent="0.25">
      <c r="B7" s="97"/>
      <c r="C7" s="60">
        <v>100956</v>
      </c>
      <c r="D7" s="61" t="s">
        <v>34</v>
      </c>
      <c r="E7" s="76">
        <f>7650000+450000</f>
        <v>8100000</v>
      </c>
      <c r="F7" s="76">
        <v>0</v>
      </c>
      <c r="G7" s="62">
        <f>3763084.12+221357.89</f>
        <v>3984442.0100000002</v>
      </c>
      <c r="H7" s="73">
        <v>0</v>
      </c>
      <c r="I7" s="79">
        <v>3419803.93</v>
      </c>
      <c r="J7" s="70">
        <f t="shared" si="0"/>
        <v>564638.08000000007</v>
      </c>
    </row>
    <row r="8" spans="2:10" ht="24.95" customHeight="1" x14ac:dyDescent="0.25">
      <c r="B8" s="100">
        <v>52</v>
      </c>
      <c r="C8" s="60">
        <v>101351</v>
      </c>
      <c r="D8" s="61" t="s">
        <v>35</v>
      </c>
      <c r="E8" s="76">
        <f>3661000+207000</f>
        <v>3868000</v>
      </c>
      <c r="F8" s="76">
        <v>0</v>
      </c>
      <c r="G8" s="62">
        <v>0</v>
      </c>
      <c r="H8" s="73">
        <v>0</v>
      </c>
      <c r="I8" s="79">
        <v>0</v>
      </c>
      <c r="J8" s="70">
        <f t="shared" si="0"/>
        <v>0</v>
      </c>
    </row>
    <row r="9" spans="2:10" ht="24.95" customHeight="1" x14ac:dyDescent="0.25">
      <c r="B9" s="96"/>
      <c r="C9" s="60">
        <v>101419</v>
      </c>
      <c r="D9" s="61" t="s">
        <v>36</v>
      </c>
      <c r="E9" s="76">
        <f>1686000+92000</f>
        <v>1778000</v>
      </c>
      <c r="F9" s="76">
        <v>0</v>
      </c>
      <c r="G9" s="62">
        <v>0</v>
      </c>
      <c r="H9" s="73">
        <v>0</v>
      </c>
      <c r="I9" s="79">
        <v>0</v>
      </c>
      <c r="J9" s="70">
        <f t="shared" si="0"/>
        <v>0</v>
      </c>
    </row>
    <row r="10" spans="2:10" ht="24.95" customHeight="1" x14ac:dyDescent="0.25">
      <c r="B10" s="96"/>
      <c r="C10" s="60">
        <v>101420</v>
      </c>
      <c r="D10" s="61" t="s">
        <v>37</v>
      </c>
      <c r="E10" s="76">
        <f>5079000+291000</f>
        <v>5370000</v>
      </c>
      <c r="F10" s="76">
        <v>0</v>
      </c>
      <c r="G10" s="62">
        <v>0</v>
      </c>
      <c r="H10" s="73">
        <v>0</v>
      </c>
      <c r="I10" s="79">
        <v>0</v>
      </c>
      <c r="J10" s="70">
        <f t="shared" si="0"/>
        <v>0</v>
      </c>
    </row>
    <row r="11" spans="2:10" ht="24.95" customHeight="1" x14ac:dyDescent="0.25">
      <c r="B11" s="96"/>
      <c r="C11" s="60">
        <v>101422</v>
      </c>
      <c r="D11" s="61" t="s">
        <v>38</v>
      </c>
      <c r="E11" s="76">
        <f>4175000+238000</f>
        <v>4413000</v>
      </c>
      <c r="F11" s="76">
        <v>0</v>
      </c>
      <c r="G11" s="62">
        <v>0</v>
      </c>
      <c r="H11" s="73">
        <v>0</v>
      </c>
      <c r="I11" s="79">
        <v>0</v>
      </c>
      <c r="J11" s="70">
        <f t="shared" si="0"/>
        <v>0</v>
      </c>
    </row>
    <row r="12" spans="2:10" ht="24.95" customHeight="1" x14ac:dyDescent="0.25">
      <c r="B12" s="96"/>
      <c r="C12" s="60">
        <v>101423</v>
      </c>
      <c r="D12" s="61" t="s">
        <v>39</v>
      </c>
      <c r="E12" s="76">
        <f>5719000+328000</f>
        <v>6047000</v>
      </c>
      <c r="F12" s="76">
        <v>0</v>
      </c>
      <c r="G12" s="62">
        <v>0</v>
      </c>
      <c r="H12" s="73">
        <v>0</v>
      </c>
      <c r="I12" s="79">
        <v>0</v>
      </c>
      <c r="J12" s="70">
        <f t="shared" si="0"/>
        <v>0</v>
      </c>
    </row>
    <row r="13" spans="2:10" ht="24.95" customHeight="1" x14ac:dyDescent="0.25">
      <c r="B13" s="96"/>
      <c r="C13" s="60">
        <v>101137</v>
      </c>
      <c r="D13" s="61" t="s">
        <v>40</v>
      </c>
      <c r="E13" s="76">
        <f>11137000+655000</f>
        <v>11792000</v>
      </c>
      <c r="F13" s="76">
        <v>0</v>
      </c>
      <c r="G13" s="62">
        <f>782764.41+46044.97</f>
        <v>828809.38</v>
      </c>
      <c r="H13" s="73">
        <v>0</v>
      </c>
      <c r="I13" s="79">
        <v>0</v>
      </c>
      <c r="J13" s="70">
        <f t="shared" si="0"/>
        <v>828809.38</v>
      </c>
    </row>
    <row r="14" spans="2:10" ht="31.5" x14ac:dyDescent="0.25">
      <c r="B14" s="96"/>
      <c r="C14" s="60">
        <v>101181</v>
      </c>
      <c r="D14" s="61" t="s">
        <v>41</v>
      </c>
      <c r="E14" s="76">
        <f>3167000+392000</f>
        <v>3559000</v>
      </c>
      <c r="F14" s="76">
        <v>0</v>
      </c>
      <c r="G14" s="62">
        <v>0</v>
      </c>
      <c r="H14" s="73">
        <v>0</v>
      </c>
      <c r="I14" s="79">
        <v>0</v>
      </c>
      <c r="J14" s="70">
        <f t="shared" si="0"/>
        <v>0</v>
      </c>
    </row>
    <row r="15" spans="2:10" ht="31.5" x14ac:dyDescent="0.25">
      <c r="B15" s="96"/>
      <c r="C15" s="60">
        <v>101247</v>
      </c>
      <c r="D15" s="61" t="s">
        <v>42</v>
      </c>
      <c r="E15" s="76">
        <f>1626000+97000</f>
        <v>1723000</v>
      </c>
      <c r="F15" s="76">
        <v>0</v>
      </c>
      <c r="G15" s="62">
        <v>0</v>
      </c>
      <c r="H15" s="73">
        <v>0</v>
      </c>
      <c r="I15" s="79">
        <v>0</v>
      </c>
      <c r="J15" s="70">
        <f t="shared" si="0"/>
        <v>0</v>
      </c>
    </row>
    <row r="16" spans="2:10" ht="31.5" x14ac:dyDescent="0.25">
      <c r="B16" s="96"/>
      <c r="C16" s="60">
        <v>101342</v>
      </c>
      <c r="D16" s="61" t="s">
        <v>43</v>
      </c>
      <c r="E16" s="76">
        <f>16009000+1465000</f>
        <v>17474000</v>
      </c>
      <c r="F16" s="76">
        <v>0</v>
      </c>
      <c r="G16" s="62">
        <v>0</v>
      </c>
      <c r="H16" s="73">
        <v>0</v>
      </c>
      <c r="I16" s="79">
        <v>0</v>
      </c>
      <c r="J16" s="70">
        <f t="shared" si="0"/>
        <v>0</v>
      </c>
    </row>
    <row r="17" spans="2:10" ht="24.95" customHeight="1" x14ac:dyDescent="0.25">
      <c r="B17" s="96"/>
      <c r="C17" s="60">
        <v>101187</v>
      </c>
      <c r="D17" s="61" t="s">
        <v>44</v>
      </c>
      <c r="E17" s="76">
        <f>968000+59000</f>
        <v>1027000</v>
      </c>
      <c r="F17" s="76">
        <v>0</v>
      </c>
      <c r="G17" s="62">
        <v>0</v>
      </c>
      <c r="H17" s="73">
        <v>0</v>
      </c>
      <c r="I17" s="79">
        <v>0</v>
      </c>
      <c r="J17" s="70">
        <f t="shared" si="0"/>
        <v>0</v>
      </c>
    </row>
    <row r="18" spans="2:10" ht="24.95" customHeight="1" x14ac:dyDescent="0.25">
      <c r="B18" s="96"/>
      <c r="C18" s="60">
        <v>101242</v>
      </c>
      <c r="D18" s="61" t="s">
        <v>45</v>
      </c>
      <c r="E18" s="76">
        <f>21250000+1250000</f>
        <v>22500000</v>
      </c>
      <c r="F18" s="76">
        <v>0</v>
      </c>
      <c r="G18" s="62">
        <f>3092099.43+181888.2</f>
        <v>3273987.6300000004</v>
      </c>
      <c r="H18" s="73">
        <v>0</v>
      </c>
      <c r="I18" s="79">
        <v>0</v>
      </c>
      <c r="J18" s="70">
        <f t="shared" si="0"/>
        <v>3273987.6300000004</v>
      </c>
    </row>
    <row r="19" spans="2:10" ht="24.95" customHeight="1" x14ac:dyDescent="0.25">
      <c r="B19" s="97"/>
      <c r="C19" s="60">
        <v>101093</v>
      </c>
      <c r="D19" s="61" t="s">
        <v>46</v>
      </c>
      <c r="E19" s="62">
        <f>10000000</f>
        <v>10000000</v>
      </c>
      <c r="F19" s="62">
        <v>0</v>
      </c>
      <c r="G19" s="62">
        <f>6237653.03</f>
        <v>6237653.0300000003</v>
      </c>
      <c r="H19" s="73">
        <v>0</v>
      </c>
      <c r="I19" s="79">
        <v>0</v>
      </c>
      <c r="J19" s="70">
        <f t="shared" si="0"/>
        <v>6237653.0300000003</v>
      </c>
    </row>
    <row r="20" spans="2:10" ht="24.95" customHeight="1" x14ac:dyDescent="0.25">
      <c r="B20" s="100">
        <v>59</v>
      </c>
      <c r="C20" s="66">
        <v>101355</v>
      </c>
      <c r="D20" s="67" t="s">
        <v>47</v>
      </c>
      <c r="E20" s="68">
        <f>2125000+125000</f>
        <v>2250000</v>
      </c>
      <c r="F20" s="68">
        <v>0</v>
      </c>
      <c r="G20" s="68">
        <f>276512.22+16265.43</f>
        <v>292777.64999999997</v>
      </c>
      <c r="H20" s="74">
        <v>0</v>
      </c>
      <c r="I20" s="79">
        <v>0</v>
      </c>
      <c r="J20" s="70">
        <f t="shared" si="0"/>
        <v>292777.64999999997</v>
      </c>
    </row>
    <row r="21" spans="2:10" ht="24.95" customHeight="1" thickBot="1" x14ac:dyDescent="0.3">
      <c r="B21" s="101"/>
      <c r="C21" s="63">
        <v>101477</v>
      </c>
      <c r="D21" s="64" t="s">
        <v>48</v>
      </c>
      <c r="E21" s="77">
        <f>34000000</f>
        <v>34000000</v>
      </c>
      <c r="F21" s="77">
        <v>0</v>
      </c>
      <c r="G21" s="65">
        <v>0</v>
      </c>
      <c r="H21" s="65">
        <v>0</v>
      </c>
      <c r="I21" s="80">
        <v>0</v>
      </c>
      <c r="J21" s="71">
        <f t="shared" si="0"/>
        <v>0</v>
      </c>
    </row>
    <row r="22" spans="2:10" ht="24.95" customHeight="1" thickTop="1" x14ac:dyDescent="0.25">
      <c r="B22" s="104" t="s">
        <v>2</v>
      </c>
      <c r="C22" s="105"/>
      <c r="D22" s="106"/>
      <c r="E22" s="78">
        <f t="shared" ref="E22:J22" si="1">SUM(E4:E21)</f>
        <v>336930000</v>
      </c>
      <c r="F22" s="78">
        <f t="shared" si="1"/>
        <v>63070000</v>
      </c>
      <c r="G22" s="59">
        <f t="shared" si="1"/>
        <v>24341093.52</v>
      </c>
      <c r="H22" s="59">
        <f t="shared" si="1"/>
        <v>6913867.4100000001</v>
      </c>
      <c r="I22" s="98">
        <f t="shared" si="1"/>
        <v>5509738.4000000004</v>
      </c>
      <c r="J22" s="102">
        <f t="shared" si="1"/>
        <v>18831355.120000001</v>
      </c>
    </row>
    <row r="23" spans="2:10" ht="24.95" customHeight="1" thickBot="1" x14ac:dyDescent="0.3">
      <c r="B23" s="107"/>
      <c r="C23" s="108"/>
      <c r="D23" s="109"/>
      <c r="E23" s="83">
        <f>SUM(E4:F21)</f>
        <v>400000000</v>
      </c>
      <c r="F23" s="83"/>
      <c r="G23" s="83">
        <f>SUM(G4:H20)</f>
        <v>31254960.93</v>
      </c>
      <c r="H23" s="83"/>
      <c r="I23" s="99"/>
      <c r="J23" s="103"/>
    </row>
    <row r="24" spans="2:10" ht="15.75" thickTop="1" x14ac:dyDescent="0.25"/>
    <row r="25" spans="2:10" x14ac:dyDescent="0.25">
      <c r="H25" s="56"/>
      <c r="I25" s="56"/>
      <c r="J25" s="56"/>
    </row>
  </sheetData>
  <mergeCells count="16">
    <mergeCell ref="G2:H2"/>
    <mergeCell ref="G23:H23"/>
    <mergeCell ref="I2:I3"/>
    <mergeCell ref="J2:J3"/>
    <mergeCell ref="B1:D1"/>
    <mergeCell ref="C2:C3"/>
    <mergeCell ref="D2:D3"/>
    <mergeCell ref="B2:B3"/>
    <mergeCell ref="E2:F2"/>
    <mergeCell ref="B4:B7"/>
    <mergeCell ref="I22:I23"/>
    <mergeCell ref="B8:B19"/>
    <mergeCell ref="B20:B21"/>
    <mergeCell ref="J22:J23"/>
    <mergeCell ref="E23:F23"/>
    <mergeCell ref="B22:D23"/>
  </mergeCells>
  <pageMargins left="0.70866141732283472" right="0.70866141732283472" top="0.39370078740157483" bottom="0.19685039370078741" header="0.31496062992125984" footer="0.31496062992125984"/>
  <pageSetup paperSize="9" scale="60" firstPageNumber="2" fitToHeight="0" orientation="landscape" useFirstPageNumber="1" r:id="rId1"/>
  <headerFooter>
    <oddFooter>&amp;L&amp;"-,Kurzíva"Zastupitelstvo Olomouckého kraje 21. 6. 2021
12.3. - Rozpočet Olomouckého kraje 2021 - splátka úvěru na financování oprav, investic a projektů
Příloha č. 1 - přehled revolvingového úvěru&amp;R&amp;"-,Kurzíva"Strana &amp;P (celkem 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13" t="s">
        <v>25</v>
      </c>
      <c r="B1" s="113"/>
      <c r="C1" s="113"/>
      <c r="D1" s="113"/>
      <c r="E1" s="113"/>
      <c r="F1" s="113"/>
      <c r="G1" s="113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22" t="s">
        <v>0</v>
      </c>
      <c r="B4" s="124" t="s">
        <v>5</v>
      </c>
      <c r="C4" s="124" t="s">
        <v>6</v>
      </c>
      <c r="D4" s="116" t="s">
        <v>10</v>
      </c>
      <c r="E4" s="116" t="s">
        <v>1</v>
      </c>
      <c r="F4" s="120" t="s">
        <v>4</v>
      </c>
      <c r="G4" s="116" t="s">
        <v>7</v>
      </c>
      <c r="H4" s="114" t="s">
        <v>3</v>
      </c>
      <c r="I4" s="116" t="s">
        <v>9</v>
      </c>
      <c r="J4" s="116" t="s">
        <v>12</v>
      </c>
      <c r="K4" s="116" t="s">
        <v>8</v>
      </c>
      <c r="L4" s="118" t="s">
        <v>13</v>
      </c>
      <c r="M4" s="126" t="s">
        <v>14</v>
      </c>
    </row>
    <row r="5" spans="1:13" ht="39" customHeight="1" thickBot="1" x14ac:dyDescent="0.25">
      <c r="A5" s="123"/>
      <c r="B5" s="125"/>
      <c r="C5" s="125"/>
      <c r="D5" s="117"/>
      <c r="E5" s="117"/>
      <c r="F5" s="121"/>
      <c r="G5" s="117"/>
      <c r="H5" s="115"/>
      <c r="I5" s="117"/>
      <c r="J5" s="117"/>
      <c r="K5" s="117"/>
      <c r="L5" s="119"/>
      <c r="M5" s="127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10" t="s">
        <v>2</v>
      </c>
      <c r="B11" s="111"/>
      <c r="C11" s="111"/>
      <c r="D11" s="111"/>
      <c r="E11" s="111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22" t="s">
        <v>0</v>
      </c>
      <c r="B13" s="124" t="s">
        <v>5</v>
      </c>
      <c r="C13" s="124" t="s">
        <v>6</v>
      </c>
      <c r="D13" s="116" t="s">
        <v>10</v>
      </c>
      <c r="E13" s="116" t="s">
        <v>1</v>
      </c>
      <c r="F13" s="120" t="s">
        <v>4</v>
      </c>
      <c r="G13" s="116" t="s">
        <v>7</v>
      </c>
      <c r="H13" s="114" t="s">
        <v>3</v>
      </c>
      <c r="I13" s="116" t="s">
        <v>9</v>
      </c>
      <c r="J13" s="116" t="s">
        <v>12</v>
      </c>
      <c r="K13" s="116" t="s">
        <v>8</v>
      </c>
      <c r="L13" s="118" t="s">
        <v>13</v>
      </c>
      <c r="M13" s="126" t="s">
        <v>14</v>
      </c>
    </row>
    <row r="14" spans="1:13" ht="39" customHeight="1" thickBot="1" x14ac:dyDescent="0.25">
      <c r="A14" s="123"/>
      <c r="B14" s="125"/>
      <c r="C14" s="125"/>
      <c r="D14" s="117"/>
      <c r="E14" s="117"/>
      <c r="F14" s="121"/>
      <c r="G14" s="117"/>
      <c r="H14" s="115"/>
      <c r="I14" s="117"/>
      <c r="J14" s="117"/>
      <c r="K14" s="117"/>
      <c r="L14" s="119"/>
      <c r="M14" s="127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10" t="s">
        <v>26</v>
      </c>
      <c r="B19" s="111"/>
      <c r="C19" s="111"/>
      <c r="D19" s="111"/>
      <c r="E19" s="111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10" t="s">
        <v>2</v>
      </c>
      <c r="B21" s="111"/>
      <c r="C21" s="111"/>
      <c r="D21" s="111"/>
      <c r="E21" s="111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12"/>
      <c r="L22" s="112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2021-05-20T08:47:21Z</cp:lastPrinted>
  <dcterms:created xsi:type="dcterms:W3CDTF">2013-11-04T07:24:03Z</dcterms:created>
  <dcterms:modified xsi:type="dcterms:W3CDTF">2021-06-01T06:52:51Z</dcterms:modified>
</cp:coreProperties>
</file>