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eid7919\AppData\Local\Temp\IntraDoc\210603131741000000\Prilohy\"/>
    </mc:Choice>
  </mc:AlternateContent>
  <bookViews>
    <workbookView xWindow="0" yWindow="0" windowWidth="28800" windowHeight="12450" tabRatio="861" activeTab="6"/>
  </bookViews>
  <sheets>
    <sheet name="Rekapitulace dle oblasti" sheetId="26" r:id="rId1"/>
    <sheet name="1601" sheetId="25" r:id="rId2"/>
    <sheet name="1602" sheetId="41" r:id="rId3"/>
    <sheet name="1603" sheetId="43" r:id="rId4"/>
    <sheet name=" 1604" sheetId="44" r:id="rId5"/>
    <sheet name="1606" sheetId="45" r:id="rId6"/>
    <sheet name="1607" sheetId="42" r:id="rId7"/>
    <sheet name="1608" sheetId="27" r:id="rId8"/>
  </sheets>
  <definedNames>
    <definedName name="A" localSheetId="4">#REF!</definedName>
    <definedName name="A" localSheetId="1">#REF!</definedName>
    <definedName name="A" localSheetId="2">#REF!</definedName>
    <definedName name="A" localSheetId="3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oblasti'!$A$64595</definedName>
    <definedName name="A">#REF!</definedName>
    <definedName name="názvy.tisku" localSheetId="4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4">' 1604'!$A$1:$I$54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'1608'!$A$1:$I$54</definedName>
    <definedName name="_xlnm.Print_Area" localSheetId="0">'Rekapitulace dle oblasti'!$A$1:$N$33</definedName>
  </definedNames>
  <calcPr calcId="162913"/>
</workbook>
</file>

<file path=xl/calcChain.xml><?xml version="1.0" encoding="utf-8"?>
<calcChain xmlns="http://schemas.openxmlformats.org/spreadsheetml/2006/main">
  <c r="G29" i="42" l="1"/>
  <c r="M13" i="26" l="1"/>
  <c r="H54" i="25" l="1"/>
  <c r="M18" i="26" l="1"/>
  <c r="L18" i="26"/>
  <c r="I18" i="26"/>
  <c r="G18" i="26"/>
  <c r="E18" i="26"/>
  <c r="M17" i="26"/>
  <c r="L17" i="26"/>
  <c r="I17" i="26"/>
  <c r="G17" i="26"/>
  <c r="E17" i="26"/>
  <c r="M16" i="26"/>
  <c r="L16" i="26"/>
  <c r="I16" i="26"/>
  <c r="G16" i="26"/>
  <c r="E16" i="26"/>
  <c r="M15" i="26"/>
  <c r="L15" i="26"/>
  <c r="I15" i="26"/>
  <c r="G15" i="26"/>
  <c r="E15" i="26"/>
  <c r="M14" i="26"/>
  <c r="L14" i="26"/>
  <c r="I14" i="26"/>
  <c r="G14" i="26"/>
  <c r="E14" i="26"/>
  <c r="I54" i="45" l="1"/>
  <c r="G54" i="45"/>
  <c r="F54" i="45"/>
  <c r="E54" i="45"/>
  <c r="H53" i="45"/>
  <c r="H52" i="45"/>
  <c r="H51" i="45"/>
  <c r="H50" i="45"/>
  <c r="I42" i="45"/>
  <c r="I41" i="45"/>
  <c r="I40" i="45"/>
  <c r="I37" i="45"/>
  <c r="G29" i="45"/>
  <c r="G26" i="45"/>
  <c r="G32" i="45" s="1"/>
  <c r="I20" i="45"/>
  <c r="I21" i="45" s="1"/>
  <c r="I25" i="45" s="1"/>
  <c r="H20" i="45"/>
  <c r="H21" i="45" s="1"/>
  <c r="H25" i="45" s="1"/>
  <c r="G18" i="45"/>
  <c r="G17" i="45"/>
  <c r="F17" i="26" s="1"/>
  <c r="G16" i="45"/>
  <c r="I54" i="44"/>
  <c r="G54" i="44"/>
  <c r="F54" i="44"/>
  <c r="E54" i="44"/>
  <c r="H53" i="44"/>
  <c r="H52" i="44"/>
  <c r="H51" i="44"/>
  <c r="H50" i="44"/>
  <c r="I42" i="44"/>
  <c r="I41" i="44"/>
  <c r="I40" i="44"/>
  <c r="I37" i="44"/>
  <c r="G29" i="44"/>
  <c r="G26" i="44"/>
  <c r="G32" i="44" s="1"/>
  <c r="I20" i="44"/>
  <c r="I21" i="44" s="1"/>
  <c r="I25" i="44" s="1"/>
  <c r="H20" i="44"/>
  <c r="H21" i="44" s="1"/>
  <c r="H25" i="44" s="1"/>
  <c r="G18" i="44"/>
  <c r="G17" i="44"/>
  <c r="F16" i="26" s="1"/>
  <c r="G16" i="44"/>
  <c r="I54" i="43"/>
  <c r="G54" i="43"/>
  <c r="F54" i="43"/>
  <c r="E54" i="43"/>
  <c r="H53" i="43"/>
  <c r="H52" i="43"/>
  <c r="H51" i="43"/>
  <c r="H50" i="43"/>
  <c r="I42" i="43"/>
  <c r="I41" i="43"/>
  <c r="I40" i="43"/>
  <c r="I37" i="43"/>
  <c r="G29" i="43"/>
  <c r="G26" i="43"/>
  <c r="G32" i="43" s="1"/>
  <c r="I20" i="43"/>
  <c r="I21" i="43" s="1"/>
  <c r="I25" i="43" s="1"/>
  <c r="H20" i="43"/>
  <c r="H21" i="43" s="1"/>
  <c r="H25" i="43" s="1"/>
  <c r="G18" i="43"/>
  <c r="G17" i="43"/>
  <c r="F15" i="26" s="1"/>
  <c r="G16" i="43"/>
  <c r="I54" i="42"/>
  <c r="G54" i="42"/>
  <c r="F54" i="42"/>
  <c r="E54" i="42"/>
  <c r="H53" i="42"/>
  <c r="H52" i="42"/>
  <c r="H51" i="42"/>
  <c r="H50" i="42"/>
  <c r="I42" i="42"/>
  <c r="I41" i="42"/>
  <c r="I40" i="42"/>
  <c r="I37" i="42"/>
  <c r="G32" i="42"/>
  <c r="G26" i="42"/>
  <c r="I20" i="42"/>
  <c r="I21" i="42" s="1"/>
  <c r="I25" i="42" s="1"/>
  <c r="H20" i="42"/>
  <c r="H21" i="42" s="1"/>
  <c r="H25" i="42" s="1"/>
  <c r="G18" i="42"/>
  <c r="G17" i="42"/>
  <c r="F18" i="26" s="1"/>
  <c r="G16" i="42"/>
  <c r="I54" i="41"/>
  <c r="G54" i="41"/>
  <c r="F54" i="41"/>
  <c r="E54" i="41"/>
  <c r="H53" i="41"/>
  <c r="H52" i="41"/>
  <c r="H51" i="41"/>
  <c r="H50" i="41"/>
  <c r="I42" i="41"/>
  <c r="I41" i="41"/>
  <c r="I40" i="41"/>
  <c r="I37" i="41"/>
  <c r="G29" i="41"/>
  <c r="G26" i="41"/>
  <c r="G32" i="41" s="1"/>
  <c r="I20" i="41"/>
  <c r="I21" i="41" s="1"/>
  <c r="I25" i="41" s="1"/>
  <c r="H20" i="41"/>
  <c r="H21" i="41" s="1"/>
  <c r="H25" i="41" s="1"/>
  <c r="G18" i="41"/>
  <c r="G17" i="41"/>
  <c r="F14" i="26" s="1"/>
  <c r="G16" i="41"/>
  <c r="G20" i="44" l="1"/>
  <c r="G21" i="44" s="1"/>
  <c r="H16" i="26" s="1"/>
  <c r="H54" i="42"/>
  <c r="G20" i="42"/>
  <c r="G21" i="42" s="1"/>
  <c r="H54" i="45"/>
  <c r="G20" i="45"/>
  <c r="G21" i="45" s="1"/>
  <c r="H54" i="44"/>
  <c r="G25" i="44"/>
  <c r="H54" i="43"/>
  <c r="H54" i="41"/>
  <c r="G20" i="43"/>
  <c r="G21" i="43" s="1"/>
  <c r="G20" i="41"/>
  <c r="G21" i="41" s="1"/>
  <c r="H20" i="27"/>
  <c r="G25" i="42" l="1"/>
  <c r="H18" i="26"/>
  <c r="G25" i="45"/>
  <c r="H17" i="26"/>
  <c r="J16" i="26"/>
  <c r="K16" i="26"/>
  <c r="G25" i="43"/>
  <c r="H15" i="26"/>
  <c r="G25" i="41"/>
  <c r="H14" i="26"/>
  <c r="G26" i="27"/>
  <c r="G26" i="25"/>
  <c r="G29" i="25"/>
  <c r="I20" i="25"/>
  <c r="I21" i="25" s="1"/>
  <c r="I25" i="25" s="1"/>
  <c r="H20" i="25"/>
  <c r="H21" i="25" s="1"/>
  <c r="H25" i="25" s="1"/>
  <c r="G18" i="25"/>
  <c r="G17" i="25"/>
  <c r="G16" i="25"/>
  <c r="E13" i="26" s="1"/>
  <c r="E54" i="27"/>
  <c r="I20" i="27"/>
  <c r="I21" i="27" s="1"/>
  <c r="I25" i="27" s="1"/>
  <c r="H21" i="27"/>
  <c r="H25" i="27" s="1"/>
  <c r="G17" i="27"/>
  <c r="J18" i="26" l="1"/>
  <c r="K18" i="26"/>
  <c r="K17" i="26"/>
  <c r="J17" i="26"/>
  <c r="J15" i="26"/>
  <c r="K15" i="26"/>
  <c r="J14" i="26"/>
  <c r="K14" i="26"/>
  <c r="G20" i="25"/>
  <c r="G21" i="25" s="1"/>
  <c r="H13" i="26" l="1"/>
  <c r="G25" i="25"/>
  <c r="I37" i="25" l="1"/>
  <c r="G32" i="25" l="1"/>
  <c r="G32" i="27"/>
  <c r="L19" i="26"/>
  <c r="N20" i="26" l="1"/>
  <c r="I19" i="26"/>
  <c r="L13" i="26"/>
  <c r="L20" i="26" l="1"/>
  <c r="I13" i="26"/>
  <c r="J13" i="26" s="1"/>
  <c r="I20" i="26" l="1"/>
  <c r="I40" i="27" l="1"/>
  <c r="I41" i="27"/>
  <c r="I42" i="27"/>
  <c r="I37" i="27"/>
  <c r="I40" i="25"/>
  <c r="I41" i="25"/>
  <c r="I42" i="25"/>
  <c r="H50" i="25" l="1"/>
  <c r="M19" i="26"/>
  <c r="M20" i="26" l="1"/>
  <c r="N21" i="26" s="1"/>
  <c r="G54" i="27"/>
  <c r="F54" i="27"/>
  <c r="H53" i="27"/>
  <c r="H52" i="27"/>
  <c r="H51" i="27"/>
  <c r="H50" i="27"/>
  <c r="G29" i="27"/>
  <c r="F19" i="26"/>
  <c r="G18" i="27"/>
  <c r="G16" i="27"/>
  <c r="E19" i="26" s="1"/>
  <c r="E20" i="26" s="1"/>
  <c r="W11" i="26" s="1"/>
  <c r="G19" i="26" l="1"/>
  <c r="G20" i="27"/>
  <c r="G21" i="27" s="1"/>
  <c r="G25" i="27" s="1"/>
  <c r="I54" i="27"/>
  <c r="H54" i="27"/>
  <c r="H19" i="26" l="1"/>
  <c r="H25" i="26" l="1"/>
  <c r="J19" i="26"/>
  <c r="K19" i="26"/>
  <c r="H30" i="26" l="1"/>
  <c r="G13" i="26"/>
  <c r="G20" i="26" l="1"/>
  <c r="W12" i="26" s="1"/>
  <c r="G54" i="25"/>
  <c r="F54" i="25"/>
  <c r="E54" i="25"/>
  <c r="H53" i="25"/>
  <c r="H52" i="25"/>
  <c r="H51" i="25"/>
  <c r="F13" i="26"/>
  <c r="F20" i="26" s="1"/>
  <c r="W13" i="26" s="1"/>
  <c r="I54" i="25" l="1"/>
  <c r="H26" i="26" l="1"/>
  <c r="H20" i="26"/>
  <c r="K13" i="26"/>
  <c r="H31" i="26" s="1"/>
  <c r="K20" i="26" l="1"/>
  <c r="J20" i="26"/>
  <c r="K21" i="26" l="1"/>
</calcChain>
</file>

<file path=xl/comments1.xml><?xml version="1.0" encoding="utf-8"?>
<comments xmlns="http://schemas.openxmlformats.org/spreadsheetml/2006/main">
  <authors>
    <author>Dostálová Anna</author>
  </authors>
  <commentList>
    <comment ref="I22" authorId="0" shapeId="0">
      <text>
        <r>
          <rPr>
            <b/>
            <sz val="9"/>
            <color indexed="81"/>
            <rFont val="Tahoma"/>
            <family val="2"/>
            <charset val="238"/>
          </rPr>
          <t>čerpáno ze sumáře GINISU za dané období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<sst xmlns="http://schemas.openxmlformats.org/spreadsheetml/2006/main" count="504" uniqueCount="134">
  <si>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</si>
  <si>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</si>
  <si>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</si>
  <si>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</si>
  <si>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</si>
  <si>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</si>
  <si>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</si>
  <si>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</si>
  <si>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</si>
  <si>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</si>
  <si>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</si>
  <si>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</si>
  <si>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</si>
  <si>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</si>
  <si>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</si>
  <si>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</si>
  <si>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</si>
  <si>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</si>
  <si>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</si>
  <si>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</si>
  <si>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</si>
  <si>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</si>
  <si>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</si>
  <si>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</si>
  <si>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</si>
  <si>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</si>
  <si>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</si>
  <si>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</si>
  <si>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</si>
  <si>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</si>
  <si>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</si>
  <si>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</si>
  <si>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</si>
  <si>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</si>
  <si>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</si>
  <si>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</si>
  <si>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</si>
  <si>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</si>
  <si>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</si>
  <si>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</si>
  <si>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</si>
  <si>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</si>
  <si>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</si>
  <si>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</si>
  <si>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</si>
  <si>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</si>
  <si>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</si>
  <si>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</si>
  <si>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</si>
  <si>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</si>
  <si>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</si>
  <si>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</si>
  <si>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</si>
  <si>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</si>
  <si>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</si>
  <si>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</si>
  <si>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</si>
  <si>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</si>
  <si>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</si>
  <si>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</si>
  <si>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</si>
  <si>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</si>
  <si>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</si>
  <si>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</si>
  <si>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</si>
  <si>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</si>
  <si>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</si>
  <si>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</si>
  <si>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</si>
  <si>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</si>
  <si>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</si>
  <si>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</si>
  <si>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</si>
  <si>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</si>
  <si>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</si>
  <si>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</si>
  <si>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2020</t>
  </si>
  <si>
    <t>b) Výsledek hospod. předcház. účet. období k 31.12.2020</t>
  </si>
  <si>
    <t>Stav k 1.1.2020</t>
  </si>
  <si>
    <r>
      <t>Z celkového počtu 7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kultury skončilo:</t>
    </r>
  </si>
  <si>
    <t>Vědecká knihovna v Olmouci</t>
  </si>
  <si>
    <t>Bezručova 3, 779 11 Olomouc</t>
  </si>
  <si>
    <t>00100625</t>
  </si>
  <si>
    <t>Vlastivědné muzeum v Olomouci</t>
  </si>
  <si>
    <t>nám. Republiky 823/5, 779 00 Olomouc</t>
  </si>
  <si>
    <t>00100609</t>
  </si>
  <si>
    <t>Vlastivědné muzeum Jesenicka, příspěvková organizace</t>
  </si>
  <si>
    <t>Zámecké náměstí 1, 790 01 Jeseník</t>
  </si>
  <si>
    <t>64095410</t>
  </si>
  <si>
    <t>Muzeum a galerie v Prostějově, příspěvková organizace</t>
  </si>
  <si>
    <t>nám. T. G. Masaryka 2, 796 01 Prostějov</t>
  </si>
  <si>
    <t>00091405</t>
  </si>
  <si>
    <t>Muzeum Komenského v Přerově, příspěvková organizace</t>
  </si>
  <si>
    <t xml:space="preserve">Horní náměstí 7/7, Přerov I - Město, 750 02 Přerov </t>
  </si>
  <si>
    <t>00097969</t>
  </si>
  <si>
    <t>Vlastivědné muzeum v Šumperku, příspěvková organizace</t>
  </si>
  <si>
    <t>Hlavní třída 342/22, 787 31 Šumperk</t>
  </si>
  <si>
    <t>00098311</t>
  </si>
  <si>
    <t>Archeologické centrum Olomouc, příspěvková organizace</t>
  </si>
  <si>
    <t>U Hradiska 42/6, 779 00 Olomouc</t>
  </si>
  <si>
    <t>75008271</t>
  </si>
  <si>
    <t>Vědecká knihovna v Olomouci</t>
  </si>
  <si>
    <t>Bezručova 3</t>
  </si>
  <si>
    <t>779 11 Olomouc</t>
  </si>
  <si>
    <t>nám. Republiky 823/5</t>
  </si>
  <si>
    <t>779 00 Olomouc</t>
  </si>
  <si>
    <t>Zámecké náměstí 1</t>
  </si>
  <si>
    <t>790 01 Jeseník</t>
  </si>
  <si>
    <t>nám. T. G. Masaryka 2</t>
  </si>
  <si>
    <t>796 01 Prostějov</t>
  </si>
  <si>
    <t>Horní náměstí 7/7, Přerov I - Město</t>
  </si>
  <si>
    <t>750 02 Přerov</t>
  </si>
  <si>
    <t>Hlavní třída 342/22</t>
  </si>
  <si>
    <t>787 31 Šumperk</t>
  </si>
  <si>
    <t xml:space="preserve"> - 7 organizací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</si>
  <si>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</si>
  <si>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</si>
  <si>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1 244,33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</si>
  <si>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216 699,69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</si>
  <si>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39 474,85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</si>
  <si>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407 233,42 Kč.</t>
  </si>
  <si>
    <t>Mzdové náklady v hlavní činnosti činí 16 476 441,00 Kč. Rozdíl mezi skutečnými náklady a limitem mzdových prostředků činí 29 700,00 Kč. Jedná se o zapojení finančních prostředků z fondu odměn.</t>
  </si>
  <si>
    <t>Mzdové náklady v hlavní činnosti činí 31 854 365,00 Kč. Rozdíl mezi skutečnými náklady a limitem mzdových prostředků činí 147 419,00 Kč. Jedná se o zapojení finančních prostředků z úřadu práce ve výši 76 136,00 Kč a projektu EODOPEN ve výši 71 283,00 Kč. Průměrný přepočtený počet pracovníků celkem činí 89,77, z toho 0,29 úvazku hrazeno z prostředků, které se nezapočítávají do limitu mzdových prostředků.</t>
  </si>
  <si>
    <t>Mzdové náklady v hlavní činnosti činí 9 597 289,00 Kč. Rozdíl mezi skutečnými náklady a limitem mzdových prostředků činí 204 110,00 Kč. Jedná se o zapojení finančních prostředků z úřadu práce. Průměrný přepočtený počet pracovníků celkem činí 27,35, z toho 1,04 úvazku hrazeno z prostředků, které se nezapočítávají do limitu mzdových prostředků.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</si>
  <si>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567 210,72 Kč.</t>
  </si>
  <si>
    <t>Mzdové náklady v hlavní činnosti činí 17 961 083,00 Kč. Rozdíl mezi skutečnými náklady a limitem mzdových prostředků činí 353 651,00 Kč. Jedná se o zapojení finančních prostředků ze Statutárního města Přerov ve výši 220 459,00 Kč a Českého svazu ochránců přírody ve výši 133 192,00 Kč. Průměrný přepočtený počet pracovníků celkem činí 48,30, z toho 0,84 úvazku hrazeno z prostředků, které se nezapočítávají do limitu mzdových prostředků.</t>
  </si>
  <si>
    <t>Mzdové náklady v hlavní činnosti činí 12 722 144,00 Kč. Rozdíl mezi skutečnými náklady a limitem mzdových prostředků činí 7 341,00 Kč. Jedná se o zapojení finančních prostředků z úřadu práce.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</si>
  <si>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1 152 238,91 Kč.</t>
  </si>
  <si>
    <t>U Hradiska 42/6</t>
  </si>
  <si>
    <t xml:space="preserve">Limit mzdových prostředků je včetně nákladů na projekty a průměrný přepočtený počet pracovníků je včetně 1,5 úvazku na projekty.  </t>
  </si>
  <si>
    <t>Rozdíl</t>
  </si>
  <si>
    <t>c) Příspěvkové organizace v oblasti kultury</t>
  </si>
  <si>
    <t>14. Financování hospodaření příspěvkových organizací Olomouckého kraje</t>
  </si>
  <si>
    <t xml:space="preserve">      Ing. Miroslava Kubová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</si>
</sst>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b/>
      <u/>
      <sz val="10"/>
      <name val="Arial Black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1" fillId="0" borderId="0" xfId="0" applyFont="1" applyFill="1" applyAlignment="1">
      <alignment vertical="top" wrapText="1" shrinkToFit="1"/>
    </xf>
    <xf numFmtId="0" fontId="1" fillId="0" borderId="0" xfId="0" applyFont="1"/>
    <xf numFmtId="0" fontId="1" fillId="0" borderId="0" xfId="0" applyFont="1" applyAlignment="1" applyProtection="1">
      <alignment vertical="top" wrapText="1" shrinkToFit="1"/>
      <protection locked="0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0" fillId="0" borderId="0" xfId="0" applyFill="1" applyAlignment="1" applyProtection="1">
      <alignment horizontal="left" shrinkToFit="1"/>
      <protection hidden="1"/>
    </xf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69" xfId="0" applyNumberFormat="1" applyFont="1" applyFill="1" applyBorder="1"/>
    <xf numFmtId="4" fontId="1" fillId="0" borderId="17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41" fillId="0" borderId="55" xfId="0" applyNumberFormat="1" applyFont="1" applyFill="1" applyBorder="1" applyAlignment="1">
      <alignment horizontal="right"/>
    </xf>
    <xf numFmtId="4" fontId="41" fillId="0" borderId="59" xfId="0" applyNumberFormat="1" applyFont="1" applyFill="1" applyBorder="1" applyAlignment="1">
      <alignment horizontal="right"/>
    </xf>
    <xf numFmtId="4" fontId="41" fillId="0" borderId="30" xfId="0" applyNumberFormat="1" applyFont="1" applyFill="1" applyBorder="1" applyAlignment="1">
      <alignment horizontal="right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 applyAlignment="1">
      <alignment wrapText="1"/>
    </xf>
    <xf numFmtId="0" fontId="1" fillId="0" borderId="63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vertical="center" wrapText="1"/>
    </xf>
    <xf numFmtId="0" fontId="1" fillId="0" borderId="67" xfId="0" applyNumberFormat="1" applyFont="1" applyFill="1" applyBorder="1" applyAlignment="1">
      <alignment wrapText="1"/>
    </xf>
    <xf numFmtId="0" fontId="1" fillId="0" borderId="68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57" xfId="0" applyFont="1" applyFill="1" applyBorder="1"/>
    <xf numFmtId="0" fontId="1" fillId="0" borderId="0" xfId="25" applyFont="1" applyFill="1"/>
    <xf numFmtId="0" fontId="1" fillId="0" borderId="0" xfId="25"/>
    <xf numFmtId="4" fontId="1" fillId="0" borderId="0" xfId="0" applyNumberFormat="1" applyFont="1" applyAlignment="1">
      <alignment horizontal="right"/>
    </xf>
    <xf numFmtId="4" fontId="43" fillId="0" borderId="0" xfId="0" applyNumberFormat="1" applyFont="1" applyFill="1" applyBorder="1"/>
    <xf numFmtId="0" fontId="43" fillId="0" borderId="0" xfId="0" applyFont="1" applyFill="1"/>
    <xf numFmtId="0" fontId="25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13" fillId="0" borderId="0" xfId="0" applyNumberFormat="1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44" fillId="0" borderId="0" xfId="0" applyNumberFormat="1" applyFont="1" applyAlignment="1" applyProtection="1">
      <alignment shrinkToFit="1"/>
      <protection hidden="1"/>
    </xf>
    <xf numFmtId="4" fontId="33" fillId="0" borderId="2" xfId="0" applyNumberFormat="1" applyFont="1" applyFill="1" applyBorder="1"/>
    <xf numFmtId="0" fontId="45" fillId="0" borderId="0" xfId="0" applyFont="1" applyFill="1" applyBorder="1"/>
    <xf numFmtId="4" fontId="45" fillId="0" borderId="0" xfId="0" applyNumberFormat="1" applyFont="1" applyFill="1" applyBorder="1" applyAlignment="1">
      <alignment horizontal="right"/>
    </xf>
    <xf numFmtId="4" fontId="45" fillId="0" borderId="0" xfId="0" applyNumberFormat="1" applyFont="1" applyFill="1" applyBorder="1" applyAlignment="1">
      <alignment horizontal="right" shrinkToFit="1"/>
    </xf>
    <xf numFmtId="4" fontId="37" fillId="0" borderId="0" xfId="0" applyNumberFormat="1" applyFont="1" applyFill="1" applyBorder="1"/>
    <xf numFmtId="4" fontId="30" fillId="0" borderId="0" xfId="0" applyNumberFormat="1" applyFont="1" applyAlignment="1" applyProtection="1">
      <alignment shrinkToFit="1"/>
      <protection hidden="1"/>
    </xf>
    <xf numFmtId="4" fontId="33" fillId="0" borderId="1" xfId="0" applyNumberFormat="1" applyFont="1" applyFill="1" applyBorder="1"/>
    <xf numFmtId="4" fontId="33" fillId="0" borderId="14" xfId="0" applyNumberFormat="1" applyFont="1" applyFill="1" applyBorder="1"/>
    <xf numFmtId="4" fontId="33" fillId="0" borderId="0" xfId="0" applyNumberFormat="1" applyFont="1" applyFill="1" applyBorder="1"/>
    <xf numFmtId="4" fontId="33" fillId="0" borderId="51" xfId="0" applyNumberFormat="1" applyFont="1" applyFill="1" applyBorder="1"/>
    <xf numFmtId="4" fontId="33" fillId="0" borderId="54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46" fillId="0" borderId="0" xfId="0" applyFont="1" applyAlignment="1"/>
    <xf numFmtId="0" fontId="47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justify" vertical="top" wrapText="1" shrinkToFit="1"/>
    </xf>
    <xf numFmtId="0" fontId="0" fillId="0" borderId="0" xfId="0" applyAlignment="1">
      <alignment horizontal="justify" vertical="top" wrapText="1" shrinkToFi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2" borderId="0" xfId="0" applyFont="1" applyFill="1" applyAlignment="1">
      <alignment horizontal="justify" vertical="top" wrapText="1" shrinkToFi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2" fillId="0" borderId="0" xfId="0" applyFont="1" applyFill="1" applyAlignment="1" applyProtection="1">
      <alignment horizontal="left" shrinkToFit="1"/>
      <protection hidden="1"/>
    </xf>
    <xf numFmtId="4" fontId="7" fillId="0" borderId="0" xfId="1" applyNumberFormat="1" applyFont="1" applyFill="1" applyBorder="1" applyAlignment="1" applyProtection="1">
      <alignment horizontal="center"/>
      <protection hidden="1"/>
    </xf>
    <xf numFmtId="4" fontId="1" fillId="0" borderId="0" xfId="1" applyNumberFormat="1" applyFont="1" applyFill="1" applyBorder="1" applyAlignment="1" applyProtection="1">
      <alignment horizontal="center"/>
      <protection hidden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W628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3.5703125" style="20" customWidth="1"/>
    <col min="16" max="16" width="9.140625" style="20"/>
    <col min="17" max="17" width="12.5703125" style="20" customWidth="1"/>
    <col min="18" max="18" width="14.42578125" style="20" customWidth="1"/>
    <col min="19" max="19" width="9.140625" style="20"/>
    <col min="20" max="20" width="9.140625" style="10"/>
    <col min="21" max="21" width="13.85546875" style="10" bestFit="1" customWidth="1"/>
    <col min="22" max="22" width="13.5703125" style="10" customWidth="1"/>
    <col min="23" max="16384" width="9.140625" style="10"/>
  </cols>
  <sheetData>
    <row r="1" spans="1:23" ht="20.25" x14ac:dyDescent="0.3">
      <c r="A1" s="312" t="s">
        <v>132</v>
      </c>
      <c r="B1" s="313"/>
      <c r="C1" s="313"/>
      <c r="D1" s="313"/>
      <c r="E1" s="313"/>
      <c r="F1" s="313"/>
      <c r="G1" s="314"/>
      <c r="H1" s="314"/>
    </row>
    <row r="2" spans="1:23" ht="28.5" customHeight="1" x14ac:dyDescent="0.3">
      <c r="A2" s="292" t="s">
        <v>131</v>
      </c>
      <c r="B2" s="293"/>
      <c r="C2" s="293"/>
      <c r="D2" s="293"/>
      <c r="E2" s="291"/>
      <c r="F2" s="291"/>
      <c r="G2" s="291"/>
      <c r="H2" s="291"/>
      <c r="I2" s="291"/>
      <c r="J2" s="291"/>
      <c r="K2" s="291"/>
      <c r="L2" s="291"/>
      <c r="N2" s="193" t="s">
        <v>67</v>
      </c>
    </row>
    <row r="3" spans="1:23" ht="20.25" x14ac:dyDescent="0.3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N3" s="193"/>
    </row>
    <row r="4" spans="1:23" ht="14.25" x14ac:dyDescent="0.2">
      <c r="A4" s="11" t="s">
        <v>36</v>
      </c>
      <c r="B4" s="9"/>
      <c r="D4" s="13"/>
    </row>
    <row r="5" spans="1:23" ht="14.25" x14ac:dyDescent="0.2">
      <c r="A5" s="11"/>
      <c r="B5" s="3" t="s">
        <v>133</v>
      </c>
      <c r="D5" s="13"/>
    </row>
    <row r="6" spans="1:23" x14ac:dyDescent="0.2">
      <c r="B6" s="9"/>
    </row>
    <row r="7" spans="1:23" ht="15.75" x14ac:dyDescent="0.25">
      <c r="A7" s="73" t="s">
        <v>76</v>
      </c>
      <c r="B7" s="9"/>
      <c r="H7" s="14"/>
      <c r="I7" s="14"/>
    </row>
    <row r="8" spans="1:23" ht="13.5" thickBot="1" x14ac:dyDescent="0.25">
      <c r="K8" s="82"/>
      <c r="N8" s="21" t="s">
        <v>65</v>
      </c>
    </row>
    <row r="9" spans="1:23" ht="16.5" customHeight="1" thickTop="1" x14ac:dyDescent="0.25">
      <c r="A9" s="15" t="s">
        <v>3</v>
      </c>
      <c r="B9" s="142" t="s">
        <v>57</v>
      </c>
      <c r="C9" s="143" t="s">
        <v>31</v>
      </c>
      <c r="D9" s="144"/>
      <c r="E9" s="213" t="s">
        <v>12</v>
      </c>
      <c r="F9" s="219"/>
      <c r="G9" s="214" t="s">
        <v>13</v>
      </c>
      <c r="H9" s="294" t="s">
        <v>47</v>
      </c>
      <c r="I9" s="295"/>
      <c r="J9" s="295"/>
      <c r="K9" s="295"/>
      <c r="L9" s="296" t="s">
        <v>48</v>
      </c>
      <c r="M9" s="297"/>
      <c r="N9" s="298"/>
    </row>
    <row r="10" spans="1:23" ht="16.5" customHeight="1" x14ac:dyDescent="0.25">
      <c r="A10" s="145"/>
      <c r="B10" s="146"/>
      <c r="C10" s="147"/>
      <c r="D10" s="148"/>
      <c r="E10" s="211" t="s">
        <v>11</v>
      </c>
      <c r="F10" s="220"/>
      <c r="G10" s="212" t="s">
        <v>11</v>
      </c>
      <c r="H10" s="168"/>
      <c r="I10" s="169"/>
      <c r="J10" s="170"/>
      <c r="K10" s="170"/>
      <c r="L10" s="299" t="s">
        <v>49</v>
      </c>
      <c r="M10" s="300"/>
      <c r="N10" s="301"/>
      <c r="W10" s="20" t="s">
        <v>130</v>
      </c>
    </row>
    <row r="11" spans="1:23" ht="33.75" customHeight="1" x14ac:dyDescent="0.25">
      <c r="A11" s="145"/>
      <c r="B11" s="146"/>
      <c r="C11" s="147"/>
      <c r="D11" s="148"/>
      <c r="E11" s="149"/>
      <c r="F11" s="221" t="s">
        <v>75</v>
      </c>
      <c r="G11" s="171"/>
      <c r="H11" s="302" t="s">
        <v>50</v>
      </c>
      <c r="I11" s="304" t="s">
        <v>51</v>
      </c>
      <c r="J11" s="306" t="s">
        <v>52</v>
      </c>
      <c r="K11" s="307"/>
      <c r="L11" s="308" t="s">
        <v>53</v>
      </c>
      <c r="M11" s="309"/>
      <c r="N11" s="310" t="s">
        <v>54</v>
      </c>
      <c r="O11" s="315"/>
      <c r="P11" s="317"/>
      <c r="Q11" s="317"/>
      <c r="R11" s="317"/>
      <c r="T11" s="20"/>
      <c r="U11" s="158"/>
      <c r="V11" s="20"/>
      <c r="W11" s="158">
        <f>E20-U11</f>
        <v>265444171.25999999</v>
      </c>
    </row>
    <row r="12" spans="1:23" ht="16.5" thickBot="1" x14ac:dyDescent="0.3">
      <c r="A12" s="16"/>
      <c r="B12" s="150"/>
      <c r="C12" s="17" t="s">
        <v>70</v>
      </c>
      <c r="D12" s="18" t="s">
        <v>69</v>
      </c>
      <c r="E12" s="151"/>
      <c r="F12" s="218"/>
      <c r="G12" s="172"/>
      <c r="H12" s="303"/>
      <c r="I12" s="305"/>
      <c r="J12" s="196" t="s">
        <v>32</v>
      </c>
      <c r="K12" s="196" t="s">
        <v>33</v>
      </c>
      <c r="L12" s="195" t="s">
        <v>15</v>
      </c>
      <c r="M12" s="194" t="s">
        <v>64</v>
      </c>
      <c r="N12" s="311"/>
      <c r="O12" s="316"/>
      <c r="P12" s="318"/>
      <c r="Q12" s="318"/>
      <c r="R12" s="318"/>
      <c r="T12" s="222"/>
      <c r="U12" s="158"/>
      <c r="V12" s="20"/>
      <c r="W12" s="158">
        <f>U12-G20</f>
        <v>-270483857.33000004</v>
      </c>
    </row>
    <row r="13" spans="1:23" ht="28.5" customHeight="1" thickTop="1" x14ac:dyDescent="0.2">
      <c r="A13" s="242">
        <v>1601</v>
      </c>
      <c r="B13" s="243" t="s">
        <v>101</v>
      </c>
      <c r="C13" s="244" t="s">
        <v>102</v>
      </c>
      <c r="D13" s="245" t="s">
        <v>103</v>
      </c>
      <c r="E13" s="217">
        <f>'1601'!G16</f>
        <v>60475406.659999996</v>
      </c>
      <c r="F13" s="206">
        <f>'1601'!G17</f>
        <v>0</v>
      </c>
      <c r="G13" s="205">
        <f>'1601'!G18</f>
        <v>61944880.869999997</v>
      </c>
      <c r="H13" s="204">
        <f>'1601'!G21</f>
        <v>1469474.2100000009</v>
      </c>
      <c r="I13" s="205">
        <f>'1601'!G26</f>
        <v>1252774.52</v>
      </c>
      <c r="J13" s="207">
        <f>IF((H13&lt;0),0,(IF((H13-I13)&lt;0,0,(H13-I13))))</f>
        <v>216699.69000000088</v>
      </c>
      <c r="K13" s="206">
        <f t="shared" ref="K13:K19" si="0">IF((H13&lt;0),(H13-I13),(IF((H13-I13)&lt;0,(H13-I13),0)))</f>
        <v>0</v>
      </c>
      <c r="L13" s="204">
        <f>'1601'!G30</f>
        <v>0</v>
      </c>
      <c r="M13" s="205">
        <f>'1601'!G31</f>
        <v>216699.69</v>
      </c>
      <c r="N13" s="239"/>
      <c r="O13" s="285"/>
      <c r="P13" s="286"/>
      <c r="Q13" s="287"/>
      <c r="R13" s="287"/>
      <c r="T13" s="20"/>
      <c r="U13" s="158"/>
      <c r="V13" s="20"/>
      <c r="W13" s="158">
        <f>U13-F20</f>
        <v>3383</v>
      </c>
    </row>
    <row r="14" spans="1:23" ht="28.5" customHeight="1" x14ac:dyDescent="0.2">
      <c r="A14" s="246">
        <v>1602</v>
      </c>
      <c r="B14" s="247" t="s">
        <v>83</v>
      </c>
      <c r="C14" s="248" t="s">
        <v>104</v>
      </c>
      <c r="D14" s="249" t="s">
        <v>105</v>
      </c>
      <c r="E14" s="232">
        <f>'1602'!G16</f>
        <v>72358496.120000005</v>
      </c>
      <c r="F14" s="198">
        <f>'1602'!G17</f>
        <v>-16303</v>
      </c>
      <c r="G14" s="233">
        <f>'1602'!G18</f>
        <v>73569473.030000001</v>
      </c>
      <c r="H14" s="234">
        <f>'1602'!G21</f>
        <v>1210976.9099999964</v>
      </c>
      <c r="I14" s="233">
        <f>'1602'!G26</f>
        <v>58738</v>
      </c>
      <c r="J14" s="197">
        <f t="shared" ref="J14:J19" si="1">IF((H14&lt;0),0,(IF((H14-I14)&lt;0,0,(H14-I14))))</f>
        <v>1152238.9099999964</v>
      </c>
      <c r="K14" s="198">
        <f t="shared" si="0"/>
        <v>0</v>
      </c>
      <c r="L14" s="234">
        <f>'1602'!G30</f>
        <v>0</v>
      </c>
      <c r="M14" s="233">
        <f>'1602'!G31</f>
        <v>0</v>
      </c>
      <c r="N14" s="240"/>
      <c r="O14" s="285"/>
      <c r="P14" s="286"/>
      <c r="Q14" s="287"/>
      <c r="R14" s="287"/>
    </row>
    <row r="15" spans="1:23" ht="28.5" customHeight="1" x14ac:dyDescent="0.2">
      <c r="A15" s="250">
        <v>1603</v>
      </c>
      <c r="B15" s="251" t="s">
        <v>86</v>
      </c>
      <c r="C15" s="252" t="s">
        <v>106</v>
      </c>
      <c r="D15" s="253" t="s">
        <v>107</v>
      </c>
      <c r="E15" s="232">
        <f>'1603'!G16</f>
        <v>10262594.02</v>
      </c>
      <c r="F15" s="198">
        <f>'1603'!G17</f>
        <v>0</v>
      </c>
      <c r="G15" s="233">
        <f>'1603'!G18</f>
        <v>10268113.83</v>
      </c>
      <c r="H15" s="234">
        <f>'1603'!G21</f>
        <v>5519.8100000005215</v>
      </c>
      <c r="I15" s="233">
        <f>'1603'!G26</f>
        <v>4275.4799999999996</v>
      </c>
      <c r="J15" s="197">
        <f t="shared" si="1"/>
        <v>1244.330000000522</v>
      </c>
      <c r="K15" s="198">
        <f t="shared" si="0"/>
        <v>0</v>
      </c>
      <c r="L15" s="234">
        <f>'1603'!G30</f>
        <v>0</v>
      </c>
      <c r="M15" s="233">
        <f>'1603'!G31</f>
        <v>1244.33</v>
      </c>
      <c r="N15" s="240"/>
      <c r="O15" s="285"/>
      <c r="P15" s="286"/>
      <c r="Q15" s="287"/>
      <c r="R15" s="287"/>
    </row>
    <row r="16" spans="1:23" ht="28.5" customHeight="1" x14ac:dyDescent="0.2">
      <c r="A16" s="250">
        <v>1604</v>
      </c>
      <c r="B16" s="251" t="s">
        <v>89</v>
      </c>
      <c r="C16" s="252" t="s">
        <v>108</v>
      </c>
      <c r="D16" s="253" t="s">
        <v>109</v>
      </c>
      <c r="E16" s="232">
        <f>' 1604'!G16</f>
        <v>17740084.16</v>
      </c>
      <c r="F16" s="198">
        <f>' 1604'!G17</f>
        <v>0</v>
      </c>
      <c r="G16" s="233">
        <f>' 1604'!G18</f>
        <v>17806957.530000001</v>
      </c>
      <c r="H16" s="234">
        <f>' 1604'!G21</f>
        <v>66873.370000001043</v>
      </c>
      <c r="I16" s="233">
        <f>' 1604'!G26</f>
        <v>27398.52</v>
      </c>
      <c r="J16" s="197">
        <f t="shared" si="1"/>
        <v>39474.850000001039</v>
      </c>
      <c r="K16" s="198">
        <f t="shared" si="0"/>
        <v>0</v>
      </c>
      <c r="L16" s="234">
        <f>' 1604'!G30</f>
        <v>0</v>
      </c>
      <c r="M16" s="233">
        <f>' 1604'!G31</f>
        <v>39474.85</v>
      </c>
      <c r="N16" s="240"/>
      <c r="O16" s="285"/>
      <c r="P16" s="286"/>
      <c r="Q16" s="287"/>
      <c r="R16" s="287"/>
    </row>
    <row r="17" spans="1:19" ht="28.5" customHeight="1" x14ac:dyDescent="0.2">
      <c r="A17" s="250">
        <v>1606</v>
      </c>
      <c r="B17" s="251" t="s">
        <v>92</v>
      </c>
      <c r="C17" s="252" t="s">
        <v>110</v>
      </c>
      <c r="D17" s="253" t="s">
        <v>111</v>
      </c>
      <c r="E17" s="232">
        <f>'1606'!G16</f>
        <v>37010610</v>
      </c>
      <c r="F17" s="198">
        <f>'1606'!G17</f>
        <v>0</v>
      </c>
      <c r="G17" s="233">
        <f>'1606'!G18</f>
        <v>38871432.869999997</v>
      </c>
      <c r="H17" s="234">
        <f>'1606'!G21</f>
        <v>1860822.8699999973</v>
      </c>
      <c r="I17" s="233">
        <f>'1606'!G26</f>
        <v>1293612.1499999999</v>
      </c>
      <c r="J17" s="197">
        <f t="shared" si="1"/>
        <v>567210.71999999741</v>
      </c>
      <c r="K17" s="198">
        <f t="shared" si="0"/>
        <v>0</v>
      </c>
      <c r="L17" s="234">
        <f>'1606'!G30</f>
        <v>0</v>
      </c>
      <c r="M17" s="233">
        <f>'1606'!G31</f>
        <v>0</v>
      </c>
      <c r="N17" s="240"/>
      <c r="O17" s="285"/>
      <c r="P17" s="286"/>
      <c r="Q17" s="287"/>
      <c r="R17" s="287"/>
    </row>
    <row r="18" spans="1:19" ht="28.5" customHeight="1" x14ac:dyDescent="0.2">
      <c r="A18" s="250">
        <v>1607</v>
      </c>
      <c r="B18" s="251" t="s">
        <v>95</v>
      </c>
      <c r="C18" s="252" t="s">
        <v>112</v>
      </c>
      <c r="D18" s="253" t="s">
        <v>113</v>
      </c>
      <c r="E18" s="232">
        <f>'1607'!G16</f>
        <v>29311586.009999998</v>
      </c>
      <c r="F18" s="198">
        <f>'1607'!G17</f>
        <v>0</v>
      </c>
      <c r="G18" s="233">
        <f>'1607'!G18</f>
        <v>29728557.859999999</v>
      </c>
      <c r="H18" s="234">
        <f>'1607'!G21</f>
        <v>416971.85000000149</v>
      </c>
      <c r="I18" s="233">
        <f>'1607'!G26</f>
        <v>9738.43</v>
      </c>
      <c r="J18" s="197">
        <f t="shared" si="1"/>
        <v>407233.4200000015</v>
      </c>
      <c r="K18" s="198">
        <f t="shared" si="0"/>
        <v>0</v>
      </c>
      <c r="L18" s="234" t="e">
        <f>'1607'!#REF!</f>
        <v>#REF!</v>
      </c>
      <c r="M18" s="233" t="e">
        <f>'1607'!#REF!</f>
        <v>#REF!</v>
      </c>
      <c r="N18" s="240"/>
      <c r="O18" s="285"/>
      <c r="P18" s="286"/>
      <c r="Q18" s="287"/>
      <c r="R18" s="287"/>
    </row>
    <row r="19" spans="1:19" ht="30" customHeight="1" thickBot="1" x14ac:dyDescent="0.25">
      <c r="A19" s="254">
        <v>1608</v>
      </c>
      <c r="B19" s="255" t="s">
        <v>98</v>
      </c>
      <c r="C19" s="256" t="s">
        <v>128</v>
      </c>
      <c r="D19" s="257" t="s">
        <v>105</v>
      </c>
      <c r="E19" s="152">
        <f>'1608'!G16</f>
        <v>38285394.289999999</v>
      </c>
      <c r="F19" s="192">
        <f>'1608'!G17</f>
        <v>12920</v>
      </c>
      <c r="G19" s="173">
        <f>'1608'!G18</f>
        <v>38294441.340000004</v>
      </c>
      <c r="H19" s="156">
        <f>'1608'!G21</f>
        <v>9047.0500000044703</v>
      </c>
      <c r="I19" s="166">
        <f>'1608'!G26</f>
        <v>0</v>
      </c>
      <c r="J19" s="197">
        <f t="shared" si="1"/>
        <v>9047.0500000044703</v>
      </c>
      <c r="K19" s="198">
        <f t="shared" si="0"/>
        <v>0</v>
      </c>
      <c r="L19" s="152">
        <f>'1608'!G30</f>
        <v>0</v>
      </c>
      <c r="M19" s="189">
        <f>'1608'!G31</f>
        <v>9047.0499999999993</v>
      </c>
      <c r="N19" s="241"/>
      <c r="O19" s="285"/>
      <c r="P19" s="286"/>
      <c r="Q19" s="287"/>
      <c r="R19" s="287"/>
    </row>
    <row r="20" spans="1:19" ht="15.75" thickTop="1" x14ac:dyDescent="0.25">
      <c r="A20" s="190" t="s">
        <v>55</v>
      </c>
      <c r="B20" s="191"/>
      <c r="C20" s="153"/>
      <c r="D20" s="153"/>
      <c r="E20" s="278">
        <f t="shared" ref="E20:N20" si="2">SUM(E13:E19)</f>
        <v>265444171.25999999</v>
      </c>
      <c r="F20" s="164">
        <f t="shared" si="2"/>
        <v>-3383</v>
      </c>
      <c r="G20" s="272">
        <f t="shared" si="2"/>
        <v>270483857.33000004</v>
      </c>
      <c r="H20" s="279">
        <f t="shared" si="2"/>
        <v>5039686.0700000022</v>
      </c>
      <c r="I20" s="280">
        <f t="shared" si="2"/>
        <v>2646537.1</v>
      </c>
      <c r="J20" s="281">
        <f t="shared" si="2"/>
        <v>2393148.9700000021</v>
      </c>
      <c r="K20" s="164">
        <f t="shared" si="2"/>
        <v>0</v>
      </c>
      <c r="L20" s="278" t="e">
        <f t="shared" si="2"/>
        <v>#REF!</v>
      </c>
      <c r="M20" s="282" t="e">
        <f t="shared" si="2"/>
        <v>#REF!</v>
      </c>
      <c r="N20" s="187">
        <f t="shared" si="2"/>
        <v>0</v>
      </c>
      <c r="O20" s="287"/>
    </row>
    <row r="21" spans="1:19" ht="15.75" customHeight="1" thickBot="1" x14ac:dyDescent="0.25">
      <c r="A21" s="154"/>
      <c r="B21" s="155"/>
      <c r="C21" s="19"/>
      <c r="D21" s="19"/>
      <c r="E21" s="156"/>
      <c r="F21" s="76"/>
      <c r="G21" s="75"/>
      <c r="H21" s="74"/>
      <c r="I21" s="75"/>
      <c r="J21" s="185" t="s">
        <v>34</v>
      </c>
      <c r="K21" s="165">
        <f>J20+K20</f>
        <v>2393148.9700000021</v>
      </c>
      <c r="L21" s="188" t="s">
        <v>56</v>
      </c>
      <c r="M21" s="186"/>
      <c r="N21" s="157" t="e">
        <f>L20+M20+N20</f>
        <v>#REF!</v>
      </c>
      <c r="O21" s="287"/>
    </row>
    <row r="22" spans="1:19" ht="15" thickTop="1" x14ac:dyDescent="0.2">
      <c r="A22" s="20"/>
      <c r="B22" s="159"/>
      <c r="C22" s="22"/>
      <c r="D22" s="22"/>
      <c r="E22" s="272"/>
      <c r="F22" s="272"/>
      <c r="G22" s="272"/>
      <c r="H22" s="272"/>
      <c r="I22" s="272"/>
      <c r="J22" s="272"/>
      <c r="K22" s="272"/>
      <c r="L22" s="272"/>
      <c r="M22" s="272"/>
      <c r="N22" s="276"/>
      <c r="O22" s="287"/>
    </row>
    <row r="23" spans="1:19" s="273" customFormat="1" x14ac:dyDescent="0.2">
      <c r="E23" s="275"/>
      <c r="F23" s="275"/>
      <c r="G23" s="275"/>
      <c r="H23" s="275"/>
      <c r="I23" s="275"/>
      <c r="J23" s="274"/>
      <c r="K23" s="274"/>
      <c r="L23" s="274"/>
      <c r="M23" s="274"/>
      <c r="O23" s="20"/>
      <c r="P23" s="20"/>
      <c r="Q23" s="20"/>
      <c r="R23" s="20"/>
      <c r="S23" s="22"/>
    </row>
    <row r="24" spans="1:19" ht="14.25" x14ac:dyDescent="0.2">
      <c r="A24" s="159" t="s">
        <v>79</v>
      </c>
      <c r="B24" s="159"/>
      <c r="C24" s="159"/>
      <c r="D24" s="159"/>
      <c r="E24" s="160"/>
      <c r="F24" s="160"/>
      <c r="G24" s="161"/>
      <c r="H24" s="161"/>
      <c r="I24" s="161"/>
      <c r="J24" s="161"/>
      <c r="K24" s="3"/>
      <c r="L24" s="20"/>
      <c r="N24" s="158"/>
    </row>
    <row r="25" spans="1:19" ht="14.25" customHeight="1" x14ac:dyDescent="0.2">
      <c r="A25" s="159"/>
      <c r="B25" s="167"/>
      <c r="C25" s="167" t="s">
        <v>114</v>
      </c>
      <c r="D25" s="167"/>
      <c r="E25" s="167"/>
      <c r="F25" s="167"/>
      <c r="G25" s="167"/>
      <c r="H25" s="215">
        <f>SUMIF(H13:H19,"&gt;0")</f>
        <v>5039686.0700000022</v>
      </c>
      <c r="I25" s="167" t="s">
        <v>66</v>
      </c>
      <c r="J25" s="12"/>
      <c r="K25" s="283"/>
      <c r="L25" s="20"/>
    </row>
    <row r="26" spans="1:19" ht="14.25" customHeight="1" x14ac:dyDescent="0.2">
      <c r="A26" s="159"/>
      <c r="B26" s="167"/>
      <c r="C26" s="3" t="s">
        <v>115</v>
      </c>
      <c r="D26" s="178"/>
      <c r="E26" s="179"/>
      <c r="F26" s="179"/>
      <c r="G26" s="179"/>
      <c r="H26" s="215">
        <f>SUMIF(H13:H19,"&lt;0")</f>
        <v>0</v>
      </c>
      <c r="I26" s="167" t="s">
        <v>66</v>
      </c>
      <c r="J26" s="12"/>
      <c r="K26" s="284"/>
      <c r="L26" s="20"/>
    </row>
    <row r="27" spans="1:19" ht="14.25" customHeight="1" x14ac:dyDescent="0.2">
      <c r="A27" s="159"/>
      <c r="B27" s="167"/>
      <c r="C27" s="20" t="s">
        <v>116</v>
      </c>
      <c r="D27" s="178"/>
      <c r="E27" s="179"/>
      <c r="F27" s="179"/>
      <c r="G27" s="179"/>
      <c r="H27" s="167"/>
      <c r="I27" s="167"/>
      <c r="J27" s="12"/>
      <c r="K27" s="283"/>
      <c r="L27" s="20"/>
    </row>
    <row r="28" spans="1:19" ht="14.25" x14ac:dyDescent="0.2">
      <c r="A28" s="159"/>
      <c r="B28" s="167"/>
      <c r="C28" s="167"/>
      <c r="D28" s="167"/>
      <c r="E28" s="167"/>
      <c r="F28" s="167"/>
      <c r="G28" s="167"/>
      <c r="H28" s="167"/>
      <c r="I28" s="167"/>
      <c r="J28" s="12"/>
      <c r="K28" s="3"/>
      <c r="L28" s="20"/>
    </row>
    <row r="29" spans="1:19" ht="14.25" x14ac:dyDescent="0.2">
      <c r="A29" s="159" t="s">
        <v>58</v>
      </c>
      <c r="B29" s="167"/>
      <c r="C29" s="167"/>
      <c r="D29" s="167"/>
      <c r="E29" s="167"/>
      <c r="F29" s="167"/>
      <c r="G29" s="167"/>
      <c r="H29" s="167"/>
      <c r="I29" s="167"/>
      <c r="J29" s="12"/>
      <c r="K29" s="3"/>
      <c r="L29" s="20"/>
    </row>
    <row r="30" spans="1:19" ht="14.25" x14ac:dyDescent="0.2">
      <c r="A30" s="161"/>
      <c r="B30" s="161"/>
      <c r="C30" s="20" t="s">
        <v>114</v>
      </c>
      <c r="D30" s="162"/>
      <c r="E30" s="161"/>
      <c r="F30" s="161"/>
      <c r="G30" s="161"/>
      <c r="H30" s="215">
        <f>SUMIF(J13:J19,"&gt;0")</f>
        <v>2393148.9700000021</v>
      </c>
      <c r="I30" s="3" t="s">
        <v>66</v>
      </c>
      <c r="J30" s="12"/>
      <c r="K30" s="283"/>
      <c r="L30" s="178"/>
    </row>
    <row r="31" spans="1:19" s="9" customFormat="1" ht="14.25" x14ac:dyDescent="0.2">
      <c r="A31" s="161"/>
      <c r="B31" s="161"/>
      <c r="C31" s="3" t="s">
        <v>115</v>
      </c>
      <c r="D31" s="3"/>
      <c r="E31" s="3"/>
      <c r="F31" s="3"/>
      <c r="G31" s="3"/>
      <c r="H31" s="215">
        <f>SUMIF(K13:K19,"&lt;0")</f>
        <v>0</v>
      </c>
      <c r="I31" s="3" t="s">
        <v>66</v>
      </c>
      <c r="J31" s="12"/>
      <c r="K31" s="284"/>
      <c r="L31" s="10"/>
      <c r="M31" s="10"/>
      <c r="N31" s="10"/>
      <c r="O31" s="3"/>
      <c r="P31" s="3"/>
      <c r="Q31" s="3"/>
      <c r="R31" s="3"/>
      <c r="S31" s="3"/>
    </row>
    <row r="32" spans="1:19" x14ac:dyDescent="0.2">
      <c r="C32" s="20" t="s">
        <v>116</v>
      </c>
      <c r="D32" s="180"/>
      <c r="E32" s="3"/>
      <c r="F32" s="3"/>
      <c r="G32" s="3"/>
      <c r="J32" s="12"/>
      <c r="K32" s="283"/>
    </row>
    <row r="33" spans="1:19" s="9" customFormat="1" ht="15" x14ac:dyDescent="0.2">
      <c r="A33" s="163"/>
      <c r="B33" s="163"/>
      <c r="C33" s="12"/>
      <c r="D33" s="12"/>
      <c r="L33" s="10"/>
      <c r="M33" s="10"/>
      <c r="N33" s="10"/>
      <c r="O33" s="3"/>
      <c r="P33" s="3"/>
      <c r="Q33" s="3"/>
      <c r="R33" s="3"/>
      <c r="S33" s="3"/>
    </row>
    <row r="34" spans="1:19" s="9" customFormat="1" ht="15.75" x14ac:dyDescent="0.25">
      <c r="A34" s="288"/>
      <c r="B34" s="289"/>
      <c r="C34" s="12"/>
      <c r="D34" s="12"/>
      <c r="L34" s="10"/>
      <c r="M34" s="10"/>
      <c r="N34" s="10"/>
      <c r="O34" s="3"/>
      <c r="P34" s="3"/>
      <c r="Q34" s="3"/>
      <c r="R34" s="3"/>
      <c r="S34" s="3"/>
    </row>
    <row r="35" spans="1:19" s="9" customFormat="1" ht="35.25" customHeight="1" x14ac:dyDescent="0.2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3"/>
      <c r="P35" s="3"/>
      <c r="Q35" s="3"/>
      <c r="R35" s="3"/>
      <c r="S35" s="3"/>
    </row>
    <row r="36" spans="1:19" s="9" customFormat="1" ht="27" customHeight="1" x14ac:dyDescent="0.2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3"/>
      <c r="P36" s="3"/>
      <c r="Q36" s="3"/>
      <c r="R36" s="3"/>
      <c r="S36" s="3"/>
    </row>
    <row r="37" spans="1:19" s="12" customFormat="1" ht="15" x14ac:dyDescent="0.2">
      <c r="A37" s="163"/>
      <c r="B37" s="163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9" s="12" customFormat="1" ht="15" x14ac:dyDescent="0.2">
      <c r="A38" s="163"/>
      <c r="B38" s="163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9" s="12" customFormat="1" ht="15" x14ac:dyDescent="0.2">
      <c r="A39" s="163"/>
      <c r="B39" s="163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9" s="12" customFormat="1" ht="15" x14ac:dyDescent="0.2">
      <c r="A40" s="163"/>
      <c r="B40" s="163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9" s="12" customFormat="1" ht="15" x14ac:dyDescent="0.2">
      <c r="A41" s="163"/>
      <c r="B41" s="163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9" s="12" customFormat="1" ht="15" x14ac:dyDescent="0.2">
      <c r="A42" s="163"/>
      <c r="B42" s="163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9" s="12" customFormat="1" ht="15" x14ac:dyDescent="0.2">
      <c r="A43" s="163"/>
      <c r="B43" s="163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9" s="12" customFormat="1" ht="15" x14ac:dyDescent="0.2">
      <c r="A44" s="163"/>
      <c r="B44" s="163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9" s="12" customFormat="1" ht="15" x14ac:dyDescent="0.2">
      <c r="A45" s="163"/>
      <c r="B45" s="163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9" s="12" customFormat="1" ht="15" x14ac:dyDescent="0.2">
      <c r="A46" s="163"/>
      <c r="B46" s="163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9" s="12" customFormat="1" ht="15" x14ac:dyDescent="0.2">
      <c r="A47" s="163"/>
      <c r="B47" s="163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9" s="12" customFormat="1" ht="15" x14ac:dyDescent="0.2">
      <c r="A48" s="163"/>
      <c r="B48" s="163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63"/>
      <c r="B49" s="163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63"/>
      <c r="B50" s="163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3"/>
      <c r="B51" s="163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3"/>
      <c r="B52" s="163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3"/>
      <c r="B53" s="163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3"/>
      <c r="B54" s="163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3"/>
      <c r="B55" s="163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3"/>
      <c r="B56" s="163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3"/>
      <c r="B57" s="163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3"/>
      <c r="B58" s="163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3"/>
      <c r="B59" s="163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3"/>
      <c r="B60" s="163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3"/>
      <c r="B61" s="163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3"/>
      <c r="B62" s="163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3"/>
      <c r="B63" s="163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3"/>
      <c r="B64" s="163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3"/>
      <c r="B65" s="163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3"/>
      <c r="B66" s="163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3"/>
      <c r="B67" s="163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3"/>
      <c r="B68" s="163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3"/>
      <c r="B69" s="163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3"/>
      <c r="B70" s="163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3"/>
      <c r="B71" s="163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3"/>
      <c r="B72" s="163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3"/>
      <c r="B73" s="163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3"/>
      <c r="B74" s="163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3"/>
      <c r="B75" s="163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3"/>
      <c r="B76" s="163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3"/>
      <c r="B77" s="163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3"/>
      <c r="B78" s="163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3"/>
      <c r="B79" s="163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3"/>
      <c r="B80" s="163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3"/>
      <c r="B81" s="163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3"/>
      <c r="B82" s="163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3"/>
      <c r="B83" s="163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3"/>
      <c r="B84" s="163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3"/>
      <c r="B85" s="163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3"/>
      <c r="B86" s="163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3"/>
      <c r="B87" s="163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3"/>
      <c r="B88" s="163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3"/>
      <c r="B89" s="163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3"/>
      <c r="B90" s="163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3"/>
      <c r="B91" s="163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3"/>
      <c r="B92" s="163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3"/>
      <c r="B93" s="163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3"/>
      <c r="B94" s="163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3"/>
      <c r="B95" s="163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3"/>
      <c r="B96" s="163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3"/>
      <c r="B97" s="163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3"/>
      <c r="B98" s="163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3"/>
      <c r="B99" s="163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3"/>
      <c r="B100" s="163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3"/>
      <c r="B101" s="163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3"/>
      <c r="B102" s="163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3"/>
      <c r="B103" s="163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3"/>
      <c r="B104" s="163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3"/>
      <c r="B105" s="163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3"/>
      <c r="B106" s="163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3"/>
      <c r="B107" s="163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3"/>
      <c r="B108" s="163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3"/>
      <c r="B109" s="163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3"/>
      <c r="B110" s="163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3"/>
      <c r="B111" s="163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3"/>
      <c r="B112" s="163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3"/>
      <c r="B113" s="163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3"/>
      <c r="B114" s="163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3"/>
      <c r="B115" s="163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3"/>
      <c r="B116" s="163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3"/>
      <c r="B117" s="163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3"/>
      <c r="B118" s="163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3"/>
      <c r="B119" s="163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3"/>
      <c r="B120" s="163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3"/>
      <c r="B121" s="163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3"/>
      <c r="B122" s="163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3"/>
      <c r="B123" s="163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3"/>
      <c r="B124" s="163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3"/>
      <c r="B125" s="163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3"/>
      <c r="B126" s="163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3"/>
      <c r="B127" s="163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3"/>
      <c r="B128" s="163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3"/>
      <c r="B129" s="163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3"/>
      <c r="B130" s="163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3"/>
      <c r="B131" s="163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3"/>
      <c r="B132" s="163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3"/>
      <c r="B133" s="163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3"/>
      <c r="B134" s="163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3"/>
      <c r="B135" s="163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3"/>
      <c r="B136" s="163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3"/>
      <c r="B137" s="163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3"/>
      <c r="B138" s="163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3"/>
      <c r="B139" s="163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3"/>
      <c r="B140" s="163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3"/>
      <c r="B141" s="163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3"/>
      <c r="B142" s="163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3"/>
      <c r="B143" s="163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3"/>
      <c r="B144" s="163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3"/>
      <c r="B145" s="163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3"/>
      <c r="B146" s="163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3"/>
      <c r="B147" s="163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3"/>
      <c r="B148" s="163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3"/>
      <c r="B149" s="163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3"/>
      <c r="B150" s="163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3"/>
      <c r="B151" s="163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3"/>
      <c r="B152" s="163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3"/>
      <c r="B153" s="163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3"/>
      <c r="B154" s="163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3"/>
      <c r="B155" s="163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3"/>
      <c r="B156" s="163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3"/>
      <c r="B157" s="163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3"/>
      <c r="B158" s="163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3"/>
      <c r="B159" s="163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3"/>
      <c r="B160" s="163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3"/>
      <c r="B161" s="163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3"/>
      <c r="B162" s="163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3"/>
      <c r="B163" s="163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3"/>
      <c r="B164" s="163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3"/>
      <c r="B165" s="163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3"/>
      <c r="B166" s="163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3"/>
      <c r="B167" s="163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3"/>
      <c r="B168" s="163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3"/>
      <c r="B169" s="163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3"/>
      <c r="B170" s="163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3"/>
      <c r="B171" s="163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3"/>
      <c r="B172" s="163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3"/>
      <c r="B173" s="163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3"/>
      <c r="B174" s="163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3"/>
      <c r="B175" s="163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3"/>
      <c r="B176" s="163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3"/>
      <c r="B177" s="163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3"/>
      <c r="B178" s="163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3"/>
      <c r="B179" s="163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3"/>
      <c r="B180" s="163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3"/>
      <c r="B181" s="163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3"/>
      <c r="B182" s="163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3"/>
      <c r="B183" s="163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3"/>
      <c r="B184" s="163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3"/>
      <c r="B185" s="163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3"/>
      <c r="B186" s="163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3"/>
      <c r="B187" s="163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3"/>
      <c r="B188" s="163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3"/>
      <c r="B189" s="163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3"/>
      <c r="B190" s="163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3"/>
      <c r="B191" s="163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3"/>
      <c r="B192" s="163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3"/>
      <c r="B193" s="163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3"/>
      <c r="B194" s="163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3"/>
      <c r="B195" s="163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3"/>
      <c r="B196" s="163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3"/>
      <c r="B197" s="163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3"/>
      <c r="B198" s="163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3"/>
      <c r="B199" s="163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3"/>
      <c r="B200" s="163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3"/>
      <c r="B201" s="163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3"/>
      <c r="B202" s="163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3"/>
      <c r="B203" s="163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3"/>
      <c r="B204" s="163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3"/>
      <c r="B205" s="163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3"/>
      <c r="B206" s="163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3"/>
      <c r="B207" s="163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3"/>
      <c r="B208" s="163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3"/>
      <c r="B209" s="163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3"/>
      <c r="B210" s="163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3"/>
      <c r="B211" s="163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3"/>
      <c r="B212" s="163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3"/>
      <c r="B213" s="163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3"/>
      <c r="B214" s="163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3"/>
      <c r="B215" s="163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3"/>
      <c r="B216" s="163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3"/>
      <c r="B217" s="163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3"/>
      <c r="B218" s="163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3"/>
      <c r="B219" s="163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3"/>
      <c r="B220" s="163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3"/>
      <c r="B221" s="163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3"/>
      <c r="B222" s="163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3"/>
      <c r="B223" s="163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3"/>
      <c r="B224" s="163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3"/>
      <c r="B225" s="163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3"/>
      <c r="B226" s="163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3"/>
      <c r="B227" s="163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3"/>
      <c r="B228" s="163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3"/>
      <c r="B229" s="163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3"/>
      <c r="B230" s="163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3"/>
      <c r="B231" s="163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3"/>
      <c r="B232" s="163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3"/>
      <c r="B233" s="163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3"/>
      <c r="B234" s="163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3"/>
      <c r="B235" s="163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3"/>
      <c r="B236" s="163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3"/>
      <c r="B237" s="163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3"/>
      <c r="B238" s="163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3"/>
      <c r="B239" s="163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3"/>
      <c r="B240" s="163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3"/>
      <c r="B241" s="163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3"/>
      <c r="B242" s="163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3"/>
      <c r="B243" s="163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3"/>
      <c r="B244" s="163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3"/>
      <c r="B245" s="163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3"/>
      <c r="B246" s="163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3"/>
      <c r="B247" s="163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3"/>
      <c r="B248" s="163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3"/>
      <c r="B249" s="163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3"/>
      <c r="B250" s="163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3"/>
      <c r="B251" s="163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3"/>
      <c r="B252" s="163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3"/>
      <c r="B253" s="163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3"/>
      <c r="B254" s="163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3"/>
      <c r="B255" s="163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3"/>
      <c r="B256" s="163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3"/>
      <c r="B257" s="163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3"/>
      <c r="B258" s="163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3"/>
      <c r="B259" s="163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3"/>
      <c r="B260" s="163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3"/>
      <c r="B261" s="163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3"/>
      <c r="B262" s="163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3"/>
      <c r="B263" s="163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3"/>
      <c r="B264" s="163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3"/>
      <c r="B265" s="163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3"/>
      <c r="B266" s="163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3"/>
      <c r="B267" s="163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3"/>
      <c r="B268" s="163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3"/>
      <c r="B269" s="163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3"/>
      <c r="B270" s="163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3"/>
      <c r="B271" s="163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3"/>
      <c r="B272" s="163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3"/>
      <c r="B273" s="163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3"/>
      <c r="B274" s="163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3"/>
      <c r="B275" s="163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3"/>
      <c r="B276" s="163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3"/>
      <c r="B277" s="163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3"/>
      <c r="B278" s="163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3"/>
      <c r="B279" s="163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3"/>
      <c r="B280" s="163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3"/>
      <c r="B281" s="163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3"/>
      <c r="B282" s="163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3"/>
      <c r="B283" s="163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3"/>
      <c r="B284" s="163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3"/>
      <c r="B285" s="163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3"/>
      <c r="B286" s="163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3"/>
      <c r="B287" s="163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3"/>
      <c r="B288" s="163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3"/>
      <c r="B289" s="163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3"/>
      <c r="B290" s="163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3"/>
      <c r="B291" s="163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3"/>
      <c r="B292" s="163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3"/>
      <c r="B293" s="163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3"/>
      <c r="B294" s="163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3"/>
      <c r="B295" s="163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3"/>
      <c r="B296" s="163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3"/>
      <c r="B297" s="163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3"/>
      <c r="B298" s="163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3"/>
      <c r="B299" s="163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3"/>
      <c r="B300" s="163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3"/>
      <c r="B301" s="163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3"/>
      <c r="B302" s="163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3"/>
      <c r="B303" s="163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3"/>
      <c r="B304" s="163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3"/>
      <c r="B305" s="163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3"/>
      <c r="B306" s="163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3"/>
      <c r="B307" s="163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3"/>
      <c r="B308" s="163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3"/>
      <c r="B309" s="163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3"/>
      <c r="B310" s="163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3"/>
      <c r="B311" s="163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3"/>
      <c r="B312" s="163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3"/>
      <c r="B313" s="163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3"/>
      <c r="B314" s="163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3"/>
      <c r="B315" s="163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3"/>
      <c r="B316" s="163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3"/>
      <c r="B317" s="163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3"/>
      <c r="B318" s="163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3"/>
      <c r="B319" s="163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3"/>
      <c r="B320" s="163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3"/>
      <c r="B321" s="163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3"/>
      <c r="B322" s="163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3"/>
      <c r="B323" s="163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3"/>
      <c r="B324" s="163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3"/>
      <c r="B325" s="163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3"/>
      <c r="B326" s="163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3"/>
      <c r="B327" s="163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3"/>
      <c r="B328" s="163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3"/>
      <c r="B329" s="163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3"/>
      <c r="B330" s="163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3"/>
      <c r="B331" s="163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3"/>
      <c r="B332" s="163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3"/>
      <c r="B333" s="163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3"/>
      <c r="B334" s="163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3"/>
      <c r="B335" s="163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3"/>
      <c r="B336" s="163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3"/>
      <c r="B337" s="163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3"/>
      <c r="B338" s="163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3"/>
      <c r="B339" s="163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3"/>
      <c r="B340" s="163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3"/>
      <c r="B341" s="163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3"/>
      <c r="B342" s="163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3"/>
      <c r="B343" s="163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3"/>
      <c r="B344" s="163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3"/>
      <c r="B345" s="163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3"/>
      <c r="B346" s="163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3"/>
      <c r="B347" s="163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3"/>
      <c r="B348" s="163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3"/>
      <c r="B349" s="163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3"/>
      <c r="B350" s="163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3"/>
      <c r="B351" s="163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3"/>
      <c r="B352" s="163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3"/>
      <c r="B353" s="163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3"/>
      <c r="B354" s="163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3"/>
      <c r="B355" s="163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3"/>
      <c r="B356" s="163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3"/>
      <c r="B357" s="163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3"/>
      <c r="B358" s="163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3"/>
      <c r="B359" s="163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3"/>
      <c r="B360" s="163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3"/>
      <c r="B361" s="163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3"/>
      <c r="B362" s="163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3"/>
      <c r="B363" s="163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3"/>
      <c r="B364" s="163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3"/>
      <c r="B365" s="163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3"/>
      <c r="B366" s="163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3"/>
      <c r="B367" s="163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3"/>
      <c r="B368" s="163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3"/>
      <c r="B369" s="163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3"/>
      <c r="B370" s="163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3"/>
      <c r="B371" s="163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3"/>
      <c r="B372" s="163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3"/>
      <c r="B373" s="163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3"/>
      <c r="B374" s="163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3"/>
      <c r="B375" s="163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3"/>
      <c r="B376" s="163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3"/>
      <c r="B377" s="163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3"/>
      <c r="B378" s="163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3"/>
      <c r="B379" s="163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3"/>
      <c r="B380" s="163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3"/>
      <c r="B381" s="163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3"/>
      <c r="B382" s="163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3"/>
      <c r="B383" s="163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3"/>
      <c r="B384" s="163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3"/>
      <c r="B385" s="163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3"/>
      <c r="B386" s="163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3"/>
      <c r="B387" s="163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3"/>
      <c r="B388" s="163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3"/>
      <c r="B389" s="163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3"/>
      <c r="B390" s="163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3"/>
      <c r="B391" s="163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3"/>
      <c r="B392" s="163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3"/>
      <c r="B393" s="163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3"/>
      <c r="B394" s="163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3"/>
      <c r="B395" s="163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3"/>
      <c r="B396" s="163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3"/>
      <c r="B397" s="163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3"/>
      <c r="B398" s="163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3"/>
      <c r="B399" s="163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3"/>
      <c r="B400" s="163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3"/>
      <c r="B401" s="163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3"/>
      <c r="B402" s="163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3"/>
      <c r="B403" s="163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3"/>
      <c r="B404" s="163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3"/>
      <c r="B405" s="163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3"/>
      <c r="B406" s="163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3"/>
      <c r="B407" s="163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3"/>
      <c r="B408" s="163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3"/>
      <c r="B409" s="163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3"/>
      <c r="B410" s="163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3"/>
      <c r="B411" s="163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3"/>
      <c r="B412" s="163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3"/>
      <c r="B413" s="163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3"/>
      <c r="B414" s="163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3"/>
      <c r="B415" s="163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3"/>
      <c r="B416" s="163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3"/>
      <c r="B417" s="163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3"/>
      <c r="B418" s="163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3"/>
      <c r="B419" s="163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3"/>
      <c r="B420" s="163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3"/>
      <c r="B421" s="163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3"/>
      <c r="B422" s="163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3"/>
      <c r="B423" s="163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3"/>
      <c r="B424" s="163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3"/>
      <c r="B425" s="163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3"/>
      <c r="B426" s="163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3"/>
      <c r="B427" s="163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3"/>
      <c r="B428" s="163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3"/>
      <c r="B429" s="163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3"/>
      <c r="B430" s="163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3"/>
      <c r="B431" s="163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3"/>
      <c r="B432" s="163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3"/>
      <c r="B433" s="163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3"/>
      <c r="B434" s="163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3"/>
      <c r="B435" s="163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3"/>
      <c r="B436" s="163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3"/>
      <c r="B437" s="163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3"/>
      <c r="B438" s="163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3"/>
      <c r="B439" s="163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3"/>
      <c r="B440" s="163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3"/>
      <c r="B441" s="163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3"/>
      <c r="B442" s="163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3"/>
      <c r="B443" s="163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3"/>
      <c r="B444" s="163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3"/>
      <c r="B445" s="163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3"/>
      <c r="B446" s="163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3"/>
      <c r="B447" s="163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3"/>
      <c r="B448" s="163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3"/>
      <c r="B449" s="163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3"/>
      <c r="B450" s="163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3"/>
      <c r="B451" s="163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3"/>
      <c r="B452" s="163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3"/>
      <c r="B453" s="163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3"/>
      <c r="B454" s="163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3"/>
      <c r="B455" s="163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3"/>
      <c r="B456" s="163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3"/>
      <c r="B457" s="163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3"/>
      <c r="B458" s="163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3"/>
      <c r="B459" s="163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3"/>
      <c r="B460" s="163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3"/>
      <c r="B461" s="163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3"/>
      <c r="B462" s="163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3"/>
      <c r="B463" s="163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3"/>
      <c r="B464" s="163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3"/>
      <c r="B465" s="163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3"/>
      <c r="B466" s="163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3"/>
      <c r="B467" s="163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3"/>
      <c r="B468" s="163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3"/>
      <c r="B469" s="163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3"/>
      <c r="B470" s="163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3"/>
      <c r="B471" s="163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3"/>
      <c r="B472" s="163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3"/>
      <c r="B473" s="163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3"/>
      <c r="B474" s="163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3"/>
      <c r="B475" s="163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3"/>
      <c r="B476" s="163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3"/>
      <c r="B477" s="163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3"/>
      <c r="B478" s="163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3"/>
      <c r="B479" s="163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3"/>
      <c r="B480" s="163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3"/>
      <c r="B481" s="163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3"/>
      <c r="B482" s="163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3"/>
      <c r="B483" s="163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3"/>
      <c r="B484" s="163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3"/>
      <c r="B485" s="163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3"/>
      <c r="B486" s="163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3"/>
      <c r="B487" s="163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3"/>
      <c r="B488" s="163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3"/>
      <c r="B489" s="163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3"/>
      <c r="B490" s="163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3"/>
      <c r="B491" s="163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3"/>
      <c r="B492" s="163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3"/>
      <c r="B493" s="163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3"/>
      <c r="B494" s="163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3"/>
      <c r="B495" s="163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3"/>
      <c r="B496" s="163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3"/>
      <c r="B497" s="163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3"/>
      <c r="B498" s="163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3"/>
      <c r="B499" s="163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3"/>
      <c r="B500" s="163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3"/>
      <c r="B501" s="163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3"/>
      <c r="B502" s="163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3"/>
      <c r="B503" s="163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3"/>
      <c r="B504" s="163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3"/>
      <c r="B505" s="163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3"/>
      <c r="B506" s="163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3"/>
      <c r="B507" s="163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3"/>
      <c r="B508" s="163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3"/>
      <c r="B509" s="163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3"/>
      <c r="B510" s="163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3"/>
      <c r="B511" s="163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3"/>
      <c r="B512" s="163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3"/>
      <c r="B513" s="163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3"/>
      <c r="B514" s="163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3"/>
      <c r="B515" s="163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3"/>
      <c r="B516" s="163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3"/>
      <c r="B517" s="163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3"/>
      <c r="B518" s="163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3"/>
      <c r="B519" s="163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3"/>
      <c r="B520" s="163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3"/>
      <c r="B521" s="163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3"/>
      <c r="B522" s="163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3"/>
      <c r="B523" s="163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3"/>
      <c r="B524" s="163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3"/>
      <c r="B525" s="163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3"/>
      <c r="B526" s="163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3"/>
      <c r="B527" s="163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3"/>
      <c r="B528" s="163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3"/>
      <c r="B529" s="163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3"/>
      <c r="B530" s="163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3"/>
      <c r="B531" s="163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3"/>
      <c r="B532" s="163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3"/>
      <c r="B533" s="163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3"/>
      <c r="B534" s="163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3"/>
      <c r="B535" s="163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3"/>
      <c r="B536" s="163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3"/>
      <c r="B537" s="163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3"/>
      <c r="B538" s="163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3"/>
      <c r="B539" s="163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3"/>
      <c r="B540" s="163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3"/>
      <c r="B541" s="163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3"/>
      <c r="B542" s="163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3"/>
      <c r="B543" s="163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3"/>
      <c r="B544" s="163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3"/>
      <c r="B545" s="163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3"/>
      <c r="B546" s="163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3"/>
      <c r="B547" s="163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3"/>
      <c r="B548" s="163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3"/>
      <c r="B549" s="163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3"/>
      <c r="B550" s="163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3"/>
      <c r="B551" s="163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3"/>
      <c r="B552" s="163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3"/>
      <c r="B553" s="163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3"/>
      <c r="B554" s="163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3"/>
      <c r="B555" s="163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3"/>
      <c r="B556" s="163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3"/>
      <c r="B557" s="163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3"/>
      <c r="B558" s="163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3"/>
      <c r="B559" s="163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3"/>
      <c r="B560" s="163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3"/>
      <c r="B561" s="163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3"/>
      <c r="B562" s="163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3"/>
      <c r="B563" s="163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3"/>
      <c r="B564" s="163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3"/>
      <c r="B565" s="163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3"/>
      <c r="B566" s="163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3"/>
      <c r="B567" s="163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3"/>
      <c r="B568" s="163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3"/>
      <c r="B569" s="163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3"/>
      <c r="B570" s="163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3"/>
      <c r="B571" s="163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3"/>
      <c r="B572" s="163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3"/>
      <c r="B573" s="163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3"/>
      <c r="B574" s="163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3"/>
      <c r="B575" s="163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3"/>
      <c r="B576" s="163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3"/>
      <c r="B577" s="163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3"/>
      <c r="B578" s="163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3"/>
      <c r="B579" s="163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3"/>
      <c r="B580" s="163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3"/>
      <c r="B581" s="163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3"/>
      <c r="B582" s="163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3"/>
      <c r="B583" s="163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3"/>
      <c r="B584" s="163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3"/>
      <c r="B585" s="163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3"/>
      <c r="B586" s="163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3"/>
      <c r="B587" s="163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3"/>
      <c r="B588" s="163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3"/>
      <c r="B589" s="163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3"/>
      <c r="B590" s="163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3"/>
      <c r="B591" s="163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3"/>
      <c r="B592" s="163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3"/>
      <c r="B593" s="163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3"/>
      <c r="B594" s="163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3"/>
      <c r="B595" s="163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3"/>
      <c r="B596" s="163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3"/>
      <c r="B597" s="163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3"/>
      <c r="B598" s="163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3"/>
      <c r="B599" s="163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3"/>
      <c r="B600" s="163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3"/>
      <c r="B601" s="163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3"/>
      <c r="B602" s="163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3"/>
      <c r="B603" s="163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3"/>
      <c r="B604" s="163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3"/>
      <c r="B605" s="163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3"/>
      <c r="B606" s="163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3"/>
      <c r="B607" s="163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3"/>
      <c r="B608" s="163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3"/>
      <c r="B609" s="163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3"/>
      <c r="B610" s="163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3"/>
      <c r="B611" s="163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3"/>
      <c r="B612" s="163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3"/>
      <c r="B613" s="163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3"/>
      <c r="B614" s="163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3"/>
      <c r="B615" s="163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3"/>
      <c r="B616" s="163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3"/>
      <c r="B617" s="163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3"/>
      <c r="B618" s="163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3"/>
      <c r="B619" s="163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3"/>
      <c r="B620" s="163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3"/>
      <c r="B621" s="163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63"/>
      <c r="B622" s="163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63"/>
      <c r="B623" s="163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63"/>
      <c r="B624" s="163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63"/>
      <c r="B625" s="163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63"/>
      <c r="B626" s="163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63"/>
      <c r="B627" s="163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63"/>
      <c r="B628" s="163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</sheetData>
  <mergeCells count="16">
    <mergeCell ref="A1:H1"/>
    <mergeCell ref="O11:O12"/>
    <mergeCell ref="P11:P12"/>
    <mergeCell ref="Q11:Q12"/>
    <mergeCell ref="R11:R12"/>
    <mergeCell ref="A34:B34"/>
    <mergeCell ref="A35:N3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P13:P15">
    <cfRule type="cellIs" dxfId="2" priority="4" operator="greaterThan">
      <formula>80</formula>
    </cfRule>
  </conditionalFormatting>
  <conditionalFormatting sqref="P16:P19">
    <cfRule type="cellIs" dxfId="1" priority="3" operator="greaterThan">
      <formula>80</formula>
    </cfRule>
  </conditionalFormatting>
  <conditionalFormatting sqref="O20:O21">
    <cfRule type="cellIs" dxfId="0" priority="1" operator="notEqual">
      <formula>0</formula>
    </cfRule>
  </conditionalFormatting>
  <pageMargins left="0.39370078740157483" right="0" top="0.39370078740157483" bottom="0.19685039370078741" header="0.51181102362204722" footer="0.51181102362204722"/>
  <pageSetup paperSize="9" scale="75" firstPageNumber="210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58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4" width="9.140625" style="9"/>
    <col min="15" max="15" width="11.140625" style="9" customWidth="1"/>
    <col min="16" max="16" width="10.140625" style="9" bestFit="1" customWidth="1"/>
    <col min="17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80</v>
      </c>
      <c r="F2" s="325"/>
      <c r="G2" s="325"/>
      <c r="H2" s="325"/>
      <c r="I2" s="325"/>
      <c r="J2" s="25"/>
    </row>
    <row r="3" spans="1:10" ht="9.75" customHeight="1" x14ac:dyDescent="0.4">
      <c r="A3" s="77"/>
      <c r="B3" s="77"/>
      <c r="C3" s="77"/>
      <c r="D3" s="77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26" t="s">
        <v>81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82</v>
      </c>
      <c r="F6" s="28"/>
      <c r="G6" s="29" t="s">
        <v>3</v>
      </c>
      <c r="H6" s="327">
        <v>1601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79"/>
      <c r="I14" s="72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52972000</v>
      </c>
      <c r="F16" s="322"/>
      <c r="G16" s="4">
        <f>H16+I16</f>
        <v>60475406.659999996</v>
      </c>
      <c r="H16" s="223">
        <v>60433286.659999996</v>
      </c>
      <c r="I16" s="223">
        <v>42120</v>
      </c>
      <c r="J16" s="32"/>
    </row>
    <row r="17" spans="1:13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3" s="3" customFormat="1" ht="19.5" x14ac:dyDescent="0.4">
      <c r="A18" s="40" t="s">
        <v>72</v>
      </c>
      <c r="B18" s="2"/>
      <c r="C18" s="2"/>
      <c r="D18" s="2"/>
      <c r="E18" s="321">
        <v>54225000</v>
      </c>
      <c r="F18" s="322"/>
      <c r="G18" s="4">
        <f>H18+I18</f>
        <v>61944880.869999997</v>
      </c>
      <c r="H18" s="223">
        <v>61802509.659999996</v>
      </c>
      <c r="I18" s="223">
        <v>142371.21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38"/>
    </row>
    <row r="20" spans="1:13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1469474.2100000009</v>
      </c>
      <c r="H20" s="119">
        <f>H18-H16+H17</f>
        <v>1369223</v>
      </c>
      <c r="I20" s="119">
        <f>I18-I16+I17</f>
        <v>100251.20999999999</v>
      </c>
      <c r="J20" s="120"/>
    </row>
    <row r="21" spans="1:13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1469474.2100000009</v>
      </c>
      <c r="H21" s="119">
        <f>H20-H17</f>
        <v>1369223</v>
      </c>
      <c r="I21" s="119">
        <f>I20-I17</f>
        <v>100251.20999999999</v>
      </c>
      <c r="J21" s="120"/>
    </row>
    <row r="22" spans="1:13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3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3" s="121" customFormat="1" ht="19.5" x14ac:dyDescent="0.4">
      <c r="A24" s="35" t="s">
        <v>74</v>
      </c>
      <c r="H24" s="119"/>
      <c r="I24" s="119"/>
      <c r="J24" s="120"/>
    </row>
    <row r="25" spans="1:13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216699.69000000088</v>
      </c>
      <c r="H25" s="71">
        <f>H21-H26</f>
        <v>116448.47999999998</v>
      </c>
      <c r="I25" s="216">
        <f>I21-I26</f>
        <v>100251.20999999999</v>
      </c>
      <c r="J25" s="258"/>
      <c r="K25" s="258"/>
      <c r="L25" s="259"/>
      <c r="M25" s="259"/>
    </row>
    <row r="26" spans="1:13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1252774.52</v>
      </c>
      <c r="H26" s="224">
        <v>1252774.52</v>
      </c>
      <c r="I26" s="224">
        <v>0</v>
      </c>
      <c r="J26" s="260"/>
      <c r="L26" s="259"/>
      <c r="M26" s="259"/>
    </row>
    <row r="27" spans="1:13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59"/>
    </row>
    <row r="28" spans="1:13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59"/>
    </row>
    <row r="29" spans="1:13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216699.69</v>
      </c>
      <c r="H29" s="129"/>
      <c r="I29" s="130"/>
      <c r="J29" s="131"/>
      <c r="L29" s="259"/>
      <c r="M29" s="259"/>
    </row>
    <row r="30" spans="1:13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  <c r="M30" s="259"/>
    </row>
    <row r="31" spans="1:13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216699.69</v>
      </c>
      <c r="H31" s="129"/>
      <c r="I31" s="130"/>
      <c r="J31" s="263"/>
      <c r="K31" s="263"/>
      <c r="L31" s="259"/>
      <c r="M31" s="259"/>
    </row>
    <row r="32" spans="1:13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1252774.52</v>
      </c>
      <c r="H32" s="129"/>
      <c r="I32" s="130"/>
      <c r="J32" s="264"/>
      <c r="L32" s="259"/>
      <c r="M32" s="259"/>
    </row>
    <row r="33" spans="1:15" s="3" customFormat="1" ht="24.75" customHeight="1" x14ac:dyDescent="0.3">
      <c r="A33" s="176"/>
      <c r="B33" s="338" t="s">
        <v>77</v>
      </c>
      <c r="C33" s="338"/>
      <c r="D33" s="338"/>
      <c r="E33" s="338"/>
      <c r="F33" s="338"/>
      <c r="G33" s="277">
        <v>8523026.0099999998</v>
      </c>
      <c r="H33" s="177"/>
      <c r="I33" s="177"/>
      <c r="J33" s="260"/>
      <c r="K33" s="265"/>
    </row>
    <row r="34" spans="1:15" ht="52.5" customHeight="1" x14ac:dyDescent="0.2">
      <c r="A34" s="339" t="s">
        <v>118</v>
      </c>
      <c r="B34" s="340"/>
      <c r="C34" s="340"/>
      <c r="D34" s="340"/>
      <c r="E34" s="340"/>
      <c r="F34" s="340"/>
      <c r="G34" s="340"/>
      <c r="H34" s="340"/>
      <c r="I34" s="340"/>
      <c r="J34" s="260"/>
      <c r="K34" s="20"/>
      <c r="L34" s="175"/>
      <c r="M34" s="175"/>
    </row>
    <row r="35" spans="1:15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175"/>
    </row>
    <row r="36" spans="1:15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175"/>
    </row>
    <row r="37" spans="1:15" ht="16.5" x14ac:dyDescent="0.35">
      <c r="A37" s="84" t="s">
        <v>22</v>
      </c>
      <c r="B37" s="48"/>
      <c r="C37" s="1"/>
      <c r="D37" s="48"/>
      <c r="E37" s="83"/>
      <c r="F37" s="85">
        <v>31706946</v>
      </c>
      <c r="G37" s="85">
        <v>31706946</v>
      </c>
      <c r="H37" s="86"/>
      <c r="I37" s="49">
        <f>IF(F37=0,"nerozp.",G37/F37)</f>
        <v>1</v>
      </c>
      <c r="J37" s="20"/>
    </row>
    <row r="38" spans="1:15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5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5" ht="16.5" x14ac:dyDescent="0.35">
      <c r="A40" s="84" t="s">
        <v>63</v>
      </c>
      <c r="B40" s="48"/>
      <c r="C40" s="1"/>
      <c r="D40" s="87"/>
      <c r="E40" s="87"/>
      <c r="F40" s="85">
        <v>92.53</v>
      </c>
      <c r="G40" s="85">
        <v>89.48</v>
      </c>
      <c r="H40" s="86"/>
      <c r="I40" s="49">
        <f>IF(F40=0,"nerozp.",G40/F40)</f>
        <v>0.96703771749702805</v>
      </c>
      <c r="J40" s="10"/>
    </row>
    <row r="41" spans="1:15" ht="16.5" x14ac:dyDescent="0.35">
      <c r="A41" s="84" t="s">
        <v>60</v>
      </c>
      <c r="B41" s="48"/>
      <c r="C41" s="1"/>
      <c r="D41" s="83"/>
      <c r="E41" s="83"/>
      <c r="F41" s="85">
        <v>3328965</v>
      </c>
      <c r="G41" s="85">
        <v>3328965</v>
      </c>
      <c r="H41" s="86"/>
      <c r="I41" s="49">
        <f>IF(F41=0,"nerozp.",G41/F41)</f>
        <v>1</v>
      </c>
      <c r="J41" s="10"/>
    </row>
    <row r="42" spans="1:15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5" x14ac:dyDescent="0.2">
      <c r="A43" s="336" t="s">
        <v>68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15" ht="53.25" customHeight="1" x14ac:dyDescent="0.2">
      <c r="A44" s="336" t="s">
        <v>122</v>
      </c>
      <c r="B44" s="341"/>
      <c r="C44" s="341"/>
      <c r="D44" s="341"/>
      <c r="E44" s="341"/>
      <c r="F44" s="341"/>
      <c r="G44" s="341"/>
      <c r="H44" s="341"/>
      <c r="I44" s="341"/>
      <c r="J44" s="10"/>
    </row>
    <row r="45" spans="1:15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15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5" x14ac:dyDescent="0.2">
      <c r="A47" s="94"/>
      <c r="B47" s="202"/>
      <c r="C47" s="202"/>
      <c r="D47" s="202"/>
      <c r="E47" s="112"/>
      <c r="F47" s="331"/>
      <c r="G47" s="96"/>
      <c r="H47" s="97">
        <v>44196</v>
      </c>
      <c r="I47" s="98">
        <v>44196</v>
      </c>
      <c r="J47" s="10"/>
    </row>
    <row r="48" spans="1:15" x14ac:dyDescent="0.2">
      <c r="A48" s="94"/>
      <c r="B48" s="202"/>
      <c r="C48" s="202"/>
      <c r="D48" s="202"/>
      <c r="E48" s="112"/>
      <c r="F48" s="331"/>
      <c r="G48" s="99"/>
      <c r="H48" s="99"/>
      <c r="I48" s="100"/>
      <c r="J48" s="329"/>
      <c r="K48" s="330"/>
      <c r="L48" s="3"/>
      <c r="M48" s="3"/>
      <c r="O48" s="20"/>
    </row>
    <row r="49" spans="1:16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  <c r="O49" s="10"/>
    </row>
    <row r="50" spans="1:16" ht="13.5" thickTop="1" x14ac:dyDescent="0.2">
      <c r="A50" s="53"/>
      <c r="B50" s="54"/>
      <c r="C50" s="54" t="s">
        <v>15</v>
      </c>
      <c r="D50" s="54"/>
      <c r="E50" s="114">
        <v>120269</v>
      </c>
      <c r="F50" s="108">
        <v>0</v>
      </c>
      <c r="G50" s="55">
        <v>0</v>
      </c>
      <c r="H50" s="55">
        <f>E50+F50-G50</f>
        <v>120269</v>
      </c>
      <c r="I50" s="199">
        <v>120269</v>
      </c>
      <c r="J50" s="268"/>
      <c r="K50" s="268"/>
      <c r="L50" s="14"/>
      <c r="M50" s="14"/>
      <c r="O50" s="20"/>
    </row>
    <row r="51" spans="1:16" x14ac:dyDescent="0.2">
      <c r="A51" s="56"/>
      <c r="B51" s="57"/>
      <c r="C51" s="57" t="s">
        <v>20</v>
      </c>
      <c r="D51" s="57"/>
      <c r="E51" s="115">
        <v>398022.34</v>
      </c>
      <c r="F51" s="109">
        <v>623502</v>
      </c>
      <c r="G51" s="58">
        <v>627113</v>
      </c>
      <c r="H51" s="58">
        <f>E51+F51-G51</f>
        <v>394411.34000000008</v>
      </c>
      <c r="I51" s="59">
        <v>369909.34</v>
      </c>
      <c r="J51" s="268"/>
      <c r="K51" s="269"/>
      <c r="L51" s="14"/>
      <c r="M51" s="14"/>
      <c r="O51" s="175"/>
      <c r="P51" s="14"/>
    </row>
    <row r="52" spans="1:16" x14ac:dyDescent="0.2">
      <c r="A52" s="56"/>
      <c r="B52" s="57"/>
      <c r="C52" s="57" t="s">
        <v>64</v>
      </c>
      <c r="D52" s="57"/>
      <c r="E52" s="115">
        <v>598599.57999999996</v>
      </c>
      <c r="F52" s="109">
        <v>199033.98</v>
      </c>
      <c r="G52" s="58">
        <v>5000</v>
      </c>
      <c r="H52" s="58">
        <f>E52+F52-G52</f>
        <v>792633.55999999994</v>
      </c>
      <c r="I52" s="59">
        <v>792633.56</v>
      </c>
      <c r="J52" s="269"/>
      <c r="K52" s="269"/>
      <c r="L52" s="14"/>
      <c r="M52" s="14"/>
    </row>
    <row r="53" spans="1:16" x14ac:dyDescent="0.2">
      <c r="A53" s="56"/>
      <c r="B53" s="57"/>
      <c r="C53" s="181" t="s">
        <v>62</v>
      </c>
      <c r="D53" s="57"/>
      <c r="E53" s="115">
        <v>702446.4</v>
      </c>
      <c r="F53" s="109">
        <v>5397529.4800000004</v>
      </c>
      <c r="G53" s="58">
        <v>5443532.9800000004</v>
      </c>
      <c r="H53" s="58">
        <f>E53+F53-G53</f>
        <v>656442.90000000037</v>
      </c>
      <c r="I53" s="59">
        <v>656442.9</v>
      </c>
      <c r="J53" s="270"/>
      <c r="K53" s="270"/>
      <c r="L53" s="14"/>
      <c r="M53" s="14"/>
    </row>
    <row r="54" spans="1:16" ht="18.75" thickBot="1" x14ac:dyDescent="0.4">
      <c r="A54" s="60" t="s">
        <v>11</v>
      </c>
      <c r="B54" s="105"/>
      <c r="C54" s="105"/>
      <c r="D54" s="105"/>
      <c r="E54" s="116">
        <f>E50+E51+E52+E53</f>
        <v>1819337.3199999998</v>
      </c>
      <c r="F54" s="110">
        <f>F50+F51+F52+F53</f>
        <v>6220065.4600000009</v>
      </c>
      <c r="G54" s="106">
        <f>G50+G51+G52+G53</f>
        <v>6075645.9800000004</v>
      </c>
      <c r="H54" s="106">
        <f>H50+H51+H52+H53</f>
        <v>1963756.8000000003</v>
      </c>
      <c r="I54" s="107">
        <f>I50+I51+I52+I53</f>
        <v>1939254.8000000003</v>
      </c>
      <c r="J54" s="266"/>
      <c r="K54" s="266"/>
    </row>
    <row r="55" spans="1:16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6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6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6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J48:K48"/>
    <mergeCell ref="F47:F48"/>
    <mergeCell ref="C29:E29"/>
    <mergeCell ref="C32:F32"/>
    <mergeCell ref="H13:I13"/>
    <mergeCell ref="A43:I43"/>
    <mergeCell ref="H45:I45"/>
    <mergeCell ref="B33:F33"/>
    <mergeCell ref="A34:I34"/>
    <mergeCell ref="A44:I44"/>
    <mergeCell ref="E7:I7"/>
    <mergeCell ref="A2:D2"/>
    <mergeCell ref="E2:I2"/>
    <mergeCell ref="E3:I3"/>
    <mergeCell ref="E4:I4"/>
    <mergeCell ref="E5:I5"/>
    <mergeCell ref="H6:I6"/>
    <mergeCell ref="E11:F11"/>
    <mergeCell ref="E12:F12"/>
    <mergeCell ref="E13:F13"/>
    <mergeCell ref="E16:F16"/>
    <mergeCell ref="E18:F1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8"/>
  <sheetViews>
    <sheetView showGridLines="0" zoomScaleNormal="100" workbookViewId="0">
      <selection activeCell="F15" sqref="F15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83</v>
      </c>
      <c r="F2" s="325"/>
      <c r="G2" s="325"/>
      <c r="H2" s="325"/>
      <c r="I2" s="325"/>
      <c r="J2" s="25"/>
    </row>
    <row r="3" spans="1:10" ht="9.75" customHeight="1" x14ac:dyDescent="0.4">
      <c r="A3" s="226"/>
      <c r="B3" s="226"/>
      <c r="C3" s="226"/>
      <c r="D3" s="226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43" t="s">
        <v>84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85</v>
      </c>
      <c r="F6" s="28"/>
      <c r="G6" s="29" t="s">
        <v>3</v>
      </c>
      <c r="H6" s="327">
        <v>1602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x14ac:dyDescent="0.4">
      <c r="A8" s="25"/>
      <c r="E8" s="227"/>
      <c r="F8" s="227"/>
      <c r="G8" s="227"/>
      <c r="H8" s="29"/>
      <c r="I8" s="227"/>
    </row>
    <row r="9" spans="1:10" ht="30.75" customHeight="1" x14ac:dyDescent="0.4">
      <c r="A9" s="25"/>
      <c r="E9" s="227"/>
      <c r="F9" s="227"/>
      <c r="G9" s="227"/>
      <c r="H9" s="29"/>
      <c r="I9" s="227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8"/>
      <c r="I14" s="229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65201000</v>
      </c>
      <c r="F16" s="322"/>
      <c r="G16" s="4">
        <f>H16+I16</f>
        <v>72358496.120000005</v>
      </c>
      <c r="H16" s="223">
        <v>72199222.189999998</v>
      </c>
      <c r="I16" s="223">
        <v>159273.93</v>
      </c>
      <c r="J16" s="32"/>
    </row>
    <row r="17" spans="1:12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-16303</v>
      </c>
      <c r="H17" s="5">
        <v>-10033.76</v>
      </c>
      <c r="I17" s="5">
        <v>-6269.24</v>
      </c>
      <c r="J17" s="41"/>
      <c r="K17" s="210"/>
    </row>
    <row r="18" spans="1:12" s="3" customFormat="1" ht="19.5" x14ac:dyDescent="0.4">
      <c r="A18" s="40" t="s">
        <v>72</v>
      </c>
      <c r="B18" s="2"/>
      <c r="C18" s="2"/>
      <c r="D18" s="2"/>
      <c r="E18" s="321">
        <v>65236000</v>
      </c>
      <c r="F18" s="322"/>
      <c r="G18" s="4">
        <f>H18+I18</f>
        <v>73569473.030000001</v>
      </c>
      <c r="H18" s="223">
        <v>73169071.030000001</v>
      </c>
      <c r="I18" s="223">
        <v>400402</v>
      </c>
      <c r="J18" s="32"/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12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1194673.9099999964</v>
      </c>
      <c r="H20" s="119">
        <f>H18-H16+H17</f>
        <v>959815.08000000357</v>
      </c>
      <c r="I20" s="119">
        <f>I18-I16+I17</f>
        <v>234858.83000000002</v>
      </c>
      <c r="J20" s="120"/>
    </row>
    <row r="21" spans="1:12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1210976.9099999964</v>
      </c>
      <c r="H21" s="119">
        <f>H20-H17</f>
        <v>969848.84000000358</v>
      </c>
      <c r="I21" s="119">
        <f>I20-I17</f>
        <v>241128.07</v>
      </c>
      <c r="J21" s="120"/>
    </row>
    <row r="22" spans="1:12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2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2" s="121" customFormat="1" ht="19.5" x14ac:dyDescent="0.4">
      <c r="A24" s="35" t="s">
        <v>74</v>
      </c>
      <c r="H24" s="119"/>
      <c r="I24" s="119"/>
      <c r="J24" s="120"/>
    </row>
    <row r="25" spans="1:12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1152238.9099999964</v>
      </c>
      <c r="H25" s="71">
        <f>H21-H26</f>
        <v>911110.84000000358</v>
      </c>
      <c r="I25" s="216">
        <f>I21-I26</f>
        <v>241128.07</v>
      </c>
      <c r="J25" s="258"/>
      <c r="K25" s="258"/>
      <c r="L25" s="259"/>
    </row>
    <row r="26" spans="1:12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58738</v>
      </c>
      <c r="H26" s="224">
        <v>58738</v>
      </c>
      <c r="I26" s="224">
        <v>0</v>
      </c>
      <c r="J26" s="260"/>
      <c r="L26" s="259"/>
    </row>
    <row r="27" spans="1:12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</row>
    <row r="28" spans="1:12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</row>
    <row r="29" spans="1:12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0</v>
      </c>
      <c r="H29" s="129"/>
      <c r="I29" s="130"/>
      <c r="J29" s="131"/>
      <c r="L29" s="259"/>
    </row>
    <row r="30" spans="1:12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</row>
    <row r="31" spans="1:12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63"/>
      <c r="K31" s="263"/>
      <c r="L31" s="259"/>
    </row>
    <row r="32" spans="1:12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58738</v>
      </c>
      <c r="H32" s="129"/>
      <c r="I32" s="130"/>
      <c r="J32" s="264"/>
      <c r="L32" s="259"/>
    </row>
    <row r="33" spans="1:12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7">
        <v>238966</v>
      </c>
      <c r="H33" s="177"/>
      <c r="I33" s="177"/>
      <c r="J33" s="260"/>
      <c r="K33" s="265"/>
    </row>
    <row r="34" spans="1:12" ht="52.5" customHeight="1" x14ac:dyDescent="0.2">
      <c r="A34" s="339" t="s">
        <v>127</v>
      </c>
      <c r="B34" s="340"/>
      <c r="C34" s="340"/>
      <c r="D34" s="340"/>
      <c r="E34" s="340"/>
      <c r="F34" s="340"/>
      <c r="G34" s="340"/>
      <c r="H34" s="340"/>
      <c r="I34" s="340"/>
      <c r="J34" s="260"/>
      <c r="K34" s="20"/>
      <c r="L34" s="175"/>
    </row>
    <row r="35" spans="1:12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</row>
    <row r="36" spans="1:12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</row>
    <row r="37" spans="1:12" ht="16.5" x14ac:dyDescent="0.35">
      <c r="A37" s="84" t="s">
        <v>22</v>
      </c>
      <c r="B37" s="48"/>
      <c r="C37" s="1"/>
      <c r="D37" s="48"/>
      <c r="E37" s="83"/>
      <c r="F37" s="85">
        <v>27622891</v>
      </c>
      <c r="G37" s="85">
        <v>26959258</v>
      </c>
      <c r="H37" s="86"/>
      <c r="I37" s="49">
        <f>IF(F37=0,"nerozp.",G37/F37)</f>
        <v>0.97597525183008538</v>
      </c>
      <c r="J37" s="20"/>
    </row>
    <row r="38" spans="1:12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2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2" ht="16.5" x14ac:dyDescent="0.35">
      <c r="A40" s="84" t="s">
        <v>63</v>
      </c>
      <c r="B40" s="48"/>
      <c r="C40" s="1"/>
      <c r="D40" s="87"/>
      <c r="E40" s="87"/>
      <c r="F40" s="85">
        <v>69.55</v>
      </c>
      <c r="G40" s="85">
        <v>67.06</v>
      </c>
      <c r="H40" s="86"/>
      <c r="I40" s="49">
        <f>IF(F40=0,"nerozp.",G40/F40)</f>
        <v>0.96419841840402598</v>
      </c>
      <c r="J40" s="10"/>
    </row>
    <row r="41" spans="1:12" ht="16.5" x14ac:dyDescent="0.35">
      <c r="A41" s="84" t="s">
        <v>60</v>
      </c>
      <c r="B41" s="48"/>
      <c r="C41" s="1"/>
      <c r="D41" s="83"/>
      <c r="E41" s="83"/>
      <c r="F41" s="85">
        <v>7143401</v>
      </c>
      <c r="G41" s="85">
        <v>7143401</v>
      </c>
      <c r="H41" s="86"/>
      <c r="I41" s="49">
        <f>IF(F41=0,"nerozp.",G41/F41)</f>
        <v>1</v>
      </c>
      <c r="J41" s="10"/>
    </row>
    <row r="42" spans="1:12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2" x14ac:dyDescent="0.2">
      <c r="A43" s="336" t="s">
        <v>68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12" ht="24" customHeight="1" x14ac:dyDescent="0.2">
      <c r="A44" s="336" t="s">
        <v>129</v>
      </c>
      <c r="B44" s="342"/>
      <c r="C44" s="342"/>
      <c r="D44" s="342"/>
      <c r="E44" s="342"/>
      <c r="F44" s="342"/>
      <c r="G44" s="342"/>
      <c r="H44" s="342"/>
      <c r="I44" s="342"/>
      <c r="J44" s="10"/>
    </row>
    <row r="45" spans="1:12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12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2" x14ac:dyDescent="0.2">
      <c r="A47" s="94"/>
      <c r="B47" s="202"/>
      <c r="C47" s="202"/>
      <c r="D47" s="202"/>
      <c r="E47" s="112"/>
      <c r="F47" s="331"/>
      <c r="G47" s="96"/>
      <c r="H47" s="97">
        <v>44196</v>
      </c>
      <c r="I47" s="98">
        <v>44196</v>
      </c>
      <c r="J47" s="10"/>
    </row>
    <row r="48" spans="1:12" x14ac:dyDescent="0.2">
      <c r="A48" s="94"/>
      <c r="B48" s="202"/>
      <c r="C48" s="202"/>
      <c r="D48" s="202"/>
      <c r="E48" s="112"/>
      <c r="F48" s="331"/>
      <c r="G48" s="99"/>
      <c r="H48" s="99"/>
      <c r="I48" s="100"/>
      <c r="J48" s="329"/>
      <c r="K48" s="330"/>
      <c r="L48" s="3"/>
    </row>
    <row r="49" spans="1:12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2" ht="13.5" thickTop="1" x14ac:dyDescent="0.2">
      <c r="A50" s="53"/>
      <c r="B50" s="54"/>
      <c r="C50" s="54" t="s">
        <v>15</v>
      </c>
      <c r="D50" s="54"/>
      <c r="E50" s="114">
        <v>476178.39</v>
      </c>
      <c r="F50" s="108">
        <v>0</v>
      </c>
      <c r="G50" s="55">
        <v>0</v>
      </c>
      <c r="H50" s="55">
        <f>E50+F50-G50</f>
        <v>476178.39</v>
      </c>
      <c r="I50" s="199">
        <v>476178.39</v>
      </c>
      <c r="J50" s="268"/>
      <c r="K50" s="268"/>
      <c r="L50" s="14"/>
    </row>
    <row r="51" spans="1:12" x14ac:dyDescent="0.2">
      <c r="A51" s="56"/>
      <c r="B51" s="57"/>
      <c r="C51" s="57" t="s">
        <v>20</v>
      </c>
      <c r="D51" s="57"/>
      <c r="E51" s="115">
        <v>168059.72</v>
      </c>
      <c r="F51" s="109">
        <v>462420.74</v>
      </c>
      <c r="G51" s="58">
        <v>392730</v>
      </c>
      <c r="H51" s="58">
        <f>E51+F51-G51</f>
        <v>237750.45999999996</v>
      </c>
      <c r="I51" s="59">
        <v>160017.01999999999</v>
      </c>
      <c r="J51" s="268"/>
      <c r="K51" s="269"/>
      <c r="L51" s="14"/>
    </row>
    <row r="52" spans="1:12" x14ac:dyDescent="0.2">
      <c r="A52" s="56"/>
      <c r="B52" s="57"/>
      <c r="C52" s="57" t="s">
        <v>64</v>
      </c>
      <c r="D52" s="57"/>
      <c r="E52" s="115">
        <v>7006765.9100000001</v>
      </c>
      <c r="F52" s="236">
        <v>2734638.75</v>
      </c>
      <c r="G52" s="203">
        <v>4223849.6900000004</v>
      </c>
      <c r="H52" s="203">
        <f>E52+F52-G52</f>
        <v>5517554.9699999997</v>
      </c>
      <c r="I52" s="237">
        <v>5517554.9699999997</v>
      </c>
      <c r="J52" s="269"/>
      <c r="K52" s="269"/>
      <c r="L52" s="14"/>
    </row>
    <row r="53" spans="1:12" x14ac:dyDescent="0.2">
      <c r="A53" s="56"/>
      <c r="B53" s="57"/>
      <c r="C53" s="181" t="s">
        <v>62</v>
      </c>
      <c r="D53" s="57"/>
      <c r="E53" s="115">
        <v>883331.15</v>
      </c>
      <c r="F53" s="109">
        <v>12289295.949999999</v>
      </c>
      <c r="G53" s="58">
        <v>12561585.970000001</v>
      </c>
      <c r="H53" s="58">
        <f>E53+F53-G53</f>
        <v>611041.12999999896</v>
      </c>
      <c r="I53" s="59">
        <v>461416.54</v>
      </c>
      <c r="J53" s="270"/>
      <c r="K53" s="270"/>
      <c r="L53" s="14"/>
    </row>
    <row r="54" spans="1:12" ht="18.75" thickBot="1" x14ac:dyDescent="0.4">
      <c r="A54" s="60" t="s">
        <v>11</v>
      </c>
      <c r="B54" s="105"/>
      <c r="C54" s="105"/>
      <c r="D54" s="105"/>
      <c r="E54" s="116">
        <f>E50+E51+E52+E53</f>
        <v>8534335.1699999999</v>
      </c>
      <c r="F54" s="110">
        <f>F50+F51+F52+F53</f>
        <v>15486355.439999999</v>
      </c>
      <c r="G54" s="106">
        <f>G50+G51+G52+G53</f>
        <v>17178165.66</v>
      </c>
      <c r="H54" s="106">
        <f>H50+H51+H52+H53</f>
        <v>6842524.9499999983</v>
      </c>
      <c r="I54" s="107">
        <f>I50+I51+I52+I53</f>
        <v>6615166.9199999999</v>
      </c>
      <c r="J54" s="266"/>
      <c r="K54" s="266"/>
    </row>
    <row r="55" spans="1:12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2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2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2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A44:I4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U58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86</v>
      </c>
      <c r="F2" s="325"/>
      <c r="G2" s="325"/>
      <c r="H2" s="325"/>
      <c r="I2" s="325"/>
      <c r="J2" s="25"/>
    </row>
    <row r="3" spans="1:10" ht="9.75" customHeight="1" x14ac:dyDescent="0.4">
      <c r="A3" s="226"/>
      <c r="B3" s="226"/>
      <c r="C3" s="226"/>
      <c r="D3" s="226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26" t="s">
        <v>87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88</v>
      </c>
      <c r="F6" s="28"/>
      <c r="G6" s="29" t="s">
        <v>3</v>
      </c>
      <c r="H6" s="327">
        <v>1603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customHeight="1" x14ac:dyDescent="0.4">
      <c r="A8" s="25"/>
      <c r="E8" s="227"/>
      <c r="F8" s="227"/>
      <c r="G8" s="227"/>
      <c r="H8" s="29"/>
      <c r="I8" s="227"/>
    </row>
    <row r="9" spans="1:10" ht="30.75" customHeight="1" x14ac:dyDescent="0.4">
      <c r="A9" s="25"/>
      <c r="E9" s="227"/>
      <c r="F9" s="227"/>
      <c r="G9" s="227"/>
      <c r="H9" s="29"/>
      <c r="I9" s="227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8"/>
      <c r="I14" s="229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9472000</v>
      </c>
      <c r="F16" s="322"/>
      <c r="G16" s="4">
        <f>H16+I16</f>
        <v>10262594.02</v>
      </c>
      <c r="H16" s="223">
        <v>10262594.02</v>
      </c>
      <c r="I16" s="223">
        <v>0</v>
      </c>
      <c r="J16" s="32"/>
    </row>
    <row r="17" spans="1:2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21" s="3" customFormat="1" ht="19.5" x14ac:dyDescent="0.4">
      <c r="A18" s="40" t="s">
        <v>72</v>
      </c>
      <c r="B18" s="2"/>
      <c r="C18" s="2"/>
      <c r="D18" s="2"/>
      <c r="E18" s="321">
        <v>9477000</v>
      </c>
      <c r="F18" s="322"/>
      <c r="G18" s="4">
        <f>H18+I18</f>
        <v>10268113.83</v>
      </c>
      <c r="H18" s="223">
        <v>10268113.83</v>
      </c>
      <c r="I18" s="223">
        <v>0</v>
      </c>
      <c r="J18" s="32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2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5519.8100000005215</v>
      </c>
      <c r="H20" s="119">
        <f>H18-H16+H17</f>
        <v>5519.8100000005215</v>
      </c>
      <c r="I20" s="119">
        <f>I18-I16+I17</f>
        <v>0</v>
      </c>
      <c r="J20" s="120"/>
    </row>
    <row r="21" spans="1:2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5519.8100000005215</v>
      </c>
      <c r="H21" s="119">
        <f>H20-H17</f>
        <v>5519.8100000005215</v>
      </c>
      <c r="I21" s="119">
        <f>I20-I17</f>
        <v>0</v>
      </c>
      <c r="J21" s="120"/>
    </row>
    <row r="22" spans="1:21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21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21" s="121" customFormat="1" ht="19.5" x14ac:dyDescent="0.4">
      <c r="A24" s="35" t="s">
        <v>74</v>
      </c>
      <c r="H24" s="119"/>
      <c r="I24" s="119"/>
      <c r="J24" s="120"/>
    </row>
    <row r="25" spans="1:2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1244.330000000522</v>
      </c>
      <c r="H25" s="71">
        <f>H21-H26</f>
        <v>1244.330000000522</v>
      </c>
      <c r="I25" s="216">
        <f>I21-I26</f>
        <v>0</v>
      </c>
      <c r="J25" s="258"/>
      <c r="K25" s="258"/>
      <c r="L25" s="259"/>
      <c r="M25" s="259"/>
    </row>
    <row r="26" spans="1:2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4275.4799999999996</v>
      </c>
      <c r="H26" s="224">
        <v>4275.4799999999996</v>
      </c>
      <c r="I26" s="224">
        <v>0</v>
      </c>
      <c r="J26" s="260"/>
      <c r="L26" s="259"/>
      <c r="M26" s="259"/>
    </row>
    <row r="27" spans="1:2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59"/>
    </row>
    <row r="28" spans="1:2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59"/>
    </row>
    <row r="29" spans="1:21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1244.33</v>
      </c>
      <c r="H29" s="129"/>
      <c r="I29" s="130"/>
      <c r="J29" s="131"/>
      <c r="L29" s="259"/>
      <c r="M29" s="259"/>
    </row>
    <row r="30" spans="1:2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  <c r="M30" s="344"/>
      <c r="N30" s="345"/>
      <c r="O30" s="345"/>
      <c r="P30" s="345"/>
      <c r="Q30" s="345"/>
      <c r="R30" s="345"/>
      <c r="S30" s="345"/>
      <c r="T30" s="345"/>
      <c r="U30" s="345"/>
    </row>
    <row r="31" spans="1:2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1244.33</v>
      </c>
      <c r="H31" s="129"/>
      <c r="I31" s="130"/>
      <c r="J31" s="263"/>
      <c r="K31" s="263"/>
      <c r="L31" s="259"/>
      <c r="M31" s="291"/>
      <c r="N31" s="291"/>
      <c r="O31" s="291"/>
      <c r="P31" s="291"/>
      <c r="Q31" s="291"/>
      <c r="R31" s="291"/>
      <c r="S31" s="291"/>
      <c r="T31" s="291"/>
      <c r="U31" s="291"/>
    </row>
    <row r="32" spans="1:21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4275.4799999999996</v>
      </c>
      <c r="H32" s="129"/>
      <c r="I32" s="130"/>
      <c r="J32" s="264"/>
      <c r="L32" s="259"/>
      <c r="M32" s="291"/>
      <c r="N32" s="291"/>
      <c r="O32" s="291"/>
      <c r="P32" s="291"/>
      <c r="Q32" s="291"/>
      <c r="R32" s="291"/>
      <c r="S32" s="291"/>
      <c r="T32" s="291"/>
      <c r="U32" s="291"/>
    </row>
    <row r="33" spans="1:21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7">
        <v>4278.32</v>
      </c>
      <c r="H33" s="177"/>
      <c r="I33" s="177"/>
      <c r="J33" s="260"/>
      <c r="K33" s="265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1:21" ht="52.5" customHeight="1" x14ac:dyDescent="0.2">
      <c r="A34" s="346" t="s">
        <v>117</v>
      </c>
      <c r="B34" s="346"/>
      <c r="C34" s="346"/>
      <c r="D34" s="346"/>
      <c r="E34" s="346"/>
      <c r="F34" s="346"/>
      <c r="G34" s="346"/>
      <c r="H34" s="346"/>
      <c r="I34" s="346"/>
      <c r="J34" s="260"/>
      <c r="K34" s="20"/>
      <c r="L34" s="175"/>
      <c r="M34" s="175"/>
    </row>
    <row r="35" spans="1:2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175"/>
    </row>
    <row r="36" spans="1:2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175"/>
    </row>
    <row r="37" spans="1:21" ht="16.5" x14ac:dyDescent="0.35">
      <c r="A37" s="84" t="s">
        <v>22</v>
      </c>
      <c r="B37" s="48"/>
      <c r="C37" s="1"/>
      <c r="D37" s="48"/>
      <c r="E37" s="83"/>
      <c r="F37" s="85">
        <v>4695162</v>
      </c>
      <c r="G37" s="85">
        <v>4695162</v>
      </c>
      <c r="H37" s="86"/>
      <c r="I37" s="49">
        <f>IF(F37=0,"nerozp.",G37/F37)</f>
        <v>1</v>
      </c>
      <c r="J37" s="20"/>
    </row>
    <row r="38" spans="1:21" ht="16.5" hidden="1" customHeight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21" ht="16.5" hidden="1" customHeight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21" ht="16.5" x14ac:dyDescent="0.35">
      <c r="A40" s="84" t="s">
        <v>63</v>
      </c>
      <c r="B40" s="48"/>
      <c r="C40" s="1"/>
      <c r="D40" s="87"/>
      <c r="E40" s="87"/>
      <c r="F40" s="85">
        <v>12</v>
      </c>
      <c r="G40" s="85">
        <v>11.79</v>
      </c>
      <c r="H40" s="86"/>
      <c r="I40" s="49">
        <f>IF(F40=0,"nerozp.",G40/F40)</f>
        <v>0.98249999999999993</v>
      </c>
      <c r="J40" s="10"/>
    </row>
    <row r="41" spans="1:21" ht="16.5" x14ac:dyDescent="0.35">
      <c r="A41" s="84" t="s">
        <v>60</v>
      </c>
      <c r="B41" s="48"/>
      <c r="C41" s="1"/>
      <c r="D41" s="83"/>
      <c r="E41" s="83"/>
      <c r="F41" s="85">
        <v>844832</v>
      </c>
      <c r="G41" s="85">
        <v>844832</v>
      </c>
      <c r="H41" s="86"/>
      <c r="I41" s="49">
        <f>IF(F41=0,"nerozp.",G41/F41)</f>
        <v>1</v>
      </c>
      <c r="J41" s="10"/>
    </row>
    <row r="42" spans="1:21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21" x14ac:dyDescent="0.2">
      <c r="A43" s="336" t="s">
        <v>68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21" ht="20.25" customHeight="1" x14ac:dyDescent="0.2">
      <c r="A44" s="230"/>
      <c r="B44" s="230"/>
      <c r="C44" s="230"/>
      <c r="D44" s="230"/>
      <c r="E44" s="230"/>
      <c r="F44" s="230"/>
      <c r="G44" s="230"/>
      <c r="H44" s="230"/>
      <c r="I44" s="230"/>
      <c r="J44" s="10"/>
    </row>
    <row r="45" spans="1:2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2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21" x14ac:dyDescent="0.2">
      <c r="A47" s="94"/>
      <c r="B47" s="202"/>
      <c r="C47" s="202"/>
      <c r="D47" s="202"/>
      <c r="E47" s="112"/>
      <c r="F47" s="331"/>
      <c r="G47" s="96"/>
      <c r="H47" s="97">
        <v>44196</v>
      </c>
      <c r="I47" s="98">
        <v>44196</v>
      </c>
      <c r="J47" s="10"/>
    </row>
    <row r="48" spans="1:21" x14ac:dyDescent="0.2">
      <c r="A48" s="94"/>
      <c r="B48" s="202"/>
      <c r="C48" s="202"/>
      <c r="D48" s="202"/>
      <c r="E48" s="112"/>
      <c r="F48" s="331"/>
      <c r="G48" s="99"/>
      <c r="H48" s="99"/>
      <c r="I48" s="100"/>
      <c r="J48" s="329"/>
      <c r="K48" s="330"/>
      <c r="L48" s="3"/>
      <c r="M48" s="3"/>
    </row>
    <row r="49" spans="1:13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3" ht="13.5" thickTop="1" x14ac:dyDescent="0.2">
      <c r="A50" s="53"/>
      <c r="B50" s="54"/>
      <c r="C50" s="54" t="s">
        <v>15</v>
      </c>
      <c r="D50" s="54"/>
      <c r="E50" s="114">
        <v>0</v>
      </c>
      <c r="F50" s="108">
        <v>0</v>
      </c>
      <c r="G50" s="55">
        <v>0</v>
      </c>
      <c r="H50" s="55">
        <f>E50+F50-G50</f>
        <v>0</v>
      </c>
      <c r="I50" s="199">
        <v>0</v>
      </c>
      <c r="J50" s="268"/>
      <c r="K50" s="268"/>
      <c r="L50" s="14"/>
      <c r="M50" s="14"/>
    </row>
    <row r="51" spans="1:13" x14ac:dyDescent="0.2">
      <c r="A51" s="56"/>
      <c r="B51" s="57"/>
      <c r="C51" s="57" t="s">
        <v>20</v>
      </c>
      <c r="D51" s="57"/>
      <c r="E51" s="115">
        <v>57236.94</v>
      </c>
      <c r="F51" s="109">
        <v>86896</v>
      </c>
      <c r="G51" s="58">
        <v>79110</v>
      </c>
      <c r="H51" s="58">
        <f>E51+F51-G51</f>
        <v>65022.94</v>
      </c>
      <c r="I51" s="59">
        <v>61130.94</v>
      </c>
      <c r="J51" s="268"/>
      <c r="K51" s="269"/>
      <c r="L51" s="14"/>
      <c r="M51" s="14"/>
    </row>
    <row r="52" spans="1:13" x14ac:dyDescent="0.2">
      <c r="A52" s="56"/>
      <c r="B52" s="57"/>
      <c r="C52" s="57" t="s">
        <v>64</v>
      </c>
      <c r="D52" s="57"/>
      <c r="E52" s="115">
        <v>20197.62</v>
      </c>
      <c r="F52" s="109">
        <v>70925.25</v>
      </c>
      <c r="G52" s="58">
        <v>0</v>
      </c>
      <c r="H52" s="58">
        <f>E52+F52-G52</f>
        <v>91122.87</v>
      </c>
      <c r="I52" s="59">
        <v>91122.87</v>
      </c>
      <c r="J52" s="269"/>
      <c r="K52" s="269"/>
      <c r="L52" s="14"/>
      <c r="M52" s="14"/>
    </row>
    <row r="53" spans="1:13" x14ac:dyDescent="0.2">
      <c r="A53" s="56"/>
      <c r="B53" s="57"/>
      <c r="C53" s="181" t="s">
        <v>62</v>
      </c>
      <c r="D53" s="57"/>
      <c r="E53" s="115">
        <v>1275653.94</v>
      </c>
      <c r="F53" s="109">
        <v>1899418.4</v>
      </c>
      <c r="G53" s="58">
        <v>3142827</v>
      </c>
      <c r="H53" s="58">
        <f>E53+F53-G53</f>
        <v>32245.339999999851</v>
      </c>
      <c r="I53" s="59">
        <v>32245.34</v>
      </c>
      <c r="J53" s="270"/>
      <c r="K53" s="270"/>
      <c r="L53" s="14"/>
      <c r="M53" s="14"/>
    </row>
    <row r="54" spans="1:13" ht="18.75" thickBot="1" x14ac:dyDescent="0.4">
      <c r="A54" s="60" t="s">
        <v>11</v>
      </c>
      <c r="B54" s="105"/>
      <c r="C54" s="105"/>
      <c r="D54" s="105"/>
      <c r="E54" s="116">
        <f>E50+E51+E52+E53</f>
        <v>1353088.5</v>
      </c>
      <c r="F54" s="110">
        <f>F50+F51+F52+F53</f>
        <v>2057239.65</v>
      </c>
      <c r="G54" s="106">
        <f>G50+G51+G52+G53</f>
        <v>3221937</v>
      </c>
      <c r="H54" s="106">
        <f>H50+H51+H52+H53</f>
        <v>188391.14999999985</v>
      </c>
      <c r="I54" s="107">
        <f>I50+I51+I52+I53</f>
        <v>184499.15</v>
      </c>
      <c r="J54" s="266"/>
      <c r="K54" s="266"/>
    </row>
    <row r="55" spans="1:13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3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3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J48:K48"/>
    <mergeCell ref="M30:U33"/>
    <mergeCell ref="H45:I45"/>
    <mergeCell ref="F47:F48"/>
    <mergeCell ref="E18:F18"/>
    <mergeCell ref="C29:E29"/>
    <mergeCell ref="C32:F32"/>
    <mergeCell ref="B33:F33"/>
    <mergeCell ref="A34:I34"/>
    <mergeCell ref="A43:I43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U58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89</v>
      </c>
      <c r="F2" s="325"/>
      <c r="G2" s="325"/>
      <c r="H2" s="325"/>
      <c r="I2" s="325"/>
      <c r="J2" s="25"/>
    </row>
    <row r="3" spans="1:10" ht="9.75" customHeight="1" x14ac:dyDescent="0.4">
      <c r="A3" s="226"/>
      <c r="B3" s="226"/>
      <c r="C3" s="226"/>
      <c r="D3" s="226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43" t="s">
        <v>90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91</v>
      </c>
      <c r="F6" s="28"/>
      <c r="G6" s="29" t="s">
        <v>3</v>
      </c>
      <c r="H6" s="327">
        <v>1604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customHeight="1" x14ac:dyDescent="0.4">
      <c r="A8" s="25"/>
      <c r="E8" s="227"/>
      <c r="F8" s="227"/>
      <c r="G8" s="227"/>
      <c r="H8" s="29"/>
      <c r="I8" s="227"/>
    </row>
    <row r="9" spans="1:10" ht="30.75" customHeight="1" x14ac:dyDescent="0.4">
      <c r="A9" s="25"/>
      <c r="E9" s="227"/>
      <c r="F9" s="227"/>
      <c r="G9" s="227"/>
      <c r="H9" s="29"/>
      <c r="I9" s="227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8"/>
      <c r="I14" s="229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17795000</v>
      </c>
      <c r="F16" s="322"/>
      <c r="G16" s="4">
        <f>H16+I16</f>
        <v>17740084.16</v>
      </c>
      <c r="H16" s="223">
        <v>17654319.75</v>
      </c>
      <c r="I16" s="223">
        <v>85764.41</v>
      </c>
      <c r="J16" s="32"/>
    </row>
    <row r="17" spans="1:2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21" s="3" customFormat="1" ht="19.5" x14ac:dyDescent="0.4">
      <c r="A18" s="40" t="s">
        <v>72</v>
      </c>
      <c r="B18" s="2"/>
      <c r="C18" s="2"/>
      <c r="D18" s="2"/>
      <c r="E18" s="321">
        <v>17849000</v>
      </c>
      <c r="F18" s="322"/>
      <c r="G18" s="4">
        <f>H18+I18</f>
        <v>17806957.530000001</v>
      </c>
      <c r="H18" s="223">
        <v>17691005.690000001</v>
      </c>
      <c r="I18" s="223">
        <v>115951.84</v>
      </c>
      <c r="J18" s="32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2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66873.370000001043</v>
      </c>
      <c r="H20" s="119">
        <f>H18-H16+H17</f>
        <v>36685.940000001341</v>
      </c>
      <c r="I20" s="119">
        <f>I18-I16+I17</f>
        <v>30187.429999999993</v>
      </c>
      <c r="J20" s="120"/>
    </row>
    <row r="21" spans="1:2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66873.370000001043</v>
      </c>
      <c r="H21" s="119">
        <f>H20-H17</f>
        <v>36685.940000001341</v>
      </c>
      <c r="I21" s="119">
        <f>I20-I17</f>
        <v>30187.429999999993</v>
      </c>
      <c r="J21" s="120"/>
    </row>
    <row r="22" spans="1:21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21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21" s="121" customFormat="1" ht="19.5" x14ac:dyDescent="0.4">
      <c r="A24" s="35" t="s">
        <v>74</v>
      </c>
      <c r="H24" s="119"/>
      <c r="I24" s="119"/>
      <c r="J24" s="120"/>
    </row>
    <row r="25" spans="1:2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39474.850000001039</v>
      </c>
      <c r="H25" s="71">
        <f>H21-H26</f>
        <v>9287.4200000013407</v>
      </c>
      <c r="I25" s="216">
        <f>I21-I26</f>
        <v>30187.429999999993</v>
      </c>
      <c r="J25" s="258"/>
      <c r="K25" s="258"/>
      <c r="L25" s="259"/>
      <c r="M25" s="259"/>
    </row>
    <row r="26" spans="1:2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27398.52</v>
      </c>
      <c r="H26" s="224">
        <v>27398.52</v>
      </c>
      <c r="I26" s="224">
        <v>0</v>
      </c>
      <c r="J26" s="260"/>
      <c r="L26" s="259"/>
      <c r="M26" s="347"/>
      <c r="N26" s="291"/>
      <c r="O26" s="291"/>
      <c r="P26" s="291"/>
      <c r="Q26" s="291"/>
      <c r="R26" s="291"/>
      <c r="S26" s="291"/>
      <c r="T26" s="291"/>
      <c r="U26" s="291"/>
    </row>
    <row r="27" spans="1:2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91"/>
      <c r="N27" s="291"/>
      <c r="O27" s="291"/>
      <c r="P27" s="291"/>
      <c r="Q27" s="291"/>
      <c r="R27" s="291"/>
      <c r="S27" s="291"/>
      <c r="T27" s="291"/>
      <c r="U27" s="291"/>
    </row>
    <row r="28" spans="1:2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91"/>
      <c r="N28" s="291"/>
      <c r="O28" s="291"/>
      <c r="P28" s="291"/>
      <c r="Q28" s="291"/>
      <c r="R28" s="291"/>
      <c r="S28" s="291"/>
      <c r="T28" s="291"/>
      <c r="U28" s="291"/>
    </row>
    <row r="29" spans="1:21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39474.85</v>
      </c>
      <c r="H29" s="129"/>
      <c r="I29" s="130"/>
      <c r="J29" s="131"/>
      <c r="L29" s="259"/>
      <c r="M29" s="291"/>
      <c r="N29" s="291"/>
      <c r="O29" s="291"/>
      <c r="P29" s="291"/>
      <c r="Q29" s="291"/>
      <c r="R29" s="291"/>
      <c r="S29" s="291"/>
      <c r="T29" s="291"/>
      <c r="U29" s="291"/>
    </row>
    <row r="30" spans="1:2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  <c r="M30" s="291"/>
      <c r="N30" s="291"/>
      <c r="O30" s="291"/>
      <c r="P30" s="291"/>
      <c r="Q30" s="291"/>
      <c r="R30" s="291"/>
      <c r="S30" s="291"/>
      <c r="T30" s="291"/>
      <c r="U30" s="291"/>
    </row>
    <row r="31" spans="1:2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39474.85</v>
      </c>
      <c r="H31" s="129"/>
      <c r="I31" s="130"/>
      <c r="J31" s="263"/>
      <c r="K31" s="263"/>
      <c r="L31" s="259"/>
      <c r="M31" s="259"/>
    </row>
    <row r="32" spans="1:21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27398.52</v>
      </c>
      <c r="H32" s="129"/>
      <c r="I32" s="130"/>
      <c r="J32" s="264"/>
      <c r="L32" s="259"/>
      <c r="M32" s="259"/>
      <c r="N32" s="121"/>
      <c r="O32" s="121"/>
      <c r="P32" s="121"/>
      <c r="Q32" s="121"/>
      <c r="R32" s="121"/>
      <c r="S32" s="121"/>
      <c r="T32" s="121"/>
      <c r="U32" s="121"/>
    </row>
    <row r="33" spans="1:21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7">
        <v>115155</v>
      </c>
      <c r="H33" s="177"/>
      <c r="I33" s="177"/>
      <c r="J33" s="260"/>
      <c r="K33" s="265"/>
      <c r="M33" s="348"/>
      <c r="N33" s="341"/>
      <c r="O33" s="341"/>
      <c r="P33" s="341"/>
      <c r="Q33" s="341"/>
      <c r="R33" s="341"/>
      <c r="S33" s="341"/>
      <c r="T33" s="341"/>
      <c r="U33" s="341"/>
    </row>
    <row r="34" spans="1:21" ht="52.5" customHeight="1" x14ac:dyDescent="0.2">
      <c r="A34" s="349" t="s">
        <v>119</v>
      </c>
      <c r="B34" s="350"/>
      <c r="C34" s="350"/>
      <c r="D34" s="350"/>
      <c r="E34" s="350"/>
      <c r="F34" s="350"/>
      <c r="G34" s="350"/>
      <c r="H34" s="350"/>
      <c r="I34" s="350"/>
      <c r="J34" s="260"/>
      <c r="K34" s="20"/>
      <c r="L34" s="175"/>
      <c r="M34" s="341"/>
      <c r="N34" s="341"/>
      <c r="O34" s="341"/>
      <c r="P34" s="341"/>
      <c r="Q34" s="341"/>
      <c r="R34" s="341"/>
      <c r="S34" s="341"/>
      <c r="T34" s="341"/>
      <c r="U34" s="341"/>
    </row>
    <row r="35" spans="1:2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341"/>
      <c r="N35" s="341"/>
      <c r="O35" s="341"/>
      <c r="P35" s="341"/>
      <c r="Q35" s="341"/>
      <c r="R35" s="341"/>
      <c r="S35" s="341"/>
      <c r="T35" s="341"/>
      <c r="U35" s="341"/>
    </row>
    <row r="36" spans="1:2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341"/>
      <c r="N36" s="341"/>
      <c r="O36" s="341"/>
      <c r="P36" s="341"/>
      <c r="Q36" s="341"/>
      <c r="R36" s="341"/>
      <c r="S36" s="341"/>
      <c r="T36" s="341"/>
      <c r="U36" s="341"/>
    </row>
    <row r="37" spans="1:21" ht="16.5" x14ac:dyDescent="0.35">
      <c r="A37" s="84" t="s">
        <v>22</v>
      </c>
      <c r="B37" s="48"/>
      <c r="C37" s="1"/>
      <c r="D37" s="48"/>
      <c r="E37" s="83"/>
      <c r="F37" s="85">
        <v>9435095</v>
      </c>
      <c r="G37" s="85">
        <v>9393179</v>
      </c>
      <c r="H37" s="86"/>
      <c r="I37" s="49">
        <f>IF(F37=0,"nerozp.",G37/F37)</f>
        <v>0.99555743741848912</v>
      </c>
      <c r="J37" s="20"/>
      <c r="M37" s="341"/>
      <c r="N37" s="341"/>
      <c r="O37" s="341"/>
      <c r="P37" s="341"/>
      <c r="Q37" s="341"/>
      <c r="R37" s="341"/>
      <c r="S37" s="341"/>
      <c r="T37" s="341"/>
      <c r="U37" s="341"/>
    </row>
    <row r="38" spans="1:21" ht="16.5" hidden="1" customHeight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21" ht="16.5" hidden="1" customHeight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21" ht="16.5" x14ac:dyDescent="0.35">
      <c r="A40" s="84" t="s">
        <v>63</v>
      </c>
      <c r="B40" s="48"/>
      <c r="C40" s="1"/>
      <c r="D40" s="87"/>
      <c r="E40" s="87"/>
      <c r="F40" s="85">
        <v>27.5</v>
      </c>
      <c r="G40" s="85">
        <v>26.31</v>
      </c>
      <c r="H40" s="86"/>
      <c r="I40" s="49">
        <f>IF(F40=0,"nerozp.",G40/F40)</f>
        <v>0.95672727272727265</v>
      </c>
      <c r="J40" s="10"/>
    </row>
    <row r="41" spans="1:21" ht="16.5" x14ac:dyDescent="0.35">
      <c r="A41" s="84" t="s">
        <v>60</v>
      </c>
      <c r="B41" s="48"/>
      <c r="C41" s="1"/>
      <c r="D41" s="83"/>
      <c r="E41" s="83"/>
      <c r="F41" s="85">
        <v>1323562</v>
      </c>
      <c r="G41" s="85">
        <v>1323562</v>
      </c>
      <c r="H41" s="86"/>
      <c r="I41" s="49">
        <f>IF(F41=0,"nerozp.",G41/F41)</f>
        <v>1</v>
      </c>
      <c r="J41" s="10"/>
    </row>
    <row r="42" spans="1:21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21" x14ac:dyDescent="0.2">
      <c r="A43" s="336" t="s">
        <v>68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21" ht="45.75" customHeight="1" x14ac:dyDescent="0.2">
      <c r="A44" s="336" t="s">
        <v>123</v>
      </c>
      <c r="B44" s="341"/>
      <c r="C44" s="341"/>
      <c r="D44" s="341"/>
      <c r="E44" s="341"/>
      <c r="F44" s="341"/>
      <c r="G44" s="341"/>
      <c r="H44" s="341"/>
      <c r="I44" s="341"/>
      <c r="J44" s="10"/>
    </row>
    <row r="45" spans="1:2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2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21" x14ac:dyDescent="0.2">
      <c r="A47" s="94"/>
      <c r="B47" s="202"/>
      <c r="C47" s="202"/>
      <c r="D47" s="202"/>
      <c r="E47" s="112"/>
      <c r="F47" s="331"/>
      <c r="G47" s="96"/>
      <c r="H47" s="97">
        <v>44196</v>
      </c>
      <c r="I47" s="98">
        <v>44196</v>
      </c>
      <c r="J47" s="10"/>
    </row>
    <row r="48" spans="1:21" x14ac:dyDescent="0.2">
      <c r="A48" s="94"/>
      <c r="B48" s="202"/>
      <c r="C48" s="202"/>
      <c r="D48" s="202"/>
      <c r="E48" s="112"/>
      <c r="F48" s="331"/>
      <c r="G48" s="99"/>
      <c r="H48" s="99"/>
      <c r="I48" s="100"/>
      <c r="J48" s="329"/>
      <c r="K48" s="330"/>
      <c r="L48" s="3"/>
      <c r="M48" s="3"/>
    </row>
    <row r="49" spans="1:13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3" ht="13.5" thickTop="1" x14ac:dyDescent="0.2">
      <c r="A50" s="53"/>
      <c r="B50" s="54"/>
      <c r="C50" s="54" t="s">
        <v>15</v>
      </c>
      <c r="D50" s="54"/>
      <c r="E50" s="114">
        <v>70298</v>
      </c>
      <c r="F50" s="108">
        <v>0</v>
      </c>
      <c r="G50" s="55">
        <v>0</v>
      </c>
      <c r="H50" s="55">
        <f>E50+F50-G50</f>
        <v>70298</v>
      </c>
      <c r="I50" s="199">
        <v>70298</v>
      </c>
      <c r="J50" s="268"/>
      <c r="K50" s="268"/>
      <c r="L50" s="14"/>
      <c r="M50" s="14"/>
    </row>
    <row r="51" spans="1:13" x14ac:dyDescent="0.2">
      <c r="A51" s="56"/>
      <c r="B51" s="57"/>
      <c r="C51" s="57" t="s">
        <v>20</v>
      </c>
      <c r="D51" s="57"/>
      <c r="E51" s="115">
        <v>131289.85999999999</v>
      </c>
      <c r="F51" s="109">
        <v>185241.06</v>
      </c>
      <c r="G51" s="58">
        <v>198403</v>
      </c>
      <c r="H51" s="58">
        <f>E51+F51-G51</f>
        <v>118127.91999999998</v>
      </c>
      <c r="I51" s="59">
        <v>128587.52</v>
      </c>
      <c r="J51" s="268"/>
      <c r="K51" s="269"/>
      <c r="L51" s="14"/>
      <c r="M51" s="14"/>
    </row>
    <row r="52" spans="1:13" x14ac:dyDescent="0.2">
      <c r="A52" s="56"/>
      <c r="B52" s="57"/>
      <c r="C52" s="57" t="s">
        <v>64</v>
      </c>
      <c r="D52" s="57"/>
      <c r="E52" s="115">
        <v>10475.200000000001</v>
      </c>
      <c r="F52" s="109">
        <v>320931.86</v>
      </c>
      <c r="G52" s="58">
        <v>0</v>
      </c>
      <c r="H52" s="58">
        <f>E52+F52-G52</f>
        <v>331407.06</v>
      </c>
      <c r="I52" s="59">
        <v>331407.06</v>
      </c>
      <c r="J52" s="269"/>
      <c r="K52" s="269"/>
      <c r="L52" s="14"/>
      <c r="M52" s="14"/>
    </row>
    <row r="53" spans="1:13" x14ac:dyDescent="0.2">
      <c r="A53" s="56"/>
      <c r="B53" s="57"/>
      <c r="C53" s="181" t="s">
        <v>62</v>
      </c>
      <c r="D53" s="57"/>
      <c r="E53" s="115">
        <v>287890.8</v>
      </c>
      <c r="F53" s="109">
        <v>4302388.3499999996</v>
      </c>
      <c r="G53" s="58">
        <v>3852072.14</v>
      </c>
      <c r="H53" s="58">
        <f>E53+F53-G53</f>
        <v>738207.00999999931</v>
      </c>
      <c r="I53" s="59">
        <v>738207.01</v>
      </c>
      <c r="J53" s="270"/>
      <c r="K53" s="270"/>
      <c r="L53" s="14"/>
      <c r="M53" s="14"/>
    </row>
    <row r="54" spans="1:13" ht="18.75" thickBot="1" x14ac:dyDescent="0.4">
      <c r="A54" s="60" t="s">
        <v>11</v>
      </c>
      <c r="B54" s="105"/>
      <c r="C54" s="105"/>
      <c r="D54" s="105"/>
      <c r="E54" s="116">
        <f>E50+E51+E52+E53</f>
        <v>499953.86</v>
      </c>
      <c r="F54" s="110">
        <f>F50+F51+F52+F53</f>
        <v>4808561.2699999996</v>
      </c>
      <c r="G54" s="106">
        <f>G50+G51+G52+G53</f>
        <v>4050475.14</v>
      </c>
      <c r="H54" s="106">
        <f>H50+H51+H52+H53</f>
        <v>1258039.9899999993</v>
      </c>
      <c r="I54" s="107">
        <f>I50+I51+I52+I53</f>
        <v>1268499.5900000001</v>
      </c>
      <c r="J54" s="266"/>
      <c r="K54" s="266"/>
    </row>
    <row r="55" spans="1:13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3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3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4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18:F18"/>
    <mergeCell ref="C29:E29"/>
    <mergeCell ref="C32:F32"/>
    <mergeCell ref="B33:F33"/>
    <mergeCell ref="A34:I34"/>
    <mergeCell ref="J48:K48"/>
    <mergeCell ref="M26:U30"/>
    <mergeCell ref="M33:U37"/>
    <mergeCell ref="H45:I45"/>
    <mergeCell ref="F47:F48"/>
    <mergeCell ref="A43:I43"/>
    <mergeCell ref="A44:I4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showGridLines="0" zoomScaleNormal="100" workbookViewId="0">
      <selection activeCell="E4" sqref="E4:I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92</v>
      </c>
      <c r="F2" s="325"/>
      <c r="G2" s="325"/>
      <c r="H2" s="325"/>
      <c r="I2" s="325"/>
      <c r="J2" s="25"/>
    </row>
    <row r="3" spans="1:10" ht="9.75" customHeight="1" x14ac:dyDescent="0.4">
      <c r="A3" s="226"/>
      <c r="B3" s="226"/>
      <c r="C3" s="226"/>
      <c r="D3" s="226"/>
      <c r="E3" s="351"/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43" t="s">
        <v>93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94</v>
      </c>
      <c r="F6" s="28"/>
      <c r="G6" s="29" t="s">
        <v>3</v>
      </c>
      <c r="H6" s="327">
        <v>1606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customHeight="1" x14ac:dyDescent="0.4">
      <c r="A8" s="25"/>
      <c r="E8" s="227"/>
      <c r="F8" s="227"/>
      <c r="G8" s="227"/>
      <c r="H8" s="29"/>
      <c r="I8" s="227"/>
    </row>
    <row r="9" spans="1:10" ht="30.75" customHeight="1" x14ac:dyDescent="0.4">
      <c r="A9" s="25"/>
      <c r="E9" s="231"/>
      <c r="F9" s="227"/>
      <c r="G9" s="227"/>
      <c r="H9" s="29"/>
      <c r="I9" s="227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8"/>
      <c r="I14" s="229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32985000</v>
      </c>
      <c r="F16" s="322"/>
      <c r="G16" s="4">
        <f>H16+I16</f>
        <v>37010610</v>
      </c>
      <c r="H16" s="223">
        <v>36975237.43</v>
      </c>
      <c r="I16" s="223">
        <v>35372.57</v>
      </c>
      <c r="J16" s="32"/>
    </row>
    <row r="17" spans="1:13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3" s="3" customFormat="1" ht="19.5" x14ac:dyDescent="0.4">
      <c r="A18" s="40" t="s">
        <v>72</v>
      </c>
      <c r="B18" s="2"/>
      <c r="C18" s="2"/>
      <c r="D18" s="2"/>
      <c r="E18" s="321">
        <v>34006000</v>
      </c>
      <c r="F18" s="322"/>
      <c r="G18" s="4">
        <f>H18+I18</f>
        <v>38871432.869999997</v>
      </c>
      <c r="H18" s="223">
        <v>38647875.869999997</v>
      </c>
      <c r="I18" s="223">
        <v>223557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13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1860822.8699999973</v>
      </c>
      <c r="H20" s="119">
        <f>H18-H16+H17</f>
        <v>1672638.4399999976</v>
      </c>
      <c r="I20" s="119">
        <f>I18-I16+I17</f>
        <v>188184.43</v>
      </c>
      <c r="J20" s="120"/>
    </row>
    <row r="21" spans="1:13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1860822.8699999973</v>
      </c>
      <c r="H21" s="119">
        <f>H20-H17</f>
        <v>1672638.4399999976</v>
      </c>
      <c r="I21" s="119">
        <f>I20-I17</f>
        <v>188184.43</v>
      </c>
      <c r="J21" s="120"/>
    </row>
    <row r="22" spans="1:13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3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3" s="121" customFormat="1" ht="19.5" x14ac:dyDescent="0.4">
      <c r="A24" s="35" t="s">
        <v>74</v>
      </c>
      <c r="H24" s="119"/>
      <c r="I24" s="119"/>
      <c r="J24" s="120"/>
    </row>
    <row r="25" spans="1:13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567210.71999999741</v>
      </c>
      <c r="H25" s="71">
        <f>H21-H26</f>
        <v>379026.28999999771</v>
      </c>
      <c r="I25" s="216">
        <f>I21-I26</f>
        <v>188184.43</v>
      </c>
      <c r="J25" s="258"/>
      <c r="K25" s="258"/>
      <c r="L25" s="259"/>
      <c r="M25" s="259"/>
    </row>
    <row r="26" spans="1:13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1293612.1499999999</v>
      </c>
      <c r="H26" s="224">
        <v>1293612.1499999999</v>
      </c>
      <c r="I26" s="224">
        <v>0</v>
      </c>
      <c r="J26" s="260"/>
      <c r="L26" s="259"/>
      <c r="M26" s="259"/>
    </row>
    <row r="27" spans="1:13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59"/>
    </row>
    <row r="28" spans="1:13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59"/>
    </row>
    <row r="29" spans="1:13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0</v>
      </c>
      <c r="H29" s="129"/>
      <c r="I29" s="130"/>
      <c r="J29" s="131"/>
      <c r="L29" s="259"/>
      <c r="M29" s="259"/>
    </row>
    <row r="30" spans="1:13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  <c r="M30" s="259"/>
    </row>
    <row r="31" spans="1:13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63"/>
      <c r="K31" s="263"/>
      <c r="L31" s="259"/>
      <c r="M31" s="259"/>
    </row>
    <row r="32" spans="1:13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1293612.1499999999</v>
      </c>
      <c r="H32" s="129"/>
      <c r="I32" s="130"/>
      <c r="J32" s="264"/>
      <c r="L32" s="259"/>
      <c r="M32" s="259"/>
    </row>
    <row r="33" spans="1:13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7">
        <v>1274928.3</v>
      </c>
      <c r="H33" s="177"/>
      <c r="I33" s="177"/>
      <c r="J33" s="260"/>
      <c r="K33" s="265"/>
    </row>
    <row r="34" spans="1:13" ht="52.5" customHeight="1" x14ac:dyDescent="0.2">
      <c r="A34" s="339" t="s">
        <v>124</v>
      </c>
      <c r="B34" s="340"/>
      <c r="C34" s="340"/>
      <c r="D34" s="340"/>
      <c r="E34" s="340"/>
      <c r="F34" s="340"/>
      <c r="G34" s="340"/>
      <c r="H34" s="340"/>
      <c r="I34" s="340"/>
      <c r="J34" s="260"/>
      <c r="K34" s="20"/>
      <c r="L34" s="175"/>
      <c r="M34" s="175"/>
    </row>
    <row r="35" spans="1:13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175"/>
    </row>
    <row r="36" spans="1:13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175"/>
    </row>
    <row r="37" spans="1:13" ht="16.5" x14ac:dyDescent="0.35">
      <c r="A37" s="84" t="s">
        <v>22</v>
      </c>
      <c r="B37" s="48"/>
      <c r="C37" s="1"/>
      <c r="D37" s="48"/>
      <c r="E37" s="83"/>
      <c r="F37" s="85">
        <v>17607432</v>
      </c>
      <c r="G37" s="85">
        <v>17607432</v>
      </c>
      <c r="H37" s="86"/>
      <c r="I37" s="49">
        <f>IF(F37=0,"nerozp.",G37/F37)</f>
        <v>1</v>
      </c>
      <c r="J37" s="20"/>
    </row>
    <row r="38" spans="1:13" ht="16.5" hidden="1" customHeight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3" ht="16.5" hidden="1" customHeight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3" ht="16.5" x14ac:dyDescent="0.35">
      <c r="A40" s="84" t="s">
        <v>63</v>
      </c>
      <c r="B40" s="48"/>
      <c r="C40" s="1"/>
      <c r="D40" s="87"/>
      <c r="E40" s="87"/>
      <c r="F40" s="85">
        <v>49.39</v>
      </c>
      <c r="G40" s="85">
        <v>47.46</v>
      </c>
      <c r="H40" s="86"/>
      <c r="I40" s="49">
        <f>IF(F40=0,"nerozp.",G40/F40)</f>
        <v>0.96092326381858673</v>
      </c>
      <c r="J40" s="10"/>
    </row>
    <row r="41" spans="1:13" ht="16.5" x14ac:dyDescent="0.35">
      <c r="A41" s="84" t="s">
        <v>60</v>
      </c>
      <c r="B41" s="48"/>
      <c r="C41" s="1"/>
      <c r="D41" s="83"/>
      <c r="E41" s="83"/>
      <c r="F41" s="85">
        <v>2315089</v>
      </c>
      <c r="G41" s="85">
        <v>2315089</v>
      </c>
      <c r="H41" s="86"/>
      <c r="I41" s="49">
        <f>IF(F41=0,"nerozp.",G41/F41)</f>
        <v>1</v>
      </c>
      <c r="J41" s="10"/>
    </row>
    <row r="42" spans="1:13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3" x14ac:dyDescent="0.2">
      <c r="A43" s="336" t="s">
        <v>68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13" ht="54" customHeight="1" x14ac:dyDescent="0.2">
      <c r="A44" s="336" t="s">
        <v>125</v>
      </c>
      <c r="B44" s="341"/>
      <c r="C44" s="341"/>
      <c r="D44" s="341"/>
      <c r="E44" s="341"/>
      <c r="F44" s="341"/>
      <c r="G44" s="341"/>
      <c r="H44" s="341"/>
      <c r="I44" s="341"/>
      <c r="J44" s="10"/>
    </row>
    <row r="45" spans="1:13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13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3" x14ac:dyDescent="0.2">
      <c r="A47" s="94"/>
      <c r="B47" s="202"/>
      <c r="C47" s="202"/>
      <c r="D47" s="202"/>
      <c r="E47" s="112"/>
      <c r="F47" s="331"/>
      <c r="G47" s="96"/>
      <c r="H47" s="97">
        <v>44196</v>
      </c>
      <c r="I47" s="98">
        <v>44196</v>
      </c>
      <c r="J47" s="10"/>
    </row>
    <row r="48" spans="1:13" x14ac:dyDescent="0.2">
      <c r="A48" s="94"/>
      <c r="B48" s="202"/>
      <c r="C48" s="202"/>
      <c r="D48" s="202"/>
      <c r="E48" s="112"/>
      <c r="F48" s="331"/>
      <c r="G48" s="99"/>
      <c r="H48" s="99"/>
      <c r="I48" s="100"/>
      <c r="J48" s="329"/>
      <c r="K48" s="330"/>
      <c r="L48" s="3"/>
      <c r="M48" s="3"/>
    </row>
    <row r="49" spans="1:13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3" ht="13.5" thickTop="1" x14ac:dyDescent="0.2">
      <c r="A50" s="53"/>
      <c r="B50" s="54"/>
      <c r="C50" s="54" t="s">
        <v>15</v>
      </c>
      <c r="D50" s="54"/>
      <c r="E50" s="114">
        <v>9284</v>
      </c>
      <c r="F50" s="108">
        <v>0</v>
      </c>
      <c r="G50" s="55">
        <v>0</v>
      </c>
      <c r="H50" s="55">
        <f>E50+F50-G50</f>
        <v>9284</v>
      </c>
      <c r="I50" s="199">
        <v>9284</v>
      </c>
      <c r="J50" s="268"/>
      <c r="K50" s="268"/>
      <c r="L50" s="14"/>
      <c r="M50" s="14"/>
    </row>
    <row r="51" spans="1:13" x14ac:dyDescent="0.2">
      <c r="A51" s="56"/>
      <c r="B51" s="57"/>
      <c r="C51" s="57" t="s">
        <v>20</v>
      </c>
      <c r="D51" s="57"/>
      <c r="E51" s="115">
        <v>178435.09</v>
      </c>
      <c r="F51" s="109">
        <v>349687</v>
      </c>
      <c r="G51" s="58">
        <v>292044</v>
      </c>
      <c r="H51" s="58">
        <f>E51+F51-G51</f>
        <v>236078.08999999997</v>
      </c>
      <c r="I51" s="59">
        <v>236078.09</v>
      </c>
      <c r="J51" s="268"/>
      <c r="K51" s="269"/>
      <c r="L51" s="14"/>
      <c r="M51" s="14"/>
    </row>
    <row r="52" spans="1:13" x14ac:dyDescent="0.2">
      <c r="A52" s="56"/>
      <c r="B52" s="57"/>
      <c r="C52" s="57" t="s">
        <v>64</v>
      </c>
      <c r="D52" s="57"/>
      <c r="E52" s="115">
        <v>512896.75</v>
      </c>
      <c r="F52" s="109">
        <v>126595.65</v>
      </c>
      <c r="G52" s="58">
        <v>10262.93</v>
      </c>
      <c r="H52" s="58">
        <f>E52+F52-G52</f>
        <v>629229.47</v>
      </c>
      <c r="I52" s="59">
        <v>629229.47</v>
      </c>
      <c r="J52" s="269"/>
      <c r="K52" s="269"/>
      <c r="L52" s="14"/>
      <c r="M52" s="14"/>
    </row>
    <row r="53" spans="1:13" x14ac:dyDescent="0.2">
      <c r="A53" s="56"/>
      <c r="B53" s="57"/>
      <c r="C53" s="181" t="s">
        <v>62</v>
      </c>
      <c r="D53" s="57"/>
      <c r="E53" s="115">
        <v>274414.25</v>
      </c>
      <c r="F53" s="109">
        <v>2835912.74</v>
      </c>
      <c r="G53" s="58">
        <v>3106118.74</v>
      </c>
      <c r="H53" s="58">
        <f>E53+F53-G53</f>
        <v>4208.25</v>
      </c>
      <c r="I53" s="59">
        <v>4208.25</v>
      </c>
      <c r="J53" s="270"/>
      <c r="K53" s="270"/>
      <c r="L53" s="14"/>
      <c r="M53" s="14"/>
    </row>
    <row r="54" spans="1:13" ht="18.75" thickBot="1" x14ac:dyDescent="0.4">
      <c r="A54" s="60" t="s">
        <v>11</v>
      </c>
      <c r="B54" s="105"/>
      <c r="C54" s="105"/>
      <c r="D54" s="105"/>
      <c r="E54" s="116">
        <f>E50+E51+E52+E53</f>
        <v>975030.09</v>
      </c>
      <c r="F54" s="110">
        <f>F50+F51+F52+F53</f>
        <v>3312195.39</v>
      </c>
      <c r="G54" s="106">
        <f>G50+G51+G52+G53</f>
        <v>3408425.6700000004</v>
      </c>
      <c r="H54" s="106">
        <f>H50+H51+H52+H53</f>
        <v>878799.80999999994</v>
      </c>
      <c r="I54" s="107">
        <f>I50+I51+I52+I53</f>
        <v>878799.80999999994</v>
      </c>
      <c r="J54" s="266"/>
      <c r="K54" s="266"/>
    </row>
    <row r="55" spans="1:13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3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3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A44:I4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showGridLines="0" tabSelected="1" zoomScaleNormal="100" workbookViewId="0">
      <selection activeCell="L29" sqref="L2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95</v>
      </c>
      <c r="F2" s="325"/>
      <c r="G2" s="325"/>
      <c r="H2" s="325"/>
      <c r="I2" s="325"/>
      <c r="J2" s="25"/>
    </row>
    <row r="3" spans="1:10" ht="9.75" customHeight="1" x14ac:dyDescent="0.4">
      <c r="A3" s="226"/>
      <c r="B3" s="226"/>
      <c r="C3" s="226"/>
      <c r="D3" s="226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43" t="s">
        <v>96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97</v>
      </c>
      <c r="F6" s="28"/>
      <c r="G6" s="29" t="s">
        <v>3</v>
      </c>
      <c r="H6" s="327">
        <v>1607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customHeight="1" x14ac:dyDescent="0.4">
      <c r="A8" s="25"/>
      <c r="E8" s="227"/>
      <c r="F8" s="227"/>
      <c r="G8" s="227"/>
      <c r="H8" s="29"/>
      <c r="I8" s="227"/>
    </row>
    <row r="9" spans="1:10" ht="30.75" customHeight="1" x14ac:dyDescent="0.4">
      <c r="A9" s="25"/>
      <c r="E9" s="227"/>
      <c r="F9" s="227"/>
      <c r="G9" s="227"/>
      <c r="H9" s="29"/>
      <c r="I9" s="227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8"/>
      <c r="I14" s="229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27607000</v>
      </c>
      <c r="F16" s="322"/>
      <c r="G16" s="4">
        <f>H16+I16</f>
        <v>29311586.009999998</v>
      </c>
      <c r="H16" s="71">
        <v>29097147.43</v>
      </c>
      <c r="I16" s="71">
        <v>214438.58</v>
      </c>
      <c r="J16" s="32"/>
    </row>
    <row r="17" spans="1:13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3" s="3" customFormat="1" ht="19.5" x14ac:dyDescent="0.4">
      <c r="A18" s="40" t="s">
        <v>72</v>
      </c>
      <c r="B18" s="2"/>
      <c r="C18" s="2"/>
      <c r="D18" s="2"/>
      <c r="E18" s="321">
        <v>27617000</v>
      </c>
      <c r="F18" s="322"/>
      <c r="G18" s="4">
        <f>H18+I18</f>
        <v>29728557.859999999</v>
      </c>
      <c r="H18" s="71">
        <v>29345844.579999998</v>
      </c>
      <c r="I18" s="71">
        <v>382713.28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13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416971.85000000149</v>
      </c>
      <c r="H20" s="119">
        <f>H18-H16+H17</f>
        <v>248697.14999999851</v>
      </c>
      <c r="I20" s="119">
        <f>I18-I16+I17</f>
        <v>168274.70000000004</v>
      </c>
      <c r="J20" s="120"/>
    </row>
    <row r="21" spans="1:13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416971.85000000149</v>
      </c>
      <c r="H21" s="119">
        <f>H20-H17</f>
        <v>248697.14999999851</v>
      </c>
      <c r="I21" s="119">
        <f>I20-I17</f>
        <v>168274.70000000004</v>
      </c>
      <c r="J21" s="120"/>
    </row>
    <row r="22" spans="1:13" s="121" customFormat="1" ht="19.5" x14ac:dyDescent="0.4">
      <c r="A22" s="117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3" s="121" customFormat="1" ht="19.5" x14ac:dyDescent="0.4">
      <c r="A23" s="117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3" s="121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19"/>
      <c r="I24" s="119"/>
      <c r="J24" s="120"/>
    </row>
    <row r="25" spans="1:13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407233.4200000015</v>
      </c>
      <c r="H25" s="71">
        <f>H21-H26</f>
        <v>238958.71999999852</v>
      </c>
      <c r="I25" s="216">
        <f>I21-I26</f>
        <v>168274.70000000004</v>
      </c>
      <c r="J25" s="258"/>
      <c r="K25" s="258"/>
      <c r="L25" s="259"/>
      <c r="M25" s="259"/>
    </row>
    <row r="26" spans="1:13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9738.43</v>
      </c>
      <c r="H26" s="71">
        <v>9738.43</v>
      </c>
      <c r="I26" s="216">
        <v>0</v>
      </c>
      <c r="J26" s="260"/>
      <c r="L26" s="259"/>
      <c r="M26" s="259"/>
    </row>
    <row r="27" spans="1:13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59"/>
    </row>
    <row r="28" spans="1:13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59"/>
    </row>
    <row r="29" spans="1:13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352">
        <f>SUM(H30:H31)</f>
        <v>0</v>
      </c>
      <c r="I29" s="130"/>
      <c r="J29" s="131"/>
      <c r="L29" s="259"/>
      <c r="M29" s="259"/>
    </row>
    <row r="30" spans="1:13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353">
        <v>0</v>
      </c>
      <c r="I30" s="130"/>
      <c r="L30" s="259"/>
      <c r="M30" s="259"/>
    </row>
    <row r="31" spans="1:13" s="138" customFormat="1" ht="18.75" x14ac:dyDescent="0.4">
      <c r="A31" s="132"/>
      <c r="B31" s="132"/>
      <c r="C31" s="139"/>
      <c r="D31" s="134"/>
      <c r="E31" s="140"/>
      <c r="F31" s="136" t="s">
        <v>64</v>
      </c>
      <c r="G31" s="353">
        <v>0</v>
      </c>
      <c r="I31" s="130"/>
      <c r="J31" s="263"/>
      <c r="K31" s="263"/>
      <c r="L31" s="259"/>
      <c r="M31" s="259"/>
    </row>
    <row r="32" spans="1:13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9738.43</v>
      </c>
      <c r="H32" s="129"/>
      <c r="I32" s="130"/>
      <c r="J32" s="264"/>
      <c r="L32" s="259"/>
      <c r="M32" s="259"/>
    </row>
    <row r="33" spans="1:13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7">
        <v>91583.91</v>
      </c>
      <c r="H33" s="177"/>
      <c r="I33" s="177"/>
      <c r="J33" s="260"/>
      <c r="K33" s="265"/>
    </row>
    <row r="34" spans="1:13" ht="42" customHeight="1" x14ac:dyDescent="0.2">
      <c r="A34" s="339" t="s">
        <v>120</v>
      </c>
      <c r="B34" s="340"/>
      <c r="C34" s="340"/>
      <c r="D34" s="340"/>
      <c r="E34" s="340"/>
      <c r="F34" s="340"/>
      <c r="G34" s="340"/>
      <c r="H34" s="340"/>
      <c r="I34" s="340"/>
      <c r="J34" s="260"/>
      <c r="K34" s="20"/>
      <c r="L34" s="175"/>
      <c r="M34" s="175"/>
    </row>
    <row r="35" spans="1:13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175"/>
    </row>
    <row r="36" spans="1:13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175"/>
    </row>
    <row r="37" spans="1:13" ht="16.5" x14ac:dyDescent="0.35">
      <c r="A37" s="84" t="s">
        <v>22</v>
      </c>
      <c r="B37" s="48"/>
      <c r="C37" s="1"/>
      <c r="D37" s="48"/>
      <c r="E37" s="83"/>
      <c r="F37" s="85">
        <v>16446741</v>
      </c>
      <c r="G37" s="85">
        <v>16446741</v>
      </c>
      <c r="H37" s="86"/>
      <c r="I37" s="49">
        <f>IF(F37=0,"nerozp.",G37/F37)</f>
        <v>1</v>
      </c>
      <c r="J37" s="20"/>
    </row>
    <row r="38" spans="1:13" ht="16.5" hidden="1" customHeight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3" ht="16.5" hidden="1" customHeight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3" ht="16.5" x14ac:dyDescent="0.35">
      <c r="A40" s="84" t="s">
        <v>63</v>
      </c>
      <c r="B40" s="48"/>
      <c r="C40" s="1"/>
      <c r="D40" s="87"/>
      <c r="E40" s="87"/>
      <c r="F40" s="85">
        <v>46.98</v>
      </c>
      <c r="G40" s="85">
        <v>44.43</v>
      </c>
      <c r="H40" s="86"/>
      <c r="I40" s="49">
        <f>IF(F40=0,"nerozp.",G40/F40)</f>
        <v>0.94572158365261816</v>
      </c>
      <c r="J40" s="10"/>
    </row>
    <row r="41" spans="1:13" ht="16.5" x14ac:dyDescent="0.35">
      <c r="A41" s="84" t="s">
        <v>60</v>
      </c>
      <c r="B41" s="48"/>
      <c r="C41" s="1"/>
      <c r="D41" s="83"/>
      <c r="E41" s="83"/>
      <c r="F41" s="85">
        <v>1118105</v>
      </c>
      <c r="G41" s="85">
        <v>1118105</v>
      </c>
      <c r="H41" s="86"/>
      <c r="I41" s="49">
        <f>IF(F41=0,"nerozp.",G41/F41)</f>
        <v>1</v>
      </c>
      <c r="J41" s="10"/>
    </row>
    <row r="42" spans="1:13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3" x14ac:dyDescent="0.2">
      <c r="A43" s="336" t="s">
        <v>59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13" ht="36" customHeight="1" x14ac:dyDescent="0.2">
      <c r="A44" s="336" t="s">
        <v>121</v>
      </c>
      <c r="B44" s="341"/>
      <c r="C44" s="341"/>
      <c r="D44" s="341"/>
      <c r="E44" s="341"/>
      <c r="F44" s="341"/>
      <c r="G44" s="341"/>
      <c r="H44" s="341"/>
      <c r="I44" s="341"/>
      <c r="J44" s="10"/>
    </row>
    <row r="45" spans="1:13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13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3" x14ac:dyDescent="0.2">
      <c r="A47" s="94"/>
      <c r="B47" s="95"/>
      <c r="C47" s="95"/>
      <c r="D47" s="95"/>
      <c r="E47" s="112"/>
      <c r="F47" s="331"/>
      <c r="G47" s="96"/>
      <c r="H47" s="97">
        <v>44196</v>
      </c>
      <c r="I47" s="98">
        <v>44196</v>
      </c>
      <c r="J47" s="10"/>
    </row>
    <row r="48" spans="1:13" x14ac:dyDescent="0.2">
      <c r="A48" s="94"/>
      <c r="B48" s="95"/>
      <c r="C48" s="95"/>
      <c r="D48" s="95"/>
      <c r="E48" s="112"/>
      <c r="F48" s="331"/>
      <c r="G48" s="99"/>
      <c r="H48" s="99"/>
      <c r="I48" s="100"/>
      <c r="J48" s="329"/>
      <c r="K48" s="330"/>
      <c r="L48" s="3"/>
      <c r="M48" s="3"/>
    </row>
    <row r="49" spans="1:13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3" ht="13.5" thickTop="1" x14ac:dyDescent="0.2">
      <c r="A50" s="53"/>
      <c r="B50" s="54"/>
      <c r="C50" s="54" t="s">
        <v>15</v>
      </c>
      <c r="D50" s="54"/>
      <c r="E50" s="114">
        <v>117355.32</v>
      </c>
      <c r="F50" s="108">
        <v>19700</v>
      </c>
      <c r="G50" s="235">
        <v>29700</v>
      </c>
      <c r="H50" s="55">
        <f>E50+F50-G50</f>
        <v>107355.32</v>
      </c>
      <c r="I50" s="199">
        <v>107355.32</v>
      </c>
      <c r="J50" s="268"/>
      <c r="K50" s="268"/>
      <c r="L50" s="14"/>
      <c r="M50" s="14"/>
    </row>
    <row r="51" spans="1:13" x14ac:dyDescent="0.2">
      <c r="A51" s="56"/>
      <c r="B51" s="57"/>
      <c r="C51" s="57" t="s">
        <v>20</v>
      </c>
      <c r="D51" s="57"/>
      <c r="E51" s="115">
        <v>227910.66</v>
      </c>
      <c r="F51" s="109">
        <v>324774.24</v>
      </c>
      <c r="G51" s="58">
        <v>245244</v>
      </c>
      <c r="H51" s="58">
        <f>E51+F51-G51</f>
        <v>307440.90000000002</v>
      </c>
      <c r="I51" s="59">
        <v>285584.53999999998</v>
      </c>
      <c r="J51" s="268"/>
      <c r="K51" s="269"/>
      <c r="L51" s="14"/>
      <c r="M51" s="14"/>
    </row>
    <row r="52" spans="1:13" x14ac:dyDescent="0.2">
      <c r="A52" s="56"/>
      <c r="B52" s="57"/>
      <c r="C52" s="57" t="s">
        <v>64</v>
      </c>
      <c r="D52" s="57"/>
      <c r="E52" s="115">
        <v>1372764.21</v>
      </c>
      <c r="F52" s="109">
        <v>315105.86</v>
      </c>
      <c r="G52" s="58">
        <v>130509.85</v>
      </c>
      <c r="H52" s="58">
        <f>E52+F52-G52</f>
        <v>1557360.2199999997</v>
      </c>
      <c r="I52" s="59">
        <v>1557360.22</v>
      </c>
      <c r="J52" s="269"/>
      <c r="K52" s="269"/>
      <c r="L52" s="14"/>
      <c r="M52" s="14"/>
    </row>
    <row r="53" spans="1:13" x14ac:dyDescent="0.2">
      <c r="A53" s="56"/>
      <c r="B53" s="57"/>
      <c r="C53" s="181" t="s">
        <v>62</v>
      </c>
      <c r="D53" s="57"/>
      <c r="E53" s="115">
        <v>248098.6</v>
      </c>
      <c r="F53" s="109">
        <v>1516065.6</v>
      </c>
      <c r="G53" s="58">
        <v>1409393.34</v>
      </c>
      <c r="H53" s="58">
        <f>E53+F53-G53</f>
        <v>354770.8600000001</v>
      </c>
      <c r="I53" s="59">
        <v>354770.86</v>
      </c>
      <c r="J53" s="270"/>
      <c r="K53" s="270"/>
      <c r="L53" s="14"/>
      <c r="M53" s="14"/>
    </row>
    <row r="54" spans="1:13" ht="18.75" thickBot="1" x14ac:dyDescent="0.4">
      <c r="A54" s="60" t="s">
        <v>11</v>
      </c>
      <c r="B54" s="105"/>
      <c r="C54" s="105"/>
      <c r="D54" s="105"/>
      <c r="E54" s="116">
        <f>E50+E51+E52+E53</f>
        <v>1966128.79</v>
      </c>
      <c r="F54" s="110">
        <f>F50+F51+F52+F53</f>
        <v>2175645.7000000002</v>
      </c>
      <c r="G54" s="106">
        <f>G50+G51+G52+G53</f>
        <v>1814847.19</v>
      </c>
      <c r="H54" s="106">
        <f>H50+H51+H52+H53</f>
        <v>2326927.2999999998</v>
      </c>
      <c r="I54" s="107">
        <f>I50+I51+I52+I53</f>
        <v>2305070.94</v>
      </c>
      <c r="J54" s="266"/>
      <c r="K54" s="266"/>
    </row>
    <row r="55" spans="1:13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3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3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A44:I4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58"/>
  <sheetViews>
    <sheetView showGridLines="0" topLeftCell="A4" zoomScaleNormal="100" workbookViewId="0">
      <selection activeCell="L9" sqref="L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24" t="s">
        <v>1</v>
      </c>
      <c r="B2" s="324"/>
      <c r="C2" s="324"/>
      <c r="D2" s="324"/>
      <c r="E2" s="325" t="s">
        <v>98</v>
      </c>
      <c r="F2" s="325"/>
      <c r="G2" s="325"/>
      <c r="H2" s="325"/>
      <c r="I2" s="325"/>
      <c r="J2" s="25"/>
    </row>
    <row r="3" spans="1:10" ht="9.75" customHeight="1" x14ac:dyDescent="0.4">
      <c r="A3" s="184"/>
      <c r="B3" s="184"/>
      <c r="C3" s="184"/>
      <c r="D3" s="184"/>
      <c r="E3" s="323" t="s">
        <v>23</v>
      </c>
      <c r="F3" s="323"/>
      <c r="G3" s="323"/>
      <c r="H3" s="323"/>
      <c r="I3" s="323"/>
      <c r="J3" s="25"/>
    </row>
    <row r="4" spans="1:10" ht="15.75" x14ac:dyDescent="0.25">
      <c r="A4" s="26" t="s">
        <v>2</v>
      </c>
      <c r="E4" s="343" t="s">
        <v>99</v>
      </c>
      <c r="F4" s="326"/>
      <c r="G4" s="326"/>
      <c r="H4" s="326"/>
      <c r="I4" s="326"/>
    </row>
    <row r="5" spans="1:10" ht="7.5" customHeight="1" x14ac:dyDescent="0.3">
      <c r="A5" s="27"/>
      <c r="E5" s="323" t="s">
        <v>23</v>
      </c>
      <c r="F5" s="323"/>
      <c r="G5" s="323"/>
      <c r="H5" s="323"/>
      <c r="I5" s="323"/>
    </row>
    <row r="6" spans="1:10" ht="19.5" x14ac:dyDescent="0.4">
      <c r="A6" s="25" t="s">
        <v>35</v>
      </c>
      <c r="E6" s="201" t="s">
        <v>100</v>
      </c>
      <c r="F6" s="28"/>
      <c r="G6" s="29" t="s">
        <v>3</v>
      </c>
      <c r="H6" s="327">
        <v>1608</v>
      </c>
      <c r="I6" s="328"/>
    </row>
    <row r="7" spans="1:10" ht="8.25" customHeight="1" x14ac:dyDescent="0.4">
      <c r="A7" s="25"/>
      <c r="E7" s="323" t="s">
        <v>24</v>
      </c>
      <c r="F7" s="323"/>
      <c r="G7" s="323"/>
      <c r="H7" s="323"/>
      <c r="I7" s="323"/>
    </row>
    <row r="8" spans="1:10" ht="19.5" hidden="1" customHeight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81"/>
      <c r="H13" s="334" t="s">
        <v>37</v>
      </c>
      <c r="I13" s="33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182"/>
      <c r="I14" s="183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1">
        <v>27910000</v>
      </c>
      <c r="F16" s="322"/>
      <c r="G16" s="4">
        <f>H16+I16</f>
        <v>38285394.289999999</v>
      </c>
      <c r="H16" s="71">
        <v>38219858.920000002</v>
      </c>
      <c r="I16" s="71">
        <v>65535.37</v>
      </c>
      <c r="J16" s="32"/>
    </row>
    <row r="17" spans="1:13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12920</v>
      </c>
      <c r="H17" s="5">
        <v>12920</v>
      </c>
      <c r="I17" s="5">
        <v>0</v>
      </c>
      <c r="J17" s="41"/>
      <c r="K17" s="210"/>
    </row>
    <row r="18" spans="1:13" s="3" customFormat="1" ht="19.5" x14ac:dyDescent="0.4">
      <c r="A18" s="40" t="s">
        <v>72</v>
      </c>
      <c r="B18" s="2"/>
      <c r="C18" s="2"/>
      <c r="D18" s="2"/>
      <c r="E18" s="321">
        <v>27910000</v>
      </c>
      <c r="F18" s="322"/>
      <c r="G18" s="4">
        <f>H18+I18</f>
        <v>38294441.340000004</v>
      </c>
      <c r="H18" s="71">
        <v>38226737.340000004</v>
      </c>
      <c r="I18" s="71">
        <v>67704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67"/>
    </row>
    <row r="20" spans="1:13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21967.05000000447</v>
      </c>
      <c r="H20" s="119">
        <f>H18-H16+H17</f>
        <v>19798.420000001788</v>
      </c>
      <c r="I20" s="119">
        <f>I18-I16+I17</f>
        <v>2168.6299999999974</v>
      </c>
      <c r="J20" s="120"/>
    </row>
    <row r="21" spans="1:13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9047.0500000044703</v>
      </c>
      <c r="H21" s="119">
        <f>H20-H17</f>
        <v>6878.4200000017881</v>
      </c>
      <c r="I21" s="119">
        <f>I20-I17</f>
        <v>2168.6299999999974</v>
      </c>
      <c r="J21" s="120"/>
    </row>
    <row r="22" spans="1:13" s="121" customFormat="1" ht="19.5" x14ac:dyDescent="0.4">
      <c r="A22" s="117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3" s="121" customFormat="1" ht="19.5" x14ac:dyDescent="0.4">
      <c r="A23" s="117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3" s="121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19"/>
      <c r="I24" s="119"/>
      <c r="J24" s="120"/>
    </row>
    <row r="25" spans="1:13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5">
        <f>G21-G26</f>
        <v>9047.0500000044703</v>
      </c>
      <c r="H25" s="71">
        <f>H21-H26</f>
        <v>6878.4200000017881</v>
      </c>
      <c r="I25" s="216">
        <f>I21-I26</f>
        <v>2168.6299999999974</v>
      </c>
      <c r="J25" s="258"/>
      <c r="K25" s="258"/>
      <c r="L25" s="259"/>
      <c r="M25" s="259"/>
    </row>
    <row r="26" spans="1:13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71">
        <v>0</v>
      </c>
      <c r="I26" s="216">
        <v>0</v>
      </c>
      <c r="J26" s="260"/>
      <c r="L26" s="259"/>
      <c r="M26" s="259"/>
    </row>
    <row r="27" spans="1:13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61"/>
      <c r="K27" s="262"/>
      <c r="L27" s="259"/>
      <c r="M27" s="259"/>
    </row>
    <row r="28" spans="1:13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  <c r="L28" s="259"/>
      <c r="M28" s="259"/>
    </row>
    <row r="29" spans="1:13" s="121" customFormat="1" ht="16.5" customHeight="1" x14ac:dyDescent="0.3">
      <c r="A29" s="126"/>
      <c r="B29" s="126"/>
      <c r="C29" s="332" t="s">
        <v>14</v>
      </c>
      <c r="D29" s="332"/>
      <c r="E29" s="332"/>
      <c r="F29" s="128"/>
      <c r="G29" s="200">
        <f>G30+G31</f>
        <v>9047.0499999999993</v>
      </c>
      <c r="H29" s="129"/>
      <c r="I29" s="130"/>
      <c r="J29" s="131"/>
      <c r="L29" s="259"/>
      <c r="M29" s="259"/>
    </row>
    <row r="30" spans="1:13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  <c r="L30" s="259"/>
      <c r="M30" s="259"/>
    </row>
    <row r="31" spans="1:13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9047.0499999999993</v>
      </c>
      <c r="H31" s="129"/>
      <c r="I31" s="130"/>
      <c r="J31" s="263"/>
      <c r="K31" s="263"/>
      <c r="L31" s="259"/>
      <c r="M31" s="259"/>
    </row>
    <row r="32" spans="1:13" s="138" customFormat="1" ht="18.75" x14ac:dyDescent="0.4">
      <c r="A32" s="132"/>
      <c r="B32" s="141"/>
      <c r="C32" s="333" t="s">
        <v>46</v>
      </c>
      <c r="D32" s="333"/>
      <c r="E32" s="333"/>
      <c r="F32" s="333"/>
      <c r="G32" s="200">
        <f>G26</f>
        <v>0</v>
      </c>
      <c r="H32" s="129"/>
      <c r="I32" s="130"/>
      <c r="J32" s="264"/>
      <c r="L32" s="259"/>
      <c r="M32" s="259"/>
    </row>
    <row r="33" spans="1:13" s="3" customFormat="1" ht="20.25" customHeight="1" x14ac:dyDescent="0.3">
      <c r="A33" s="176"/>
      <c r="B33" s="338" t="s">
        <v>77</v>
      </c>
      <c r="C33" s="338"/>
      <c r="D33" s="338"/>
      <c r="E33" s="338"/>
      <c r="F33" s="338"/>
      <c r="G33" s="271">
        <v>0</v>
      </c>
      <c r="H33" s="177"/>
      <c r="I33" s="177"/>
      <c r="J33" s="260"/>
      <c r="K33" s="265"/>
    </row>
    <row r="34" spans="1:13" ht="28.5" customHeight="1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260"/>
      <c r="K34" s="20"/>
      <c r="L34" s="175"/>
      <c r="M34" s="175"/>
    </row>
    <row r="35" spans="1:13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61"/>
      <c r="K35" s="262"/>
      <c r="L35" s="175"/>
      <c r="M35" s="175"/>
    </row>
    <row r="36" spans="1:13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  <c r="L36" s="175"/>
      <c r="M36" s="175"/>
    </row>
    <row r="37" spans="1:13" ht="16.5" x14ac:dyDescent="0.35">
      <c r="A37" s="84" t="s">
        <v>22</v>
      </c>
      <c r="B37" s="48"/>
      <c r="C37" s="1"/>
      <c r="D37" s="48"/>
      <c r="E37" s="83"/>
      <c r="F37" s="85">
        <v>14835760</v>
      </c>
      <c r="G37" s="85">
        <v>12714803</v>
      </c>
      <c r="H37" s="86"/>
      <c r="I37" s="49">
        <f>IF(F37=0,"nerozp.",G37/F37)</f>
        <v>0.85703752285019441</v>
      </c>
      <c r="J37" s="20"/>
    </row>
    <row r="38" spans="1:13" ht="16.5" hidden="1" customHeight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3" ht="16.5" hidden="1" customHeight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3" ht="16.5" x14ac:dyDescent="0.35">
      <c r="A40" s="84" t="s">
        <v>63</v>
      </c>
      <c r="B40" s="48"/>
      <c r="C40" s="1"/>
      <c r="D40" s="87"/>
      <c r="E40" s="87"/>
      <c r="F40" s="85">
        <v>40</v>
      </c>
      <c r="G40" s="85">
        <v>32.31</v>
      </c>
      <c r="H40" s="86"/>
      <c r="I40" s="49">
        <f>IF(F40=0,"nerozp.",G40/F40)</f>
        <v>0.80775000000000008</v>
      </c>
      <c r="J40" s="10"/>
    </row>
    <row r="41" spans="1:13" ht="16.5" x14ac:dyDescent="0.35">
      <c r="A41" s="84" t="s">
        <v>60</v>
      </c>
      <c r="B41" s="48"/>
      <c r="C41" s="1"/>
      <c r="D41" s="83"/>
      <c r="E41" s="83"/>
      <c r="F41" s="85">
        <v>1144683</v>
      </c>
      <c r="G41" s="85">
        <v>1144683</v>
      </c>
      <c r="H41" s="86"/>
      <c r="I41" s="49">
        <f>IF(F41=0,"nerozp.",G41/F41)</f>
        <v>1</v>
      </c>
      <c r="J41" s="10"/>
    </row>
    <row r="42" spans="1:13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3" x14ac:dyDescent="0.2">
      <c r="A43" s="336" t="s">
        <v>59</v>
      </c>
      <c r="B43" s="337"/>
      <c r="C43" s="337"/>
      <c r="D43" s="337"/>
      <c r="E43" s="337"/>
      <c r="F43" s="337"/>
      <c r="G43" s="337"/>
      <c r="H43" s="337"/>
      <c r="I43" s="337"/>
      <c r="J43" s="10"/>
    </row>
    <row r="44" spans="1:13" ht="31.5" customHeight="1" x14ac:dyDescent="0.2">
      <c r="A44" s="336" t="s">
        <v>126</v>
      </c>
      <c r="B44" s="341"/>
      <c r="C44" s="341"/>
      <c r="D44" s="341"/>
      <c r="E44" s="341"/>
      <c r="F44" s="341"/>
      <c r="G44" s="341"/>
      <c r="H44" s="341"/>
      <c r="I44" s="341"/>
      <c r="J44" s="10"/>
    </row>
    <row r="45" spans="1:13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34" t="s">
        <v>30</v>
      </c>
      <c r="I45" s="335"/>
      <c r="J45" s="10"/>
    </row>
    <row r="46" spans="1:13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3" x14ac:dyDescent="0.2">
      <c r="A47" s="94"/>
      <c r="B47" s="95"/>
      <c r="C47" s="95"/>
      <c r="D47" s="95"/>
      <c r="E47" s="112"/>
      <c r="F47" s="331"/>
      <c r="G47" s="96"/>
      <c r="H47" s="97">
        <v>44196</v>
      </c>
      <c r="I47" s="98">
        <v>44196</v>
      </c>
      <c r="J47" s="10"/>
    </row>
    <row r="48" spans="1:13" x14ac:dyDescent="0.2">
      <c r="A48" s="94"/>
      <c r="B48" s="95"/>
      <c r="C48" s="95"/>
      <c r="D48" s="95"/>
      <c r="E48" s="112"/>
      <c r="F48" s="331"/>
      <c r="G48" s="99"/>
      <c r="H48" s="99"/>
      <c r="I48" s="100"/>
      <c r="J48" s="329"/>
      <c r="K48" s="330"/>
      <c r="L48" s="3"/>
      <c r="M48" s="3"/>
    </row>
    <row r="49" spans="1:13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3" ht="13.5" thickTop="1" x14ac:dyDescent="0.2">
      <c r="A50" s="53"/>
      <c r="B50" s="54"/>
      <c r="C50" s="54" t="s">
        <v>15</v>
      </c>
      <c r="D50" s="54"/>
      <c r="E50" s="114">
        <v>60000</v>
      </c>
      <c r="F50" s="108">
        <v>0</v>
      </c>
      <c r="G50" s="55">
        <v>0</v>
      </c>
      <c r="H50" s="55">
        <f>E50+F50-G50</f>
        <v>60000</v>
      </c>
      <c r="I50" s="199">
        <v>60000</v>
      </c>
      <c r="J50" s="268"/>
      <c r="K50" s="268"/>
      <c r="L50" s="14"/>
      <c r="M50" s="14"/>
    </row>
    <row r="51" spans="1:13" x14ac:dyDescent="0.2">
      <c r="A51" s="56"/>
      <c r="B51" s="57"/>
      <c r="C51" s="57" t="s">
        <v>20</v>
      </c>
      <c r="D51" s="57"/>
      <c r="E51" s="115">
        <v>340876.67</v>
      </c>
      <c r="F51" s="109">
        <v>236104.98</v>
      </c>
      <c r="G51" s="58">
        <v>194291</v>
      </c>
      <c r="H51" s="58">
        <f>E51+F51-G51</f>
        <v>382690.65</v>
      </c>
      <c r="I51" s="59">
        <v>389085.35</v>
      </c>
      <c r="J51" s="268"/>
      <c r="K51" s="269"/>
      <c r="L51" s="14"/>
      <c r="M51" s="14"/>
    </row>
    <row r="52" spans="1:13" x14ac:dyDescent="0.2">
      <c r="A52" s="56"/>
      <c r="B52" s="57"/>
      <c r="C52" s="57" t="s">
        <v>64</v>
      </c>
      <c r="D52" s="57"/>
      <c r="E52" s="115">
        <v>513797.69</v>
      </c>
      <c r="F52" s="109">
        <v>1195126.5900000001</v>
      </c>
      <c r="G52" s="58">
        <v>400000</v>
      </c>
      <c r="H52" s="58">
        <f>E52+F52-G52</f>
        <v>1308924.28</v>
      </c>
      <c r="I52" s="59">
        <v>1308924.28</v>
      </c>
      <c r="J52" s="269"/>
      <c r="K52" s="269"/>
      <c r="L52" s="14"/>
      <c r="M52" s="14"/>
    </row>
    <row r="53" spans="1:13" x14ac:dyDescent="0.2">
      <c r="A53" s="56"/>
      <c r="B53" s="57"/>
      <c r="C53" s="181" t="s">
        <v>62</v>
      </c>
      <c r="D53" s="57"/>
      <c r="E53" s="115">
        <v>453433.08</v>
      </c>
      <c r="F53" s="109">
        <v>2691039</v>
      </c>
      <c r="G53" s="58">
        <v>2970822.53</v>
      </c>
      <c r="H53" s="58">
        <f>E53+F53-G53</f>
        <v>173649.55000000028</v>
      </c>
      <c r="I53" s="59">
        <v>173649.55</v>
      </c>
      <c r="J53" s="270"/>
      <c r="K53" s="270"/>
      <c r="L53" s="14"/>
      <c r="M53" s="14"/>
    </row>
    <row r="54" spans="1:13" ht="18.75" thickBot="1" x14ac:dyDescent="0.4">
      <c r="A54" s="60" t="s">
        <v>11</v>
      </c>
      <c r="B54" s="105"/>
      <c r="C54" s="105"/>
      <c r="D54" s="105"/>
      <c r="E54" s="116">
        <f>E50+E51+E52+E53</f>
        <v>1368107.44</v>
      </c>
      <c r="F54" s="110">
        <f>F50+F51+F52+F53</f>
        <v>4122270.5700000003</v>
      </c>
      <c r="G54" s="106">
        <f>G50+G51+G52+G53</f>
        <v>3565113.53</v>
      </c>
      <c r="H54" s="106">
        <f>H50+H51+H52+H53</f>
        <v>1925264.4800000004</v>
      </c>
      <c r="I54" s="107">
        <f>I50+I51+I52+I53</f>
        <v>1931659.18</v>
      </c>
      <c r="J54" s="266"/>
      <c r="K54" s="266"/>
    </row>
    <row r="55" spans="1:13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3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3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1">
    <mergeCell ref="E7:I7"/>
    <mergeCell ref="A2:D2"/>
    <mergeCell ref="E2:I2"/>
    <mergeCell ref="E3:I3"/>
    <mergeCell ref="E4:I4"/>
    <mergeCell ref="E5:I5"/>
    <mergeCell ref="H6:I6"/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44:I44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Rekapitulace dle oblasti</vt:lpstr>
      <vt:lpstr>1601</vt:lpstr>
      <vt:lpstr>1602</vt:lpstr>
      <vt:lpstr>1603</vt:lpstr>
      <vt:lpstr> 1604</vt:lpstr>
      <vt:lpstr>1606</vt:lpstr>
      <vt:lpstr>1607</vt:lpstr>
      <vt:lpstr>1608</vt:lpstr>
      <vt:lpstr>'Rekapitulace dle oblasti'!A</vt:lpstr>
      <vt:lpstr>' 1604'!Oblast_tisku</vt:lpstr>
      <vt:lpstr>'1601'!Oblast_tisku</vt:lpstr>
      <vt:lpstr>'1602'!Oblast_tisku</vt:lpstr>
      <vt:lpstr>'1603'!Oblast_tisku</vt:lpstr>
      <vt:lpstr>'1606'!Oblast_tisku</vt:lpstr>
      <vt:lpstr>'1607'!Oblast_tisku</vt:lpstr>
      <vt:lpstr>'1608'!Oblast_tisku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Seidlová Aneta</cp:lastModifiedBy>
  <cp:lastPrinted>2021-05-27T08:30:48Z</cp:lastPrinted>
  <dcterms:created xsi:type="dcterms:W3CDTF">2008-01-24T08:46:29Z</dcterms:created>
  <dcterms:modified xsi:type="dcterms:W3CDTF">2021-06-24T06:46:56Z</dcterms:modified>
</cp:coreProperties>
</file>