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8800" windowHeight="12450" tabRatio="861" firstSheet="1" activeTab="28"/>
  </bookViews>
  <sheets>
    <sheet name="Rekapitulace dle oblasti" sheetId="26" r:id="rId1"/>
    <sheet name="1036" sheetId="25" r:id="rId2"/>
    <sheet name="1037" sheetId="27" r:id="rId3"/>
    <sheet name="1038" sheetId="41" r:id="rId4"/>
    <sheet name="1108" sheetId="42" r:id="rId5"/>
    <sheet name="1109" sheetId="43" r:id="rId6"/>
    <sheet name="1110" sheetId="44" r:id="rId7"/>
    <sheet name="1128" sheetId="45" r:id="rId8"/>
    <sheet name="1129" sheetId="46" r:id="rId9"/>
    <sheet name="1130" sheetId="47" r:id="rId10"/>
    <sheet name="1131" sheetId="48" r:id="rId11"/>
    <sheet name="1132" sheetId="49" r:id="rId12"/>
    <sheet name="1133" sheetId="50" r:id="rId13"/>
    <sheet name="1134" sheetId="51" r:id="rId14"/>
    <sheet name="1152" sheetId="52" r:id="rId15"/>
    <sheet name="1162" sheetId="53" r:id="rId16"/>
    <sheet name="1171" sheetId="54" r:id="rId17"/>
    <sheet name="1173" sheetId="55" r:id="rId18"/>
    <sheet name="1216" sheetId="56" r:id="rId19"/>
    <sheet name="1218" sheetId="57" r:id="rId20"/>
    <sheet name="1306" sheetId="58" r:id="rId21"/>
    <sheet name="1307" sheetId="59" r:id="rId22"/>
    <sheet name="1308" sheetId="60" r:id="rId23"/>
    <sheet name="1309" sheetId="61" r:id="rId24"/>
    <sheet name="1310" sheetId="62" r:id="rId25"/>
    <sheet name="1353" sheetId="66" r:id="rId26"/>
    <sheet name="1403" sheetId="63" r:id="rId27"/>
    <sheet name="1404" sheetId="64" r:id="rId28"/>
    <sheet name="1405" sheetId="65" r:id="rId29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0">'Rekapitulace dle oblasti'!$A$64617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12">#REF!</definedName>
    <definedName name="názvy.tisku" localSheetId="13">#REF!</definedName>
    <definedName name="názvy.tisku" localSheetId="14">#REF!</definedName>
    <definedName name="názvy.tisku" localSheetId="15">#REF!</definedName>
    <definedName name="názvy.tisku" localSheetId="16">#REF!</definedName>
    <definedName name="názvy.tisku" localSheetId="17">#REF!</definedName>
    <definedName name="názvy.tisku" localSheetId="18">#REF!</definedName>
    <definedName name="názvy.tisku" localSheetId="19">#REF!</definedName>
    <definedName name="názvy.tisku" localSheetId="20">#REF!</definedName>
    <definedName name="názvy.tisku" localSheetId="21">#REF!</definedName>
    <definedName name="názvy.tisku" localSheetId="22">#REF!</definedName>
    <definedName name="názvy.tisku" localSheetId="23">#REF!</definedName>
    <definedName name="názvy.tisku" localSheetId="24">#REF!</definedName>
    <definedName name="názvy.tisku" localSheetId="25">#REF!</definedName>
    <definedName name="názvy.tisku" localSheetId="26">#REF!</definedName>
    <definedName name="názvy.tisku" localSheetId="27">#REF!</definedName>
    <definedName name="názvy.tisku" localSheetId="28">#REF!</definedName>
    <definedName name="názvy.tisku" localSheetId="0">#REF!</definedName>
    <definedName name="názvy.tisku">#REF!</definedName>
    <definedName name="_xlnm.Print_Titles" localSheetId="0">'Rekapitulace dle oblasti'!$9:$12</definedName>
    <definedName name="_xlnm.Print_Area" localSheetId="1">'1036'!$A$1:$I$54</definedName>
    <definedName name="_xlnm.Print_Area" localSheetId="2">'1037'!$A$1:$I$54</definedName>
    <definedName name="_xlnm.Print_Area" localSheetId="3">'1038'!$A$1:$I$54</definedName>
    <definedName name="_xlnm.Print_Area" localSheetId="4">'1108'!$A$1:$I$54</definedName>
    <definedName name="_xlnm.Print_Area" localSheetId="5">'1109'!$A$1:$I$54</definedName>
    <definedName name="_xlnm.Print_Area" localSheetId="6">'1110'!$A$1:$I$54</definedName>
    <definedName name="_xlnm.Print_Area" localSheetId="7">'1128'!$A$1:$I$54</definedName>
    <definedName name="_xlnm.Print_Area" localSheetId="8">'1129'!$A$1:$I$54</definedName>
    <definedName name="_xlnm.Print_Area" localSheetId="9">'1130'!$A$1:$I$54</definedName>
    <definedName name="_xlnm.Print_Area" localSheetId="10">'1131'!$A$1:$I$54</definedName>
    <definedName name="_xlnm.Print_Area" localSheetId="11">'1132'!$A$1:$I$54</definedName>
    <definedName name="_xlnm.Print_Area" localSheetId="12">'1133'!$A$1:$I$54</definedName>
    <definedName name="_xlnm.Print_Area" localSheetId="13">'1134'!$A$1:$I$54</definedName>
    <definedName name="_xlnm.Print_Area" localSheetId="14">'1152'!$A$1:$I$54</definedName>
    <definedName name="_xlnm.Print_Area" localSheetId="15">'1162'!$A$1:$I$54</definedName>
    <definedName name="_xlnm.Print_Area" localSheetId="16">'1171'!$A$1:$I$54</definedName>
    <definedName name="_xlnm.Print_Area" localSheetId="17">'1173'!$A$1:$I$54</definedName>
    <definedName name="_xlnm.Print_Area" localSheetId="18">'1216'!$A$1:$I$54</definedName>
    <definedName name="_xlnm.Print_Area" localSheetId="19">'1218'!$A$1:$I$54</definedName>
    <definedName name="_xlnm.Print_Area" localSheetId="20">'1306'!$A$1:$I$54</definedName>
    <definedName name="_xlnm.Print_Area" localSheetId="21">'1307'!$A$1:$I$54</definedName>
    <definedName name="_xlnm.Print_Area" localSheetId="22">'1308'!$A$1:$I$54</definedName>
    <definedName name="_xlnm.Print_Area" localSheetId="23">'1309'!$A$1:$I$54</definedName>
    <definedName name="_xlnm.Print_Area" localSheetId="24">'1310'!$A$1:$I$54</definedName>
    <definedName name="_xlnm.Print_Area" localSheetId="25">'1353'!$A$1:$I$54</definedName>
    <definedName name="_xlnm.Print_Area" localSheetId="26">'1403'!$A$1:$I$54</definedName>
    <definedName name="_xlnm.Print_Area" localSheetId="27">'1404'!$A$1:$I$54</definedName>
    <definedName name="_xlnm.Print_Area" localSheetId="28">'1405'!$A$1:$I$54</definedName>
    <definedName name="_xlnm.Print_Area" localSheetId="0">'Rekapitulace dle oblasti'!$A$1:$N$55</definedName>
  </definedNames>
  <calcPr calcId="162913"/>
</workbook>
</file>

<file path=xl/calcChain.xml><?xml version="1.0" encoding="utf-8"?>
<calcChain xmlns="http://schemas.openxmlformats.org/spreadsheetml/2006/main">
  <c r="G25" i="47" l="1"/>
  <c r="H53" i="27" l="1"/>
  <c r="G58" i="27" s="1"/>
  <c r="H52" i="27"/>
  <c r="G54" i="27"/>
  <c r="F54" i="27"/>
  <c r="I42" i="27"/>
  <c r="I41" i="27"/>
  <c r="I40" i="27"/>
  <c r="I39" i="27"/>
  <c r="I38" i="27"/>
  <c r="I37" i="27"/>
  <c r="G29" i="27"/>
  <c r="G26" i="27"/>
  <c r="G32" i="27" s="1"/>
  <c r="G20" i="27"/>
  <c r="G21" i="27" s="1"/>
  <c r="H20" i="27" l="1"/>
  <c r="H21" i="27" s="1"/>
  <c r="H25" i="27" s="1"/>
  <c r="I20" i="27"/>
  <c r="I21" i="27" s="1"/>
  <c r="I25" i="27" s="1"/>
  <c r="I54" i="27"/>
  <c r="E54" i="27"/>
  <c r="H51" i="27"/>
  <c r="G25" i="27"/>
  <c r="G57" i="27"/>
  <c r="H50" i="27"/>
  <c r="H54" i="27" l="1"/>
  <c r="G55" i="27"/>
  <c r="H53" i="64" l="1"/>
  <c r="H52" i="64"/>
  <c r="I54" i="64"/>
  <c r="G54" i="64"/>
  <c r="F54" i="64"/>
  <c r="I42" i="64"/>
  <c r="I40" i="64"/>
  <c r="I39" i="64"/>
  <c r="I38" i="64"/>
  <c r="I37" i="64"/>
  <c r="G29" i="64"/>
  <c r="G26" i="64"/>
  <c r="G32" i="64" s="1"/>
  <c r="G20" i="64"/>
  <c r="G21" i="64" s="1"/>
  <c r="G25" i="64" s="1"/>
  <c r="I20" i="64" l="1"/>
  <c r="I21" i="64" s="1"/>
  <c r="I25" i="64" s="1"/>
  <c r="H20" i="64"/>
  <c r="H21" i="64" s="1"/>
  <c r="H25" i="64" s="1"/>
  <c r="I41" i="64"/>
  <c r="E54" i="64"/>
  <c r="H51" i="64"/>
  <c r="G58" i="64"/>
  <c r="H50" i="64"/>
  <c r="G57" i="64"/>
  <c r="G55" i="64" l="1"/>
  <c r="H54" i="64"/>
  <c r="H53" i="57" l="1"/>
  <c r="G58" i="57" s="1"/>
  <c r="H52" i="57"/>
  <c r="G54" i="57"/>
  <c r="F54" i="57"/>
  <c r="I42" i="57"/>
  <c r="I41" i="57"/>
  <c r="I40" i="57"/>
  <c r="I39" i="57"/>
  <c r="I38" i="57"/>
  <c r="I37" i="57"/>
  <c r="G29" i="57"/>
  <c r="G20" i="57"/>
  <c r="G21" i="57" s="1"/>
  <c r="H20" i="57" l="1"/>
  <c r="H21" i="57" s="1"/>
  <c r="H25" i="57" s="1"/>
  <c r="G26" i="57"/>
  <c r="G32" i="57" s="1"/>
  <c r="I20" i="57"/>
  <c r="I21" i="57" s="1"/>
  <c r="I25" i="57" s="1"/>
  <c r="I54" i="57"/>
  <c r="E54" i="57"/>
  <c r="H51" i="57"/>
  <c r="G25" i="57"/>
  <c r="G57" i="57"/>
  <c r="H50" i="57"/>
  <c r="H54" i="57" l="1"/>
  <c r="G55" i="57"/>
  <c r="H53" i="46" l="1"/>
  <c r="G58" i="46" s="1"/>
  <c r="H52" i="46"/>
  <c r="G54" i="46"/>
  <c r="F54" i="46"/>
  <c r="I42" i="46"/>
  <c r="I41" i="46"/>
  <c r="I40" i="46"/>
  <c r="I39" i="46"/>
  <c r="I38" i="46"/>
  <c r="I37" i="46"/>
  <c r="G29" i="46"/>
  <c r="G26" i="46"/>
  <c r="G32" i="46" s="1"/>
  <c r="G20" i="46"/>
  <c r="G21" i="46" s="1"/>
  <c r="H20" i="46" l="1"/>
  <c r="H21" i="46" s="1"/>
  <c r="H25" i="46" s="1"/>
  <c r="I20" i="46"/>
  <c r="I21" i="46" s="1"/>
  <c r="I25" i="46" s="1"/>
  <c r="I54" i="46"/>
  <c r="E54" i="46"/>
  <c r="H51" i="46"/>
  <c r="G25" i="46"/>
  <c r="G57" i="46"/>
  <c r="H50" i="46"/>
  <c r="H54" i="46" l="1"/>
  <c r="G55" i="46"/>
  <c r="H53" i="65" l="1"/>
  <c r="H52" i="65"/>
  <c r="I54" i="65"/>
  <c r="G54" i="65"/>
  <c r="F54" i="65"/>
  <c r="I42" i="65"/>
  <c r="I40" i="65"/>
  <c r="I39" i="65"/>
  <c r="I38" i="65"/>
  <c r="I37" i="65"/>
  <c r="G29" i="65"/>
  <c r="G26" i="65"/>
  <c r="G32" i="65" s="1"/>
  <c r="G20" i="65"/>
  <c r="G21" i="65" s="1"/>
  <c r="G25" i="65" s="1"/>
  <c r="I20" i="65"/>
  <c r="I21" i="65" s="1"/>
  <c r="I25" i="65" s="1"/>
  <c r="H20" i="65" l="1"/>
  <c r="H21" i="65" s="1"/>
  <c r="H25" i="65" s="1"/>
  <c r="I41" i="65"/>
  <c r="E54" i="65"/>
  <c r="H51" i="65"/>
  <c r="G58" i="65"/>
  <c r="H50" i="65"/>
  <c r="G57" i="65"/>
  <c r="G55" i="65" l="1"/>
  <c r="H54" i="65"/>
  <c r="H53" i="63" l="1"/>
  <c r="H52" i="63"/>
  <c r="G54" i="63"/>
  <c r="H50" i="63"/>
  <c r="I42" i="63"/>
  <c r="I40" i="63"/>
  <c r="I39" i="63"/>
  <c r="I38" i="63"/>
  <c r="I37" i="63"/>
  <c r="G29" i="63"/>
  <c r="G20" i="63"/>
  <c r="G21" i="63" s="1"/>
  <c r="I20" i="63" l="1"/>
  <c r="I21" i="63" s="1"/>
  <c r="I25" i="63" s="1"/>
  <c r="G26" i="63"/>
  <c r="G32" i="63" s="1"/>
  <c r="I54" i="63"/>
  <c r="H20" i="63"/>
  <c r="H21" i="63" s="1"/>
  <c r="H25" i="63" s="1"/>
  <c r="I41" i="63"/>
  <c r="E54" i="63"/>
  <c r="H51" i="63"/>
  <c r="H54" i="63"/>
  <c r="G55" i="63"/>
  <c r="G58" i="63"/>
  <c r="F54" i="63"/>
  <c r="G57" i="63"/>
  <c r="G25" i="63" l="1"/>
  <c r="H52" i="66" l="1"/>
  <c r="I54" i="66"/>
  <c r="G54" i="66"/>
  <c r="F54" i="66"/>
  <c r="I42" i="66"/>
  <c r="I40" i="66"/>
  <c r="I39" i="66"/>
  <c r="I38" i="66"/>
  <c r="I37" i="66"/>
  <c r="G29" i="66"/>
  <c r="G26" i="66"/>
  <c r="G32" i="66" s="1"/>
  <c r="H20" i="66"/>
  <c r="H21" i="66" s="1"/>
  <c r="H25" i="66" s="1"/>
  <c r="G20" i="66"/>
  <c r="G21" i="66" s="1"/>
  <c r="G25" i="66" l="1"/>
  <c r="I20" i="66"/>
  <c r="I21" i="66" s="1"/>
  <c r="I25" i="66" s="1"/>
  <c r="H53" i="66"/>
  <c r="G57" i="66" s="1"/>
  <c r="I41" i="66"/>
  <c r="E54" i="66"/>
  <c r="H51" i="66"/>
  <c r="G58" i="66"/>
  <c r="H50" i="66"/>
  <c r="G55" i="66" l="1"/>
  <c r="H54" i="66"/>
  <c r="H53" i="62" l="1"/>
  <c r="G58" i="62" s="1"/>
  <c r="H52" i="62"/>
  <c r="G54" i="62"/>
  <c r="F54" i="62"/>
  <c r="E54" i="62"/>
  <c r="I42" i="62"/>
  <c r="I41" i="62"/>
  <c r="I40" i="62"/>
  <c r="I39" i="62"/>
  <c r="I38" i="62"/>
  <c r="I37" i="62"/>
  <c r="G29" i="62"/>
  <c r="G26" i="62"/>
  <c r="G32" i="62" s="1"/>
  <c r="G20" i="62"/>
  <c r="G21" i="62" s="1"/>
  <c r="H20" i="62" l="1"/>
  <c r="H21" i="62" s="1"/>
  <c r="H25" i="62" s="1"/>
  <c r="I20" i="62"/>
  <c r="I21" i="62" s="1"/>
  <c r="I25" i="62" s="1"/>
  <c r="I54" i="62"/>
  <c r="H51" i="62"/>
  <c r="G25" i="62"/>
  <c r="G57" i="62"/>
  <c r="H50" i="62"/>
  <c r="H54" i="62" l="1"/>
  <c r="G55" i="62"/>
  <c r="H53" i="61" l="1"/>
  <c r="H52" i="61"/>
  <c r="I54" i="61"/>
  <c r="F54" i="61"/>
  <c r="I42" i="61"/>
  <c r="I40" i="61"/>
  <c r="I39" i="61"/>
  <c r="I38" i="61"/>
  <c r="I37" i="61"/>
  <c r="G29" i="61"/>
  <c r="G26" i="61"/>
  <c r="G32" i="61" s="1"/>
  <c r="I20" i="61"/>
  <c r="I21" i="61" s="1"/>
  <c r="I25" i="61" s="1"/>
  <c r="G20" i="61"/>
  <c r="G21" i="61" s="1"/>
  <c r="G25" i="61" s="1"/>
  <c r="G54" i="61" l="1"/>
  <c r="H20" i="61"/>
  <c r="H21" i="61" s="1"/>
  <c r="H25" i="61" s="1"/>
  <c r="I41" i="61"/>
  <c r="E54" i="61"/>
  <c r="H51" i="61"/>
  <c r="G58" i="61"/>
  <c r="H50" i="61"/>
  <c r="G57" i="61"/>
  <c r="G55" i="61" l="1"/>
  <c r="H54" i="61"/>
  <c r="H53" i="60" l="1"/>
  <c r="G58" i="60" s="1"/>
  <c r="H52" i="60"/>
  <c r="G54" i="60"/>
  <c r="F54" i="60"/>
  <c r="E54" i="60"/>
  <c r="I42" i="60"/>
  <c r="I41" i="60"/>
  <c r="I40" i="60"/>
  <c r="I39" i="60"/>
  <c r="I38" i="60"/>
  <c r="I37" i="60"/>
  <c r="G29" i="60"/>
  <c r="G26" i="60"/>
  <c r="G32" i="60" s="1"/>
  <c r="G20" i="60"/>
  <c r="G21" i="60" s="1"/>
  <c r="H20" i="60" l="1"/>
  <c r="H21" i="60" s="1"/>
  <c r="H25" i="60" s="1"/>
  <c r="I20" i="60"/>
  <c r="I21" i="60" s="1"/>
  <c r="I25" i="60" s="1"/>
  <c r="I54" i="60"/>
  <c r="H51" i="60"/>
  <c r="G25" i="60"/>
  <c r="G57" i="60"/>
  <c r="H50" i="60"/>
  <c r="H54" i="60" l="1"/>
  <c r="G55" i="60"/>
  <c r="H53" i="59" l="1"/>
  <c r="H52" i="59"/>
  <c r="G54" i="59"/>
  <c r="F54" i="59"/>
  <c r="E54" i="59"/>
  <c r="I42" i="59"/>
  <c r="I41" i="59"/>
  <c r="I40" i="59"/>
  <c r="I39" i="59"/>
  <c r="I38" i="59"/>
  <c r="I37" i="59"/>
  <c r="G29" i="59"/>
  <c r="G26" i="59"/>
  <c r="G32" i="59" s="1"/>
  <c r="G20" i="59"/>
  <c r="G21" i="59" s="1"/>
  <c r="H20" i="59" l="1"/>
  <c r="H21" i="59" s="1"/>
  <c r="H25" i="59" s="1"/>
  <c r="I20" i="59"/>
  <c r="I21" i="59" s="1"/>
  <c r="I25" i="59" s="1"/>
  <c r="I54" i="59"/>
  <c r="H51" i="59"/>
  <c r="G25" i="59"/>
  <c r="G58" i="59"/>
  <c r="H50" i="59"/>
  <c r="G57" i="59"/>
  <c r="H54" i="59" l="1"/>
  <c r="G55" i="59"/>
  <c r="H53" i="58" l="1"/>
  <c r="H52" i="58"/>
  <c r="G54" i="58"/>
  <c r="F54" i="58"/>
  <c r="I42" i="58"/>
  <c r="I41" i="58"/>
  <c r="I40" i="58"/>
  <c r="I39" i="58"/>
  <c r="I38" i="58"/>
  <c r="I37" i="58"/>
  <c r="G29" i="58"/>
  <c r="G20" i="58"/>
  <c r="G21" i="58" s="1"/>
  <c r="H20" i="58" l="1"/>
  <c r="H21" i="58" s="1"/>
  <c r="H25" i="58" s="1"/>
  <c r="I20" i="58"/>
  <c r="I21" i="58" s="1"/>
  <c r="I25" i="58" s="1"/>
  <c r="G26" i="58"/>
  <c r="G32" i="58" s="1"/>
  <c r="I54" i="58"/>
  <c r="E54" i="58"/>
  <c r="H51" i="58"/>
  <c r="G56" i="58" s="1"/>
  <c r="G58" i="58"/>
  <c r="H50" i="58"/>
  <c r="G57" i="58"/>
  <c r="G25" i="58" l="1"/>
  <c r="G55" i="58"/>
  <c r="H54" i="58"/>
  <c r="H53" i="56" l="1"/>
  <c r="G58" i="56" s="1"/>
  <c r="H52" i="56"/>
  <c r="H51" i="56"/>
  <c r="G54" i="56"/>
  <c r="F54" i="56"/>
  <c r="I42" i="56"/>
  <c r="I41" i="56"/>
  <c r="I40" i="56"/>
  <c r="I39" i="56"/>
  <c r="I38" i="56"/>
  <c r="I37" i="56"/>
  <c r="G26" i="56"/>
  <c r="G32" i="56" s="1"/>
  <c r="I20" i="56"/>
  <c r="I21" i="56" s="1"/>
  <c r="I25" i="56" s="1"/>
  <c r="G20" i="56" l="1"/>
  <c r="G21" i="56" s="1"/>
  <c r="G25" i="56" s="1"/>
  <c r="G55" i="56"/>
  <c r="H20" i="56"/>
  <c r="H21" i="56" s="1"/>
  <c r="H25" i="56" s="1"/>
  <c r="G29" i="56"/>
  <c r="H50" i="56"/>
  <c r="H54" i="56"/>
  <c r="G57" i="56"/>
  <c r="E54" i="56"/>
  <c r="I54" i="56"/>
  <c r="F22" i="26" l="1"/>
  <c r="H53" i="55"/>
  <c r="H52" i="55"/>
  <c r="G54" i="55"/>
  <c r="F54" i="55"/>
  <c r="I42" i="55"/>
  <c r="I40" i="55"/>
  <c r="I39" i="55"/>
  <c r="I38" i="55"/>
  <c r="I37" i="55"/>
  <c r="G29" i="55"/>
  <c r="I20" i="55"/>
  <c r="I21" i="55" s="1"/>
  <c r="I25" i="55" s="1"/>
  <c r="G20" i="55"/>
  <c r="G21" i="55" s="1"/>
  <c r="G26" i="55" l="1"/>
  <c r="G32" i="55" s="1"/>
  <c r="I54" i="55"/>
  <c r="H20" i="55"/>
  <c r="H21" i="55" s="1"/>
  <c r="H25" i="55" s="1"/>
  <c r="I41" i="55"/>
  <c r="E54" i="55"/>
  <c r="H51" i="55"/>
  <c r="G58" i="55"/>
  <c r="H50" i="55"/>
  <c r="G57" i="55"/>
  <c r="G25" i="55" l="1"/>
  <c r="G55" i="55"/>
  <c r="H54" i="55"/>
  <c r="H52" i="54" l="1"/>
  <c r="I54" i="54"/>
  <c r="G54" i="54"/>
  <c r="H50" i="54"/>
  <c r="I42" i="54"/>
  <c r="I40" i="54"/>
  <c r="I39" i="54"/>
  <c r="I38" i="54"/>
  <c r="I37" i="54"/>
  <c r="G29" i="54"/>
  <c r="G26" i="54"/>
  <c r="G32" i="54" s="1"/>
  <c r="H20" i="54"/>
  <c r="H21" i="54" s="1"/>
  <c r="H25" i="54" s="1"/>
  <c r="G20" i="54"/>
  <c r="G21" i="54" s="1"/>
  <c r="G25" i="54" s="1"/>
  <c r="H53" i="54" l="1"/>
  <c r="I20" i="54"/>
  <c r="I21" i="54" s="1"/>
  <c r="I25" i="54" s="1"/>
  <c r="I41" i="54"/>
  <c r="E54" i="54"/>
  <c r="H51" i="54"/>
  <c r="H54" i="54"/>
  <c r="G55" i="54"/>
  <c r="G58" i="54"/>
  <c r="F54" i="54"/>
  <c r="G57" i="54"/>
  <c r="G54" i="53" l="1"/>
  <c r="F54" i="53"/>
  <c r="I42" i="53"/>
  <c r="I41" i="53"/>
  <c r="I40" i="53"/>
  <c r="I39" i="53"/>
  <c r="I38" i="53"/>
  <c r="I37" i="53"/>
  <c r="G29" i="53"/>
  <c r="G26" i="53"/>
  <c r="G32" i="53" s="1"/>
  <c r="G20" i="53" l="1"/>
  <c r="G21" i="53" s="1"/>
  <c r="H52" i="53"/>
  <c r="H53" i="53"/>
  <c r="G58" i="53" s="1"/>
  <c r="H20" i="53"/>
  <c r="H21" i="53" s="1"/>
  <c r="H25" i="53" s="1"/>
  <c r="I20" i="53"/>
  <c r="I21" i="53" s="1"/>
  <c r="I25" i="53" s="1"/>
  <c r="I54" i="53"/>
  <c r="E54" i="53"/>
  <c r="H51" i="53"/>
  <c r="G25" i="53"/>
  <c r="H50" i="53"/>
  <c r="G57" i="53" l="1"/>
  <c r="H54" i="53"/>
  <c r="G55" i="53"/>
  <c r="H53" i="52" l="1"/>
  <c r="H52" i="52"/>
  <c r="I54" i="52"/>
  <c r="G54" i="52"/>
  <c r="F54" i="52"/>
  <c r="I42" i="52"/>
  <c r="I41" i="52"/>
  <c r="I40" i="52"/>
  <c r="I39" i="52"/>
  <c r="I38" i="52"/>
  <c r="I37" i="52"/>
  <c r="G29" i="52"/>
  <c r="G26" i="52"/>
  <c r="G32" i="52" s="1"/>
  <c r="G20" i="52"/>
  <c r="G21" i="52" s="1"/>
  <c r="H20" i="52" l="1"/>
  <c r="H21" i="52" s="1"/>
  <c r="H25" i="52" s="1"/>
  <c r="I20" i="52"/>
  <c r="I21" i="52" s="1"/>
  <c r="I25" i="52" s="1"/>
  <c r="E54" i="52"/>
  <c r="H51" i="52"/>
  <c r="G25" i="52"/>
  <c r="G58" i="52"/>
  <c r="H50" i="52"/>
  <c r="G57" i="52"/>
  <c r="G55" i="52" l="1"/>
  <c r="H54" i="52"/>
  <c r="H53" i="51" l="1"/>
  <c r="H52" i="51"/>
  <c r="I54" i="51"/>
  <c r="G54" i="51"/>
  <c r="F54" i="51"/>
  <c r="I42" i="51"/>
  <c r="I41" i="51"/>
  <c r="I40" i="51"/>
  <c r="I39" i="51"/>
  <c r="I38" i="51"/>
  <c r="I37" i="51"/>
  <c r="G29" i="51"/>
  <c r="G26" i="51"/>
  <c r="G32" i="51" s="1"/>
  <c r="G20" i="51"/>
  <c r="G21" i="51" s="1"/>
  <c r="H20" i="51" l="1"/>
  <c r="H21" i="51" s="1"/>
  <c r="H25" i="51" s="1"/>
  <c r="I20" i="51"/>
  <c r="I21" i="51" s="1"/>
  <c r="I25" i="51" s="1"/>
  <c r="E54" i="51"/>
  <c r="H51" i="51"/>
  <c r="G25" i="51"/>
  <c r="G58" i="51"/>
  <c r="H50" i="51"/>
  <c r="G57" i="51"/>
  <c r="H54" i="51" l="1"/>
  <c r="G55" i="51"/>
  <c r="H53" i="50" l="1"/>
  <c r="H52" i="50"/>
  <c r="I54" i="50"/>
  <c r="F54" i="50"/>
  <c r="I42" i="50"/>
  <c r="I41" i="50"/>
  <c r="I40" i="50"/>
  <c r="I39" i="50"/>
  <c r="I38" i="50"/>
  <c r="I37" i="50"/>
  <c r="G29" i="50"/>
  <c r="G26" i="50"/>
  <c r="G32" i="50" s="1"/>
  <c r="G20" i="50"/>
  <c r="G21" i="50" s="1"/>
  <c r="H20" i="50" l="1"/>
  <c r="H21" i="50" s="1"/>
  <c r="H25" i="50" s="1"/>
  <c r="G54" i="50"/>
  <c r="I20" i="50"/>
  <c r="I21" i="50" s="1"/>
  <c r="I25" i="50" s="1"/>
  <c r="E54" i="50"/>
  <c r="H51" i="50"/>
  <c r="G25" i="50"/>
  <c r="H50" i="50"/>
  <c r="H54" i="50" l="1"/>
  <c r="G55" i="50"/>
  <c r="H53" i="49" l="1"/>
  <c r="G58" i="49" s="1"/>
  <c r="H52" i="49"/>
  <c r="G54" i="49"/>
  <c r="F54" i="49"/>
  <c r="I42" i="49"/>
  <c r="I41" i="49"/>
  <c r="I40" i="49"/>
  <c r="I39" i="49"/>
  <c r="I38" i="49"/>
  <c r="I37" i="49"/>
  <c r="G29" i="49"/>
  <c r="G20" i="49"/>
  <c r="G21" i="49" s="1"/>
  <c r="H20" i="49" l="1"/>
  <c r="H21" i="49" s="1"/>
  <c r="H25" i="49" s="1"/>
  <c r="G26" i="49"/>
  <c r="G32" i="49" s="1"/>
  <c r="I20" i="49"/>
  <c r="I21" i="49" s="1"/>
  <c r="I25" i="49" s="1"/>
  <c r="I54" i="49"/>
  <c r="E54" i="49"/>
  <c r="H51" i="49"/>
  <c r="G25" i="49"/>
  <c r="G57" i="49"/>
  <c r="H50" i="49"/>
  <c r="H54" i="49" l="1"/>
  <c r="G55" i="49"/>
  <c r="H53" i="48" l="1"/>
  <c r="G58" i="48" s="1"/>
  <c r="H52" i="48"/>
  <c r="I54" i="48"/>
  <c r="G54" i="48"/>
  <c r="F54" i="48"/>
  <c r="I42" i="48"/>
  <c r="I41" i="48"/>
  <c r="I40" i="48"/>
  <c r="I39" i="48"/>
  <c r="I38" i="48"/>
  <c r="I37" i="48"/>
  <c r="G29" i="48"/>
  <c r="G26" i="48"/>
  <c r="G32" i="48" s="1"/>
  <c r="G20" i="48"/>
  <c r="G21" i="48" s="1"/>
  <c r="H20" i="48" l="1"/>
  <c r="H21" i="48" s="1"/>
  <c r="H25" i="48" s="1"/>
  <c r="I20" i="48"/>
  <c r="I21" i="48" s="1"/>
  <c r="I25" i="48" s="1"/>
  <c r="E54" i="48"/>
  <c r="H51" i="48"/>
  <c r="G25" i="48"/>
  <c r="G57" i="48"/>
  <c r="H50" i="48"/>
  <c r="H54" i="48" l="1"/>
  <c r="G55" i="48"/>
  <c r="H53" i="47" l="1"/>
  <c r="G58" i="47" s="1"/>
  <c r="H52" i="47"/>
  <c r="G54" i="47"/>
  <c r="F54" i="47"/>
  <c r="I42" i="47"/>
  <c r="I41" i="47"/>
  <c r="I40" i="47"/>
  <c r="I39" i="47"/>
  <c r="I38" i="47"/>
  <c r="I37" i="47"/>
  <c r="G29" i="47"/>
  <c r="G20" i="47"/>
  <c r="G21" i="47" s="1"/>
  <c r="H20" i="47" l="1"/>
  <c r="H21" i="47" s="1"/>
  <c r="H25" i="47" s="1"/>
  <c r="G26" i="47"/>
  <c r="G32" i="47" s="1"/>
  <c r="I20" i="47"/>
  <c r="I21" i="47" s="1"/>
  <c r="I25" i="47" s="1"/>
  <c r="I54" i="47"/>
  <c r="E54" i="47"/>
  <c r="H51" i="47"/>
  <c r="G57" i="47"/>
  <c r="H50" i="47"/>
  <c r="H54" i="47" l="1"/>
  <c r="G55" i="47"/>
  <c r="H53" i="45" l="1"/>
  <c r="H52" i="45"/>
  <c r="I54" i="45"/>
  <c r="G54" i="45"/>
  <c r="F54" i="45"/>
  <c r="I42" i="45"/>
  <c r="I40" i="45"/>
  <c r="I39" i="45"/>
  <c r="I38" i="45"/>
  <c r="I37" i="45"/>
  <c r="G29" i="45"/>
  <c r="G20" i="45"/>
  <c r="G21" i="45" s="1"/>
  <c r="I20" i="45" l="1"/>
  <c r="I21" i="45" s="1"/>
  <c r="I25" i="45" s="1"/>
  <c r="G26" i="45"/>
  <c r="G32" i="45" s="1"/>
  <c r="H20" i="45"/>
  <c r="H21" i="45" s="1"/>
  <c r="H25" i="45" s="1"/>
  <c r="I41" i="45"/>
  <c r="E54" i="45"/>
  <c r="H51" i="45"/>
  <c r="G25" i="45"/>
  <c r="G58" i="45"/>
  <c r="H50" i="45"/>
  <c r="G57" i="45"/>
  <c r="H54" i="45" l="1"/>
  <c r="G55" i="45"/>
  <c r="H53" i="44" l="1"/>
  <c r="H52" i="44"/>
  <c r="I54" i="44"/>
  <c r="F54" i="44"/>
  <c r="I42" i="44"/>
  <c r="I41" i="44"/>
  <c r="I40" i="44"/>
  <c r="I39" i="44"/>
  <c r="I38" i="44"/>
  <c r="I37" i="44"/>
  <c r="G29" i="44"/>
  <c r="G26" i="44"/>
  <c r="G32" i="44" s="1"/>
  <c r="G20" i="44"/>
  <c r="G21" i="44" s="1"/>
  <c r="H20" i="44" l="1"/>
  <c r="H21" i="44" s="1"/>
  <c r="H25" i="44" s="1"/>
  <c r="G54" i="44"/>
  <c r="I20" i="44"/>
  <c r="I21" i="44" s="1"/>
  <c r="I25" i="44" s="1"/>
  <c r="E54" i="44"/>
  <c r="H51" i="44"/>
  <c r="G25" i="44"/>
  <c r="G58" i="44"/>
  <c r="H50" i="44"/>
  <c r="G57" i="44"/>
  <c r="H54" i="44" l="1"/>
  <c r="G55" i="44"/>
  <c r="H53" i="43" l="1"/>
  <c r="H52" i="43"/>
  <c r="G54" i="43"/>
  <c r="H50" i="43"/>
  <c r="I42" i="43"/>
  <c r="I40" i="43"/>
  <c r="I39" i="43"/>
  <c r="I38" i="43"/>
  <c r="I37" i="43"/>
  <c r="G29" i="43"/>
  <c r="G20" i="43"/>
  <c r="G21" i="43" s="1"/>
  <c r="I20" i="43" l="1"/>
  <c r="I21" i="43" s="1"/>
  <c r="I25" i="43" s="1"/>
  <c r="G26" i="43"/>
  <c r="G32" i="43" s="1"/>
  <c r="I54" i="43"/>
  <c r="H20" i="43"/>
  <c r="H21" i="43" s="1"/>
  <c r="H25" i="43" s="1"/>
  <c r="I41" i="43"/>
  <c r="E54" i="43"/>
  <c r="H51" i="43"/>
  <c r="H54" i="43"/>
  <c r="G55" i="43"/>
  <c r="G58" i="43"/>
  <c r="F54" i="43"/>
  <c r="G57" i="43"/>
  <c r="G25" i="43" l="1"/>
  <c r="H53" i="42" l="1"/>
  <c r="G58" i="42" s="1"/>
  <c r="H52" i="42"/>
  <c r="I54" i="42"/>
  <c r="F54" i="42"/>
  <c r="I42" i="42"/>
  <c r="I41" i="42"/>
  <c r="I40" i="42"/>
  <c r="I39" i="42"/>
  <c r="I38" i="42"/>
  <c r="I37" i="42"/>
  <c r="G29" i="42"/>
  <c r="G26" i="42"/>
  <c r="G32" i="42" s="1"/>
  <c r="G20" i="42"/>
  <c r="G21" i="42" s="1"/>
  <c r="H20" i="42" l="1"/>
  <c r="H21" i="42" s="1"/>
  <c r="H25" i="42" s="1"/>
  <c r="G54" i="42"/>
  <c r="I20" i="42"/>
  <c r="I21" i="42" s="1"/>
  <c r="I25" i="42" s="1"/>
  <c r="E54" i="42"/>
  <c r="H51" i="42"/>
  <c r="G25" i="42"/>
  <c r="G57" i="42"/>
  <c r="H50" i="42"/>
  <c r="H54" i="42" l="1"/>
  <c r="G55" i="42"/>
  <c r="H53" i="41" l="1"/>
  <c r="H52" i="41"/>
  <c r="G54" i="41"/>
  <c r="F54" i="41"/>
  <c r="I42" i="41"/>
  <c r="I40" i="41"/>
  <c r="I39" i="41"/>
  <c r="I38" i="41"/>
  <c r="I37" i="41"/>
  <c r="G29" i="41"/>
  <c r="H20" i="41"/>
  <c r="H21" i="41" s="1"/>
  <c r="H25" i="41" s="1"/>
  <c r="G20" i="41"/>
  <c r="G21" i="41" s="1"/>
  <c r="I20" i="41" l="1"/>
  <c r="I21" i="41" s="1"/>
  <c r="I25" i="41" s="1"/>
  <c r="G26" i="41"/>
  <c r="G32" i="41" s="1"/>
  <c r="I54" i="41"/>
  <c r="I41" i="41"/>
  <c r="E54" i="41"/>
  <c r="H51" i="41"/>
  <c r="G58" i="41"/>
  <c r="H50" i="41"/>
  <c r="G57" i="41"/>
  <c r="G25" i="41" l="1"/>
  <c r="G55" i="41"/>
  <c r="H54" i="41"/>
  <c r="H53" i="25" l="1"/>
  <c r="H52" i="25"/>
  <c r="I54" i="25"/>
  <c r="F54" i="25"/>
  <c r="I42" i="25"/>
  <c r="I40" i="25"/>
  <c r="I39" i="25"/>
  <c r="I38" i="25"/>
  <c r="I37" i="25"/>
  <c r="G29" i="25"/>
  <c r="G26" i="25"/>
  <c r="G32" i="25" s="1"/>
  <c r="G20" i="25"/>
  <c r="G21" i="25" s="1"/>
  <c r="I20" i="25"/>
  <c r="I21" i="25" s="1"/>
  <c r="I25" i="25" s="1"/>
  <c r="G54" i="25" l="1"/>
  <c r="G25" i="25"/>
  <c r="H20" i="25"/>
  <c r="H21" i="25" s="1"/>
  <c r="H25" i="25" s="1"/>
  <c r="I41" i="25"/>
  <c r="E54" i="25"/>
  <c r="H51" i="25"/>
  <c r="G58" i="25"/>
  <c r="H50" i="25"/>
  <c r="G57" i="25"/>
  <c r="G55" i="25" l="1"/>
  <c r="H54" i="25"/>
  <c r="M40" i="26" l="1"/>
  <c r="L40" i="26"/>
  <c r="I40" i="26"/>
  <c r="H40" i="26"/>
  <c r="G40" i="26"/>
  <c r="F40" i="26"/>
  <c r="M39" i="26"/>
  <c r="L39" i="26"/>
  <c r="I39" i="26"/>
  <c r="H39" i="26"/>
  <c r="G39" i="26"/>
  <c r="F39" i="26"/>
  <c r="M38" i="26"/>
  <c r="L38" i="26"/>
  <c r="I38" i="26"/>
  <c r="H38" i="26"/>
  <c r="G38" i="26"/>
  <c r="F38" i="26"/>
  <c r="M37" i="26"/>
  <c r="L37" i="26"/>
  <c r="I37" i="26"/>
  <c r="H37" i="26"/>
  <c r="G37" i="26"/>
  <c r="F37" i="26"/>
  <c r="I36" i="26"/>
  <c r="M36" i="26"/>
  <c r="L36" i="26"/>
  <c r="H36" i="26"/>
  <c r="G36" i="26"/>
  <c r="F36" i="26"/>
  <c r="M35" i="26"/>
  <c r="L35" i="26"/>
  <c r="I35" i="26"/>
  <c r="H35" i="26"/>
  <c r="G35" i="26"/>
  <c r="F35" i="26"/>
  <c r="M34" i="26"/>
  <c r="L34" i="26"/>
  <c r="I34" i="26"/>
  <c r="H34" i="26"/>
  <c r="G34" i="26"/>
  <c r="F34" i="26"/>
  <c r="M33" i="26"/>
  <c r="L33" i="26"/>
  <c r="I33" i="26"/>
  <c r="H33" i="26"/>
  <c r="G33" i="26"/>
  <c r="F33" i="26"/>
  <c r="M32" i="26"/>
  <c r="L32" i="26"/>
  <c r="I32" i="26"/>
  <c r="H32" i="26"/>
  <c r="G32" i="26"/>
  <c r="F32" i="26"/>
  <c r="M31" i="26"/>
  <c r="L31" i="26"/>
  <c r="I31" i="26"/>
  <c r="H31" i="26"/>
  <c r="G31" i="26"/>
  <c r="F31" i="26"/>
  <c r="M30" i="26"/>
  <c r="L30" i="26"/>
  <c r="I30" i="26"/>
  <c r="H30" i="26"/>
  <c r="G30" i="26"/>
  <c r="F30" i="26"/>
  <c r="M29" i="26"/>
  <c r="L29" i="26"/>
  <c r="I29" i="26"/>
  <c r="H29" i="26"/>
  <c r="G29" i="26"/>
  <c r="F29" i="26"/>
  <c r="M28" i="26"/>
  <c r="L28" i="26"/>
  <c r="I28" i="26"/>
  <c r="H28" i="26"/>
  <c r="G28" i="26"/>
  <c r="F28" i="26"/>
  <c r="M27" i="26"/>
  <c r="L27" i="26"/>
  <c r="I27" i="26"/>
  <c r="H27" i="26"/>
  <c r="G27" i="26"/>
  <c r="F27" i="26"/>
  <c r="M26" i="26"/>
  <c r="L26" i="26"/>
  <c r="I26" i="26"/>
  <c r="H26" i="26"/>
  <c r="G26" i="26"/>
  <c r="F26" i="26"/>
  <c r="M25" i="26"/>
  <c r="L25" i="26"/>
  <c r="I25" i="26"/>
  <c r="H25" i="26"/>
  <c r="G25" i="26"/>
  <c r="F25" i="26"/>
  <c r="M24" i="26"/>
  <c r="L24" i="26"/>
  <c r="I24" i="26"/>
  <c r="H24" i="26"/>
  <c r="G24" i="26"/>
  <c r="F24" i="26"/>
  <c r="M23" i="26"/>
  <c r="L23" i="26"/>
  <c r="I23" i="26"/>
  <c r="H23" i="26"/>
  <c r="G23" i="26"/>
  <c r="F23" i="26"/>
  <c r="M22" i="26"/>
  <c r="L22" i="26"/>
  <c r="I22" i="26"/>
  <c r="H22" i="26"/>
  <c r="G22" i="26"/>
  <c r="M21" i="26"/>
  <c r="L21" i="26"/>
  <c r="I21" i="26"/>
  <c r="H21" i="26"/>
  <c r="G21" i="26"/>
  <c r="F21" i="26"/>
  <c r="M20" i="26"/>
  <c r="L20" i="26"/>
  <c r="I20" i="26"/>
  <c r="H20" i="26"/>
  <c r="G20" i="26"/>
  <c r="F20" i="26"/>
  <c r="M19" i="26"/>
  <c r="L19" i="26"/>
  <c r="I19" i="26"/>
  <c r="H19" i="26"/>
  <c r="G19" i="26"/>
  <c r="F19" i="26"/>
  <c r="M18" i="26"/>
  <c r="L18" i="26"/>
  <c r="I18" i="26"/>
  <c r="H18" i="26"/>
  <c r="G18" i="26"/>
  <c r="F18" i="26"/>
  <c r="M17" i="26"/>
  <c r="L17" i="26"/>
  <c r="I17" i="26"/>
  <c r="J17" i="26" s="1"/>
  <c r="H17" i="26"/>
  <c r="G17" i="26"/>
  <c r="F17" i="26"/>
  <c r="M16" i="26"/>
  <c r="L16" i="26"/>
  <c r="I16" i="26"/>
  <c r="H16" i="26"/>
  <c r="G16" i="26"/>
  <c r="F16" i="26"/>
  <c r="M15" i="26"/>
  <c r="L15" i="26"/>
  <c r="I15" i="26"/>
  <c r="H15" i="26"/>
  <c r="G15" i="26"/>
  <c r="F15" i="26"/>
  <c r="M14" i="26"/>
  <c r="L14" i="26"/>
  <c r="I14" i="26"/>
  <c r="H14" i="26"/>
  <c r="G14" i="26"/>
  <c r="F14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K22" i="26" l="1"/>
  <c r="K30" i="26"/>
  <c r="K34" i="26"/>
  <c r="K36" i="26"/>
  <c r="K38" i="26"/>
  <c r="K23" i="26"/>
  <c r="K25" i="26"/>
  <c r="J27" i="26"/>
  <c r="K29" i="26"/>
  <c r="K31" i="26"/>
  <c r="K33" i="26"/>
  <c r="K35" i="26"/>
  <c r="K37" i="26"/>
  <c r="K39" i="26"/>
  <c r="K24" i="26"/>
  <c r="K26" i="26"/>
  <c r="K32" i="26"/>
  <c r="K40" i="26"/>
  <c r="K17" i="26"/>
  <c r="K16" i="26"/>
  <c r="K18" i="26"/>
  <c r="K20" i="26"/>
  <c r="J33" i="26"/>
  <c r="K19" i="26"/>
  <c r="K21" i="26"/>
  <c r="J39" i="26"/>
  <c r="J31" i="26"/>
  <c r="J40" i="26"/>
  <c r="J38" i="26"/>
  <c r="J37" i="26"/>
  <c r="J36" i="26"/>
  <c r="J35" i="26"/>
  <c r="J34" i="26"/>
  <c r="J32" i="26"/>
  <c r="J30" i="26"/>
  <c r="J29" i="26"/>
  <c r="K28" i="26"/>
  <c r="J28" i="26"/>
  <c r="K27" i="26"/>
  <c r="J26" i="26"/>
  <c r="J25" i="26"/>
  <c r="J24" i="26"/>
  <c r="J23" i="26"/>
  <c r="J22" i="26"/>
  <c r="J21" i="26"/>
  <c r="J20" i="26"/>
  <c r="J19" i="26"/>
  <c r="J18" i="26"/>
  <c r="J16" i="26"/>
  <c r="K15" i="26"/>
  <c r="J15" i="26"/>
  <c r="K14" i="26"/>
  <c r="J14" i="26"/>
  <c r="E13" i="26" l="1"/>
  <c r="H13" i="26" l="1"/>
  <c r="N41" i="26" l="1"/>
  <c r="L13" i="26"/>
  <c r="L41" i="26" l="1"/>
  <c r="I13" i="26" l="1"/>
  <c r="I41" i="26" l="1"/>
  <c r="J13" i="26"/>
  <c r="M13" i="26" l="1"/>
  <c r="M41" i="26" l="1"/>
  <c r="N42" i="26" l="1"/>
  <c r="E41" i="26"/>
  <c r="H47" i="26" l="1"/>
  <c r="H52" i="26" l="1"/>
  <c r="G13" i="26" l="1"/>
  <c r="G41" i="26" l="1"/>
  <c r="F13" i="26"/>
  <c r="F41" i="26" s="1"/>
  <c r="H48" i="26" l="1"/>
  <c r="H41" i="26"/>
  <c r="K13" i="26"/>
  <c r="H53" i="26" s="1"/>
  <c r="K41" i="26" l="1"/>
  <c r="J41" i="26"/>
  <c r="K42" i="26" l="1"/>
</calcChain>
</file>

<file path=xl/sharedStrings.xml><?xml version="1.0" encoding="utf-8"?>
<sst xmlns="http://schemas.openxmlformats.org/spreadsheetml/2006/main" count="1914" uniqueCount="211">
  <si>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</si>
  <si>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</si>
  <si>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</si>
  <si>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</si>
  <si>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</si>
  <si>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</si>
  <si>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</si>
  <si>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</si>
  <si>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</si>
  <si>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</si>
  <si>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</si>
  <si>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</si>
  <si>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</si>
  <si>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</si>
  <si>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</si>
  <si>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</si>
  <si>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</si>
  <si>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</si>
  <si>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</si>
  <si>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</si>
  <si>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</si>
  <si>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</si>
  <si>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</si>
  <si>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</si>
  <si>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</si>
  <si>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</si>
  <si>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</si>
  <si>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</si>
  <si>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</si>
  <si>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</si>
  <si>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</si>
  <si>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</si>
  <si>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</si>
  <si>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</si>
  <si>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</si>
  <si>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</si>
  <si>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</si>
  <si>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</si>
  <si>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</si>
  <si>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</si>
  <si>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</si>
  <si>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</si>
  <si>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</si>
  <si>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</si>
  <si>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</si>
  <si>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</si>
  <si>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</si>
  <si>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</si>
  <si>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</si>
  <si>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</si>
  <si>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</si>
  <si>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</si>
  <si>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</si>
  <si>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</si>
  <si>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</si>
  <si>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</si>
  <si>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</si>
  <si>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</si>
  <si>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</si>
  <si>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</si>
  <si>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</si>
  <si>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</si>
  <si>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</si>
  <si>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</si>
  <si>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</si>
  <si>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</si>
  <si>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</si>
  <si>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</si>
  <si>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</si>
  <si>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</si>
  <si>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</si>
  <si>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</si>
  <si>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</si>
  <si>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</si>
  <si>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</si>
  <si>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</si>
  <si>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</si>
  <si>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2020</t>
  </si>
  <si>
    <t>Stav k 1.1.2020</t>
  </si>
  <si>
    <t>Základní škola a Mateřská škola Hranice, Studenská 1095</t>
  </si>
  <si>
    <t>Studentská 1095</t>
  </si>
  <si>
    <t>753 01  Hranice</t>
  </si>
  <si>
    <t>Střední škola,Základní škola a Mateřská škola Přerov, Malá Dlážka 4</t>
  </si>
  <si>
    <t>Malá Dlážka 4</t>
  </si>
  <si>
    <t>750 05  Přerov</t>
  </si>
  <si>
    <t>Střední škola, Základní škola a Mateřská škola Lipník nad Bečvou, Osecká 301</t>
  </si>
  <si>
    <t>Osecká 301</t>
  </si>
  <si>
    <t>751 31  Lipník nad Bečvou</t>
  </si>
  <si>
    <t>Gymnázium Jakuba Škody, Přerov, Komenského 29</t>
  </si>
  <si>
    <t>Komenského 29</t>
  </si>
  <si>
    <t>750 11  Přerov</t>
  </si>
  <si>
    <t>Gymnázium, Hranice, Zborovská 293</t>
  </si>
  <si>
    <t>Zborovská 293</t>
  </si>
  <si>
    <t>753 11  Hranice</t>
  </si>
  <si>
    <t>Gymnázium, Kojetín, Svatopluka Čecha 683</t>
  </si>
  <si>
    <t>Svatopluka Čecha 683</t>
  </si>
  <si>
    <t>752 01  Kojetín</t>
  </si>
  <si>
    <t>Střední průmyslová škola Hranice</t>
  </si>
  <si>
    <t>Studentská 1384</t>
  </si>
  <si>
    <t>Střední průmyslová škola stavební, Lipník nad Bečvou, Komenského sady 257</t>
  </si>
  <si>
    <t>Komenského sady 257</t>
  </si>
  <si>
    <t>Střední průmyslová škola, Přerov, Havlíčkova 2</t>
  </si>
  <si>
    <t>Havlíčkova 2</t>
  </si>
  <si>
    <t>751 52  Přerov</t>
  </si>
  <si>
    <t>Střední škola gastronomie a služeb, Přerov, Šířava 7</t>
  </si>
  <si>
    <t>Šířava 7</t>
  </si>
  <si>
    <t>750 02  Přerov</t>
  </si>
  <si>
    <t>Střední lesnická škola, Hranice, Jurikova 588</t>
  </si>
  <si>
    <t>Jurikova 588</t>
  </si>
  <si>
    <t>Gymnázium Jana Blahoslava a Střední pedagogická škola, Přerov, Denisova 3</t>
  </si>
  <si>
    <t>Denisova 3</t>
  </si>
  <si>
    <t>Střední škola zemědělská, Přerov, Osmek 47</t>
  </si>
  <si>
    <t>Osmek 47</t>
  </si>
  <si>
    <t>Obchodní akademie a Jazyková škola s právem státní jazykové zkoušky, Přerov, Bartošova 24</t>
  </si>
  <si>
    <t>Bartošova 24</t>
  </si>
  <si>
    <t>750 11  Přerov 2</t>
  </si>
  <si>
    <t>Střední zdravotnická škola, Hranice, Nová 1820</t>
  </si>
  <si>
    <t>Nová 1820</t>
  </si>
  <si>
    <t>Střední škola elektrotechnická, Lipník nad Bečvou, Tyršova 781</t>
  </si>
  <si>
    <t>Tyršova 781</t>
  </si>
  <si>
    <t>Střední škola technická, Přerov, Kouřílkova 8</t>
  </si>
  <si>
    <t>Kouřílkova 8</t>
  </si>
  <si>
    <t>Střední škola řezbářská, Tovačov, Nádražní 146</t>
  </si>
  <si>
    <t>Nádražní 146</t>
  </si>
  <si>
    <t>751 01  Tovačov</t>
  </si>
  <si>
    <t>Odborné učiliště a Základní škola, Křenovice 8</t>
  </si>
  <si>
    <t>Křenovice 8</t>
  </si>
  <si>
    <t>Základní umělecká škola, Potštát 36</t>
  </si>
  <si>
    <t>Potštát 36</t>
  </si>
  <si>
    <t>753 62  Potštát</t>
  </si>
  <si>
    <t>Základní umělecká škola, Hranice, Školní náměstí 35</t>
  </si>
  <si>
    <t>Školní náměstí 35</t>
  </si>
  <si>
    <t>Základní umělecká škola, Kojetín, Hanusíkova 197</t>
  </si>
  <si>
    <t>Hanusíkova 197</t>
  </si>
  <si>
    <t>Základní umělecká škola Bedřicha Kozánka, Přerov</t>
  </si>
  <si>
    <t>tř. 17. listopadu 2</t>
  </si>
  <si>
    <t>750 00  Přerov</t>
  </si>
  <si>
    <t>Základní umělecká škola  Antonína Dvořáka, Lipník nad Bečvou, Havlíčkova 643</t>
  </si>
  <si>
    <t>Havlíčkova 643</t>
  </si>
  <si>
    <t>Středisko volného času ATLAS a BIOS, Přerov</t>
  </si>
  <si>
    <t>Žižkova 12</t>
  </si>
  <si>
    <t>Dětský domov a Školní jídelna, Hranice, Purgešova 847</t>
  </si>
  <si>
    <t>Purgešova 847</t>
  </si>
  <si>
    <t>Dětský domov a Školní jídelna, Lipník nad Bečvou, Tyršova 772</t>
  </si>
  <si>
    <t>Tyršova 772</t>
  </si>
  <si>
    <t>Dětský domov a Školní jídelna, Přerov, Sušilova 25</t>
  </si>
  <si>
    <t>Sušilova 2392/25</t>
  </si>
  <si>
    <t>b) Výsledek hospod. předcház. účet. období k 31. 12. 2020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</si>
  <si>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91 568,82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</si>
  <si>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284 363,73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</si>
  <si>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34 971,17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</si>
  <si>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25 865,00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</si>
  <si>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139 486,55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</si>
  <si>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508 958,57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</si>
  <si>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1 182 142,38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</si>
  <si>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3 129,07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</si>
  <si>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27 840,83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</si>
  <si>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51 911,80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</si>
  <si>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251 183,35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</si>
  <si>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116 656,11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</si>
  <si>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146 773,68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</si>
  <si>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49 281,87 Kč.</t>
  </si>
  <si>
    <t xml:space="preserve"> - 25 organizací se zlepšeným výsledkem hospodaření  v celkové výši  </t>
  </si>
  <si>
    <t xml:space="preserve"> -  0 organizací se zhoršeným výsledkem hospodaření v celkové výši </t>
  </si>
  <si>
    <t>Základní škola a Mateřská škola Hranice, Studentská 1095</t>
  </si>
  <si>
    <t>Studenstká 1095, 753 01 Hranice</t>
  </si>
  <si>
    <t>Střední škola, Základní škola a Mateřská škola Přerov, Malá Dlážka 4</t>
  </si>
  <si>
    <t>Malá Dlážka 4, 750 05 Přerov</t>
  </si>
  <si>
    <t>Osecká 301, 751 31 Lipník nad Bečvou</t>
  </si>
  <si>
    <t>Komenského 29, 750 11 Přerov</t>
  </si>
  <si>
    <t>00842966</t>
  </si>
  <si>
    <t>Zborovská 293, 753 11 Hranice</t>
  </si>
  <si>
    <t>Svatopluka Čecha 683, 752 01 Kojetín</t>
  </si>
  <si>
    <t>Studentská 1384, 753 01 Hranice</t>
  </si>
  <si>
    <t>00842893</t>
  </si>
  <si>
    <t>Komenského sady 257, 751 31 Lipník nad Bečvou</t>
  </si>
  <si>
    <t>Havlíčkova 377/2, 750 02 Přerov I - Město</t>
  </si>
  <si>
    <t>Šířava 670/2, 750 02 Přerov, Přerov I - Město</t>
  </si>
  <si>
    <t>00577227</t>
  </si>
  <si>
    <t>Jurikova 588, 753 01 Hranice</t>
  </si>
  <si>
    <t>Denisova 3, 750 02 Přerov</t>
  </si>
  <si>
    <t>Osmek 367/47, 750 02 Přerov, Přerov I - Město</t>
  </si>
  <si>
    <t>Bartošova 24, 750 02 Přerov 2</t>
  </si>
  <si>
    <t>Nová 1820, 753 01 Hranice</t>
  </si>
  <si>
    <t>00600903</t>
  </si>
  <si>
    <t>Tyršova 781, 751 31 Lipník nad Bečvou</t>
  </si>
  <si>
    <t>00845370</t>
  </si>
  <si>
    <t>Kouřílkova 1028/8, 750 02 Přerov, Přerov I - Město</t>
  </si>
  <si>
    <t>Nádražní 146, 751 01 Tovačov</t>
  </si>
  <si>
    <t>Odborné učiliště a Základní škola, Křenovice</t>
  </si>
  <si>
    <t>752 01 Křenovice, č. p. 8</t>
  </si>
  <si>
    <t>00842800</t>
  </si>
  <si>
    <t>753 62 Potštát 36</t>
  </si>
  <si>
    <t>Školní náměstí 35, 753 01 Hranice</t>
  </si>
  <si>
    <t>Hanusíkova 197, 752 01 Kojetín</t>
  </si>
  <si>
    <t>tř. 17. listopadu 2, 750 00 Přerov</t>
  </si>
  <si>
    <t>Základní umělecká škola Antonína Dvořáka, Lipník nad Bečvou, Havlíčkova 643</t>
  </si>
  <si>
    <t>Havlíčkova 643, 751 31 Lipník nad Bečvou</t>
  </si>
  <si>
    <t>Žižkova 12, 750 02 Přerov</t>
  </si>
  <si>
    <t>Purgešova 847, 753 01 Hranice</t>
  </si>
  <si>
    <t>Tyršova 772, 751 31 Lipník nad Bečvou</t>
  </si>
  <si>
    <t>Sušilova 25/2392, 750 02 Přerov</t>
  </si>
  <si>
    <r>
      <t>Z celkového počtu 28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 (okres Přerov) skončilo:</t>
    </r>
  </si>
  <si>
    <t xml:space="preserve">Výše výsledku hospodaření za rok 2020 je ovlivněna transferovým podílem, což je pouze účetní zápis bez vazby na finanční prostředky. Po odečtení transferového podílu z výsledku hospodaření příspěvkové organizace, skončila tato organizace ve zlepšeném výsledku hospodaření, a to ve výši 1 920 725,32 Kč. Výsledek hospodaření je však ovlivněn zvýšením příspěvku na provoz ve výši 1 379 643,06 Kč, který byl použit na úhradu vratky roku 2019 (odvody z odpisů). Proto pouze částka 541 082,26 Kč bude použita na úhradu neuhrazené ztráty minulých let, která činí  -2 059 444,19 Kč.  </t>
  </si>
  <si>
    <t>14. Financování hospodaření příspěvkových organizací Olomouckého kraje</t>
  </si>
  <si>
    <t>a) Příspěvkové organizace v oblasti školství (Přerov)</t>
  </si>
  <si>
    <t xml:space="preserve">       Ing. Miroslava Kubová Březinová</t>
  </si>
  <si>
    <t xml:space="preserve"> -  3 organizace s vyrovnaným výsledkem hospodaření</t>
  </si>
  <si>
    <t xml:space="preserve"> -   0 organizací se zhoršeným výsledkem hospodaření v celkové výši </t>
  </si>
  <si>
    <t xml:space="preserve"> -   3 organizace s vyrovnaným výsledkem hospodaření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</si>
  <si>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356 063,02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</si>
</sst>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0.0000"/>
    <numFmt numFmtId="173" formatCode="#,##0.0000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sz val="10"/>
      <color indexed="1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</borders>
  <cellStyleXfs count="26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7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9" fillId="0" borderId="0" xfId="1" applyFont="1" applyFill="1" applyBorder="1"/>
    <xf numFmtId="0" fontId="1" fillId="0" borderId="0" xfId="1" applyFill="1"/>
    <xf numFmtId="0" fontId="1" fillId="0" borderId="0" xfId="1" applyFont="1" applyFill="1" applyBorder="1" applyProtection="1"/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5" xfId="0" applyFont="1" applyFill="1" applyBorder="1" applyAlignment="1">
      <alignment horizontal="center"/>
    </xf>
    <xf numFmtId="0" fontId="1" fillId="0" borderId="49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0" fontId="28" fillId="0" borderId="44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28" fillId="0" borderId="53" xfId="0" applyNumberFormat="1" applyFont="1" applyFill="1" applyBorder="1"/>
    <xf numFmtId="4" fontId="28" fillId="0" borderId="54" xfId="0" applyNumberFormat="1" applyFont="1" applyFill="1" applyBorder="1"/>
    <xf numFmtId="2" fontId="28" fillId="0" borderId="51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7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0" fillId="0" borderId="14" xfId="0" applyFont="1" applyFill="1" applyBorder="1" applyAlignment="1">
      <alignment horizontal="center"/>
    </xf>
    <xf numFmtId="0" fontId="10" fillId="0" borderId="4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4" fontId="2" fillId="0" borderId="15" xfId="0" applyNumberFormat="1" applyFont="1" applyFill="1" applyBorder="1"/>
    <xf numFmtId="0" fontId="1" fillId="0" borderId="46" xfId="0" applyFont="1" applyFill="1" applyBorder="1"/>
    <xf numFmtId="0" fontId="6" fillId="0" borderId="55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19" xfId="0" applyNumberFormat="1" applyFont="1" applyFill="1" applyBorder="1"/>
    <xf numFmtId="4" fontId="2" fillId="0" borderId="59" xfId="0" applyNumberFormat="1" applyFont="1" applyFill="1" applyBorder="1"/>
    <xf numFmtId="4" fontId="2" fillId="0" borderId="50" xfId="0" applyNumberFormat="1" applyFont="1" applyFill="1" applyBorder="1"/>
    <xf numFmtId="4" fontId="2" fillId="0" borderId="21" xfId="0" applyNumberFormat="1" applyFont="1" applyFill="1" applyBorder="1"/>
    <xf numFmtId="4" fontId="2" fillId="0" borderId="63" xfId="0" applyNumberFormat="1" applyFont="1" applyFill="1" applyBorder="1"/>
    <xf numFmtId="4" fontId="2" fillId="0" borderId="64" xfId="0" applyNumberFormat="1" applyFont="1" applyFill="1" applyBorder="1"/>
    <xf numFmtId="4" fontId="2" fillId="0" borderId="62" xfId="0" applyNumberFormat="1" applyFont="1" applyFill="1" applyBorder="1"/>
    <xf numFmtId="4" fontId="2" fillId="0" borderId="48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60" xfId="0" applyNumberFormat="1" applyFont="1" applyFill="1" applyBorder="1"/>
    <xf numFmtId="4" fontId="28" fillId="0" borderId="43" xfId="0" applyNumberFormat="1" applyFont="1" applyFill="1" applyBorder="1"/>
    <xf numFmtId="4" fontId="2" fillId="0" borderId="23" xfId="0" applyNumberFormat="1" applyFont="1" applyFill="1" applyBorder="1" applyAlignment="1">
      <alignment horizontal="right"/>
    </xf>
    <xf numFmtId="4" fontId="2" fillId="0" borderId="61" xfId="0" applyNumberFormat="1" applyFont="1" applyFill="1" applyBorder="1"/>
    <xf numFmtId="4" fontId="2" fillId="0" borderId="56" xfId="0" applyNumberFormat="1" applyFont="1" applyFill="1" applyBorder="1"/>
    <xf numFmtId="4" fontId="2" fillId="0" borderId="24" xfId="0" applyNumberFormat="1" applyFont="1" applyFill="1" applyBorder="1"/>
    <xf numFmtId="4" fontId="2" fillId="0" borderId="23" xfId="0" applyNumberFormat="1" applyFont="1" applyFill="1" applyBorder="1"/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6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7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3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7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3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1" fillId="0" borderId="57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vertical="center" wrapText="1"/>
    </xf>
    <xf numFmtId="0" fontId="1" fillId="0" borderId="58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1" fillId="0" borderId="60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vertical="center" wrapText="1"/>
    </xf>
    <xf numFmtId="0" fontId="1" fillId="0" borderId="65" xfId="0" applyNumberFormat="1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50" xfId="0" applyFont="1" applyFill="1" applyBorder="1" applyAlignment="1">
      <alignment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vertical="center" wrapText="1"/>
    </xf>
    <xf numFmtId="0" fontId="1" fillId="0" borderId="67" xfId="0" applyNumberFormat="1" applyFont="1" applyFill="1" applyBorder="1" applyAlignment="1">
      <alignment wrapText="1"/>
    </xf>
    <xf numFmtId="0" fontId="1" fillId="0" borderId="52" xfId="0" applyFont="1" applyFill="1" applyBorder="1" applyAlignment="1">
      <alignment wrapText="1"/>
    </xf>
    <xf numFmtId="4" fontId="34" fillId="0" borderId="54" xfId="0" applyNumberFormat="1" applyFont="1" applyFill="1" applyBorder="1" applyAlignment="1">
      <alignment horizontal="right"/>
    </xf>
    <xf numFmtId="4" fontId="34" fillId="0" borderId="59" xfId="0" applyNumberFormat="1" applyFont="1" applyFill="1" applyBorder="1" applyAlignment="1">
      <alignment horizontal="right"/>
    </xf>
    <xf numFmtId="4" fontId="34" fillId="0" borderId="30" xfId="0" applyNumberFormat="1" applyFont="1" applyFill="1" applyBorder="1" applyAlignment="1">
      <alignment horizontal="right"/>
    </xf>
    <xf numFmtId="10" fontId="1" fillId="2" borderId="0" xfId="0" applyNumberFormat="1" applyFont="1" applyFill="1" applyBorder="1"/>
    <xf numFmtId="4" fontId="1" fillId="0" borderId="0" xfId="0" applyNumberFormat="1" applyFont="1" applyFill="1" applyBorder="1"/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right" shrinkToFit="1"/>
    </xf>
    <xf numFmtId="172" fontId="35" fillId="0" borderId="0" xfId="0" applyNumberFormat="1" applyFont="1" applyFill="1" applyBorder="1" applyAlignment="1">
      <alignment horizontal="right" shrinkToFit="1"/>
    </xf>
    <xf numFmtId="4" fontId="1" fillId="0" borderId="0" xfId="0" applyNumberFormat="1" applyFont="1" applyAlignment="1">
      <alignment horizontal="right"/>
    </xf>
    <xf numFmtId="4" fontId="39" fillId="0" borderId="0" xfId="0" applyNumberFormat="1" applyFont="1" applyFill="1" applyBorder="1"/>
    <xf numFmtId="0" fontId="39" fillId="0" borderId="0" xfId="0" applyFont="1" applyFill="1"/>
    <xf numFmtId="0" fontId="21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Fill="1"/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" fillId="0" borderId="0" xfId="1" applyFill="1" applyAlignment="1">
      <alignment horizontal="left"/>
    </xf>
    <xf numFmtId="0" fontId="1" fillId="0" borderId="0" xfId="0" applyFont="1" applyFill="1" applyAlignment="1">
      <alignment horizontal="left"/>
    </xf>
    <xf numFmtId="4" fontId="1" fillId="0" borderId="0" xfId="0" applyNumberFormat="1" applyFont="1" applyFill="1" applyAlignment="1">
      <alignment horizontal="right"/>
    </xf>
    <xf numFmtId="4" fontId="26" fillId="0" borderId="0" xfId="0" applyNumberFormat="1" applyFont="1" applyFill="1" applyAlignment="1" applyProtection="1">
      <alignment shrinkToFit="1"/>
      <protection hidden="1"/>
    </xf>
    <xf numFmtId="4" fontId="2" fillId="0" borderId="59" xfId="0" applyNumberFormat="1" applyFont="1" applyFill="1" applyBorder="1" applyAlignment="1">
      <alignment horizontal="right"/>
    </xf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173" fontId="1" fillId="0" borderId="0" xfId="0" applyNumberFormat="1" applyFont="1" applyFill="1" applyBorder="1"/>
    <xf numFmtId="10" fontId="1" fillId="0" borderId="0" xfId="0" applyNumberFormat="1" applyFont="1" applyFill="1" applyBorder="1"/>
    <xf numFmtId="0" fontId="40" fillId="0" borderId="0" xfId="0" applyFont="1" applyAlignment="1"/>
    <xf numFmtId="0" fontId="41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left" vertical="top" wrapText="1" shrinkToFi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29" xfId="0" applyFont="1" applyBorder="1" applyAlignment="1" applyProtection="1">
      <alignment vertical="justify"/>
      <protection hidden="1"/>
    </xf>
    <xf numFmtId="0" fontId="23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1" fillId="0" borderId="0" xfId="0" applyFont="1" applyFill="1" applyAlignment="1">
      <alignment horizontal="justify" vertical="justify" wrapText="1" shrinkToFit="1"/>
    </xf>
    <xf numFmtId="0" fontId="1" fillId="2" borderId="0" xfId="0" applyFont="1" applyFill="1" applyAlignment="1">
      <alignment horizontal="justify" vertical="top" wrapText="1" shrinkToFit="1"/>
    </xf>
    <xf numFmtId="0" fontId="38" fillId="0" borderId="2" xfId="0" applyFont="1" applyFill="1" applyBorder="1" applyAlignment="1">
      <alignment shrinkToFit="1"/>
    </xf>
    <xf numFmtId="0" fontId="38" fillId="0" borderId="0" xfId="0" applyFont="1" applyFill="1" applyAlignment="1"/>
    <xf numFmtId="4" fontId="1" fillId="0" borderId="0" xfId="0" applyNumberFormat="1" applyFont="1" applyFill="1" applyAlignment="1" applyProtection="1">
      <alignment horizontal="justify" vertical="top" wrapText="1" shrinkToFit="1"/>
      <protection locked="0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6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52"/>
  <sheetViews>
    <sheetView showGridLines="0" zoomScaleNormal="100" workbookViewId="0">
      <selection activeCell="P31" sqref="P31"/>
    </sheetView>
  </sheetViews>
  <sheetFormatPr defaultRowHeight="12.75" x14ac:dyDescent="0.2"/>
  <cols>
    <col min="1" max="1" width="5.85546875" style="7" customWidth="1"/>
    <col min="2" max="2" width="36.5703125" style="10" customWidth="1"/>
    <col min="3" max="3" width="10.8554687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4.28515625" style="18" customWidth="1"/>
    <col min="16" max="16" width="18" style="18" customWidth="1"/>
    <col min="17" max="18" width="13.140625" style="18" customWidth="1"/>
    <col min="19" max="19" width="13.140625" style="8" customWidth="1"/>
    <col min="20" max="16384" width="9.140625" style="8"/>
  </cols>
  <sheetData>
    <row r="1" spans="1:19" ht="27.75" customHeight="1" x14ac:dyDescent="0.3">
      <c r="A1" s="266" t="s">
        <v>204</v>
      </c>
      <c r="B1" s="267"/>
      <c r="C1" s="267"/>
      <c r="D1" s="267"/>
      <c r="E1" s="267"/>
      <c r="F1" s="267"/>
      <c r="G1" s="268"/>
      <c r="H1" s="268"/>
    </row>
    <row r="2" spans="1:19" ht="28.5" customHeight="1" x14ac:dyDescent="0.3">
      <c r="A2" s="277" t="s">
        <v>205</v>
      </c>
      <c r="B2" s="278"/>
      <c r="C2" s="278"/>
      <c r="D2" s="278"/>
      <c r="E2" s="276"/>
      <c r="F2" s="276"/>
      <c r="G2" s="276"/>
      <c r="H2" s="276"/>
      <c r="I2" s="276"/>
      <c r="J2" s="276"/>
      <c r="K2" s="276"/>
      <c r="L2" s="276"/>
      <c r="N2" s="123" t="s">
        <v>66</v>
      </c>
    </row>
    <row r="3" spans="1:19" ht="20.25" x14ac:dyDescent="0.3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N3" s="123"/>
    </row>
    <row r="4" spans="1:19" ht="14.25" x14ac:dyDescent="0.2">
      <c r="A4" s="9" t="s">
        <v>35</v>
      </c>
      <c r="B4" s="7"/>
      <c r="D4" s="11"/>
    </row>
    <row r="5" spans="1:19" ht="14.25" x14ac:dyDescent="0.2">
      <c r="A5" s="9"/>
      <c r="B5" s="4" t="s">
        <v>206</v>
      </c>
      <c r="D5" s="11"/>
    </row>
    <row r="6" spans="1:19" x14ac:dyDescent="0.2">
      <c r="B6" s="7"/>
    </row>
    <row r="7" spans="1:19" ht="15.75" x14ac:dyDescent="0.25">
      <c r="A7" s="46" t="s">
        <v>77</v>
      </c>
      <c r="B7" s="7"/>
      <c r="H7" s="12"/>
      <c r="I7" s="12"/>
    </row>
    <row r="8" spans="1:19" ht="13.5" thickBot="1" x14ac:dyDescent="0.25">
      <c r="K8" s="53"/>
      <c r="N8" s="19" t="s">
        <v>64</v>
      </c>
    </row>
    <row r="9" spans="1:19" ht="16.5" customHeight="1" thickTop="1" x14ac:dyDescent="0.25">
      <c r="A9" s="13" t="s">
        <v>3</v>
      </c>
      <c r="B9" s="78" t="s">
        <v>56</v>
      </c>
      <c r="C9" s="79" t="s">
        <v>30</v>
      </c>
      <c r="D9" s="80"/>
      <c r="E9" s="138" t="s">
        <v>12</v>
      </c>
      <c r="F9" s="143"/>
      <c r="G9" s="139" t="s">
        <v>13</v>
      </c>
      <c r="H9" s="279" t="s">
        <v>46</v>
      </c>
      <c r="I9" s="280"/>
      <c r="J9" s="280"/>
      <c r="K9" s="280"/>
      <c r="L9" s="281" t="s">
        <v>47</v>
      </c>
      <c r="M9" s="282"/>
      <c r="N9" s="283"/>
    </row>
    <row r="10" spans="1:19" ht="16.5" customHeight="1" x14ac:dyDescent="0.25">
      <c r="A10" s="81"/>
      <c r="B10" s="82"/>
      <c r="C10" s="83"/>
      <c r="D10" s="84"/>
      <c r="E10" s="136" t="s">
        <v>11</v>
      </c>
      <c r="F10" s="144"/>
      <c r="G10" s="137" t="s">
        <v>11</v>
      </c>
      <c r="H10" s="107"/>
      <c r="I10" s="108"/>
      <c r="J10" s="109"/>
      <c r="K10" s="109"/>
      <c r="L10" s="284" t="s">
        <v>48</v>
      </c>
      <c r="M10" s="285"/>
      <c r="N10" s="286"/>
    </row>
    <row r="11" spans="1:19" ht="33.75" customHeight="1" x14ac:dyDescent="0.25">
      <c r="A11" s="81"/>
      <c r="B11" s="82"/>
      <c r="C11" s="83"/>
      <c r="D11" s="84"/>
      <c r="E11" s="85"/>
      <c r="F11" s="145" t="s">
        <v>76</v>
      </c>
      <c r="G11" s="110"/>
      <c r="H11" s="287" t="s">
        <v>49</v>
      </c>
      <c r="I11" s="289" t="s">
        <v>50</v>
      </c>
      <c r="J11" s="291" t="s">
        <v>51</v>
      </c>
      <c r="K11" s="292"/>
      <c r="L11" s="293" t="s">
        <v>52</v>
      </c>
      <c r="M11" s="294"/>
      <c r="N11" s="295" t="s">
        <v>53</v>
      </c>
      <c r="O11" s="269"/>
      <c r="P11" s="271"/>
      <c r="Q11" s="242"/>
    </row>
    <row r="12" spans="1:19" ht="16.5" thickBot="1" x14ac:dyDescent="0.3">
      <c r="A12" s="14"/>
      <c r="B12" s="86"/>
      <c r="C12" s="15" t="s">
        <v>68</v>
      </c>
      <c r="D12" s="16" t="s">
        <v>67</v>
      </c>
      <c r="E12" s="87"/>
      <c r="F12" s="142"/>
      <c r="G12" s="111"/>
      <c r="H12" s="288"/>
      <c r="I12" s="290"/>
      <c r="J12" s="126" t="s">
        <v>31</v>
      </c>
      <c r="K12" s="126" t="s">
        <v>32</v>
      </c>
      <c r="L12" s="125" t="s">
        <v>15</v>
      </c>
      <c r="M12" s="124" t="s">
        <v>63</v>
      </c>
      <c r="N12" s="296"/>
      <c r="O12" s="270"/>
      <c r="P12" s="272"/>
      <c r="Q12" s="242"/>
      <c r="R12" s="242"/>
    </row>
    <row r="13" spans="1:19" ht="28.5" customHeight="1" thickTop="1" x14ac:dyDescent="0.2">
      <c r="A13" s="226">
        <v>1036</v>
      </c>
      <c r="B13" s="227" t="s">
        <v>79</v>
      </c>
      <c r="C13" s="228" t="s">
        <v>80</v>
      </c>
      <c r="D13" s="229" t="s">
        <v>81</v>
      </c>
      <c r="E13" s="141">
        <f>'1036'!G16</f>
        <v>16812664.25</v>
      </c>
      <c r="F13" s="131">
        <f>'1036'!G17</f>
        <v>0</v>
      </c>
      <c r="G13" s="130">
        <f>'1036'!G18</f>
        <v>16843452</v>
      </c>
      <c r="H13" s="129">
        <f>'1036'!G21</f>
        <v>30787.75</v>
      </c>
      <c r="I13" s="130">
        <f>'1036'!G26</f>
        <v>0</v>
      </c>
      <c r="J13" s="132">
        <f>IF((H13&lt;0),0,(IF((H13-I13)&lt;0,0,(H13-I13))))</f>
        <v>30787.75</v>
      </c>
      <c r="K13" s="131">
        <f>IF((H13&lt;0),(H13-I13),(IF((H13-I13)&lt;0,(H13-I13),0)))</f>
        <v>0</v>
      </c>
      <c r="L13" s="129">
        <f>'1036'!G30</f>
        <v>0</v>
      </c>
      <c r="M13" s="130">
        <f>'1036'!G31</f>
        <v>30787.75</v>
      </c>
      <c r="N13" s="239"/>
      <c r="O13" s="264"/>
      <c r="P13" s="265"/>
      <c r="Q13" s="243"/>
      <c r="R13" s="243"/>
      <c r="S13" s="94"/>
    </row>
    <row r="14" spans="1:19" ht="30" customHeight="1" x14ac:dyDescent="0.2">
      <c r="A14" s="230">
        <v>1037</v>
      </c>
      <c r="B14" s="231" t="s">
        <v>82</v>
      </c>
      <c r="C14" s="232" t="s">
        <v>83</v>
      </c>
      <c r="D14" s="233" t="s">
        <v>84</v>
      </c>
      <c r="E14" s="154">
        <f>'1037'!G16</f>
        <v>28947555.170000006</v>
      </c>
      <c r="F14" s="155">
        <f>'1037'!G17</f>
        <v>0</v>
      </c>
      <c r="G14" s="156">
        <f>'1037'!G18</f>
        <v>28947555.170000002</v>
      </c>
      <c r="H14" s="162">
        <f>'1037'!G21</f>
        <v>-3.7252902984619141E-9</v>
      </c>
      <c r="I14" s="157">
        <f>'1037'!G26</f>
        <v>0</v>
      </c>
      <c r="J14" s="158">
        <f>IF((H14&lt;0),0,(IF((H14-I14)&lt;0,0,(H14-I14))))</f>
        <v>0</v>
      </c>
      <c r="K14" s="151">
        <f>IF((H14&lt;0),(H14-I14),(IF((H14-I14)&lt;0,(H14-I14),0)))</f>
        <v>-3.7252902984619141E-9</v>
      </c>
      <c r="L14" s="150">
        <f>'1037'!G30</f>
        <v>0</v>
      </c>
      <c r="M14" s="152">
        <f>'1037'!G31</f>
        <v>0</v>
      </c>
      <c r="N14" s="240"/>
      <c r="O14" s="264"/>
      <c r="P14" s="265"/>
      <c r="Q14" s="243"/>
      <c r="R14" s="243"/>
      <c r="S14" s="94"/>
    </row>
    <row r="15" spans="1:19" ht="30" customHeight="1" x14ac:dyDescent="0.2">
      <c r="A15" s="230">
        <v>1038</v>
      </c>
      <c r="B15" s="231" t="s">
        <v>85</v>
      </c>
      <c r="C15" s="232" t="s">
        <v>86</v>
      </c>
      <c r="D15" s="233" t="s">
        <v>87</v>
      </c>
      <c r="E15" s="162">
        <f>'1038'!G16</f>
        <v>24668818.219999999</v>
      </c>
      <c r="F15" s="155">
        <f>'1038'!G17</f>
        <v>0</v>
      </c>
      <c r="G15" s="154">
        <f>'1038'!G18</f>
        <v>24836563.039999999</v>
      </c>
      <c r="H15" s="162">
        <f>'1038'!G21</f>
        <v>167744.8200000003</v>
      </c>
      <c r="I15" s="157">
        <f>'1038'!G26</f>
        <v>76176</v>
      </c>
      <c r="J15" s="158">
        <f>IF((H15&lt;0),0,(IF((H15-I15)&lt;0,0,(H15-I15))))</f>
        <v>91568.820000000298</v>
      </c>
      <c r="K15" s="151">
        <f>IF((H15&lt;0),(H15-I15),(IF((H15-I15)&lt;0,(H15-I15),0)))</f>
        <v>0</v>
      </c>
      <c r="L15" s="162">
        <f>'1038'!G30</f>
        <v>0</v>
      </c>
      <c r="M15" s="157">
        <f>'1038'!G31</f>
        <v>91568.82</v>
      </c>
      <c r="N15" s="240"/>
      <c r="O15" s="264"/>
      <c r="P15" s="265"/>
      <c r="Q15" s="243"/>
      <c r="R15" s="243"/>
      <c r="S15" s="94"/>
    </row>
    <row r="16" spans="1:19" ht="30" customHeight="1" x14ac:dyDescent="0.2">
      <c r="A16" s="230">
        <v>1108</v>
      </c>
      <c r="B16" s="231" t="s">
        <v>88</v>
      </c>
      <c r="C16" s="232" t="s">
        <v>89</v>
      </c>
      <c r="D16" s="233" t="s">
        <v>90</v>
      </c>
      <c r="E16" s="162">
        <f>'1108'!G16</f>
        <v>58708349.340000004</v>
      </c>
      <c r="F16" s="155">
        <f>'1108'!G17</f>
        <v>0</v>
      </c>
      <c r="G16" s="154">
        <f>'1108'!G18</f>
        <v>59237280.810000002</v>
      </c>
      <c r="H16" s="162">
        <f>'1108'!G21</f>
        <v>528931.46999999881</v>
      </c>
      <c r="I16" s="157">
        <f>'1108'!G26</f>
        <v>244567.74</v>
      </c>
      <c r="J16" s="158">
        <f>IF((H16&lt;0),0,(IF((H16-I16)&lt;0,0,(H16-I16))))</f>
        <v>284363.72999999882</v>
      </c>
      <c r="K16" s="151">
        <f>IF((H16&lt;0),(H16-I16),(IF((H16-I16)&lt;0,(H16-I16),0)))</f>
        <v>0</v>
      </c>
      <c r="L16" s="162">
        <f>'1108'!G30</f>
        <v>21000</v>
      </c>
      <c r="M16" s="157">
        <f>'1108'!G31</f>
        <v>263363.73</v>
      </c>
      <c r="N16" s="240"/>
      <c r="O16" s="264"/>
      <c r="P16" s="265"/>
      <c r="Q16" s="243"/>
      <c r="R16" s="243"/>
      <c r="S16" s="94"/>
    </row>
    <row r="17" spans="1:19" ht="30" customHeight="1" x14ac:dyDescent="0.2">
      <c r="A17" s="230">
        <v>1109</v>
      </c>
      <c r="B17" s="234" t="s">
        <v>91</v>
      </c>
      <c r="C17" s="232" t="s">
        <v>92</v>
      </c>
      <c r="D17" s="233" t="s">
        <v>93</v>
      </c>
      <c r="E17" s="162">
        <f>'1109'!G16</f>
        <v>26565122.469999999</v>
      </c>
      <c r="F17" s="155">
        <f>'1109'!G17</f>
        <v>0</v>
      </c>
      <c r="G17" s="154">
        <f>'1109'!G18</f>
        <v>26617550.640000001</v>
      </c>
      <c r="H17" s="162">
        <f>'1109'!G21</f>
        <v>52428.170000001788</v>
      </c>
      <c r="I17" s="157">
        <f>'1109'!G26</f>
        <v>17457</v>
      </c>
      <c r="J17" s="158">
        <f t="shared" ref="J17:J40" si="0">IF((H17&lt;0),0,(IF((H17-I17)&lt;0,0,(H17-I17))))</f>
        <v>34971.170000001788</v>
      </c>
      <c r="K17" s="151">
        <f t="shared" ref="K17:K40" si="1">IF((H17&lt;0),(H17-I17),(IF((H17-I17)&lt;0,(H17-I17),0)))</f>
        <v>0</v>
      </c>
      <c r="L17" s="162">
        <f>'1109'!G30</f>
        <v>0</v>
      </c>
      <c r="M17" s="157">
        <f>'1109'!G31</f>
        <v>34971.17</v>
      </c>
      <c r="N17" s="240"/>
      <c r="O17" s="264"/>
      <c r="P17" s="265"/>
      <c r="Q17" s="243"/>
      <c r="R17" s="243"/>
      <c r="S17" s="94"/>
    </row>
    <row r="18" spans="1:19" ht="30" customHeight="1" x14ac:dyDescent="0.2">
      <c r="A18" s="230">
        <v>1110</v>
      </c>
      <c r="B18" s="231" t="s">
        <v>94</v>
      </c>
      <c r="C18" s="232" t="s">
        <v>95</v>
      </c>
      <c r="D18" s="233" t="s">
        <v>96</v>
      </c>
      <c r="E18" s="162">
        <f>'1110'!G16</f>
        <v>25516906.719999999</v>
      </c>
      <c r="F18" s="155">
        <f>'1110'!G17</f>
        <v>0</v>
      </c>
      <c r="G18" s="154">
        <f>'1110'!G18</f>
        <v>25815723.719999999</v>
      </c>
      <c r="H18" s="162">
        <f>'1110'!G21</f>
        <v>298817</v>
      </c>
      <c r="I18" s="157">
        <f>'1110'!G26</f>
        <v>272952</v>
      </c>
      <c r="J18" s="158">
        <f t="shared" si="0"/>
        <v>25865</v>
      </c>
      <c r="K18" s="151">
        <f t="shared" si="1"/>
        <v>0</v>
      </c>
      <c r="L18" s="162">
        <f>'1110'!G30</f>
        <v>0</v>
      </c>
      <c r="M18" s="157">
        <f>'1110'!G31</f>
        <v>25865</v>
      </c>
      <c r="N18" s="240"/>
      <c r="O18" s="264"/>
      <c r="P18" s="265"/>
      <c r="Q18" s="243"/>
      <c r="R18" s="243"/>
      <c r="S18" s="94"/>
    </row>
    <row r="19" spans="1:19" ht="30" customHeight="1" x14ac:dyDescent="0.2">
      <c r="A19" s="230">
        <v>1128</v>
      </c>
      <c r="B19" s="234" t="s">
        <v>97</v>
      </c>
      <c r="C19" s="232" t="s">
        <v>98</v>
      </c>
      <c r="D19" s="233" t="s">
        <v>81</v>
      </c>
      <c r="E19" s="162">
        <f>'1128'!G16</f>
        <v>58973370.850000001</v>
      </c>
      <c r="F19" s="155">
        <f>'1128'!G17</f>
        <v>0</v>
      </c>
      <c r="G19" s="154">
        <f>'1128'!G18</f>
        <v>60040240.520000003</v>
      </c>
      <c r="H19" s="162">
        <f>'1128'!G21</f>
        <v>1066869.6700000018</v>
      </c>
      <c r="I19" s="157">
        <f>'1128'!G26</f>
        <v>927383.11999999988</v>
      </c>
      <c r="J19" s="158">
        <f t="shared" si="0"/>
        <v>139486.55000000191</v>
      </c>
      <c r="K19" s="151">
        <f t="shared" si="1"/>
        <v>0</v>
      </c>
      <c r="L19" s="162">
        <f>'1128'!G30</f>
        <v>0</v>
      </c>
      <c r="M19" s="157">
        <f>'1128'!G31</f>
        <v>139486.54999999999</v>
      </c>
      <c r="N19" s="240"/>
      <c r="O19" s="264"/>
      <c r="P19" s="265"/>
      <c r="Q19" s="243"/>
      <c r="R19" s="243"/>
      <c r="S19" s="94"/>
    </row>
    <row r="20" spans="1:19" ht="30" customHeight="1" x14ac:dyDescent="0.2">
      <c r="A20" s="230">
        <v>1129</v>
      </c>
      <c r="B20" s="231" t="s">
        <v>99</v>
      </c>
      <c r="C20" s="232" t="s">
        <v>100</v>
      </c>
      <c r="D20" s="233" t="s">
        <v>87</v>
      </c>
      <c r="E20" s="162">
        <f>'1129'!G16</f>
        <v>23397148.379999999</v>
      </c>
      <c r="F20" s="155">
        <f>'1129'!G17</f>
        <v>0</v>
      </c>
      <c r="G20" s="154">
        <f>'1129'!G18</f>
        <v>23900875.299999997</v>
      </c>
      <c r="H20" s="162">
        <f>'1129'!G21</f>
        <v>503726.91999999806</v>
      </c>
      <c r="I20" s="157">
        <f>'1129'!G26</f>
        <v>0</v>
      </c>
      <c r="J20" s="158">
        <f t="shared" si="0"/>
        <v>503726.91999999806</v>
      </c>
      <c r="K20" s="151">
        <f t="shared" si="1"/>
        <v>0</v>
      </c>
      <c r="L20" s="162">
        <f>'1129'!G30</f>
        <v>0</v>
      </c>
      <c r="M20" s="157">
        <f>'1129'!G31</f>
        <v>0</v>
      </c>
      <c r="N20" s="240"/>
      <c r="O20" s="264"/>
      <c r="P20" s="265"/>
      <c r="Q20" s="243"/>
      <c r="R20" s="243"/>
      <c r="S20" s="94"/>
    </row>
    <row r="21" spans="1:19" ht="30" customHeight="1" x14ac:dyDescent="0.2">
      <c r="A21" s="230">
        <v>1130</v>
      </c>
      <c r="B21" s="231" t="s">
        <v>101</v>
      </c>
      <c r="C21" s="232" t="s">
        <v>102</v>
      </c>
      <c r="D21" s="233" t="s">
        <v>103</v>
      </c>
      <c r="E21" s="162">
        <f>'1130'!G16</f>
        <v>35647188.239999995</v>
      </c>
      <c r="F21" s="155">
        <f>'1130'!G17</f>
        <v>0</v>
      </c>
      <c r="G21" s="154">
        <f>'1130'!G18</f>
        <v>36467724.310000002</v>
      </c>
      <c r="H21" s="162">
        <f>'1130'!G21</f>
        <v>820536.07000000775</v>
      </c>
      <c r="I21" s="157">
        <f>'1130'!G26</f>
        <v>464473.05</v>
      </c>
      <c r="J21" s="158">
        <f t="shared" si="0"/>
        <v>356063.02000000776</v>
      </c>
      <c r="K21" s="151">
        <f t="shared" si="1"/>
        <v>0</v>
      </c>
      <c r="L21" s="162">
        <f>'1130'!G30</f>
        <v>0</v>
      </c>
      <c r="M21" s="157">
        <f>'1130'!G31</f>
        <v>0</v>
      </c>
      <c r="N21" s="240"/>
      <c r="O21" s="264"/>
      <c r="P21" s="265"/>
      <c r="Q21" s="243"/>
      <c r="R21" s="243"/>
      <c r="S21" s="94"/>
    </row>
    <row r="22" spans="1:19" ht="30" customHeight="1" x14ac:dyDescent="0.2">
      <c r="A22" s="230">
        <v>1131</v>
      </c>
      <c r="B22" s="231" t="s">
        <v>104</v>
      </c>
      <c r="C22" s="232" t="s">
        <v>105</v>
      </c>
      <c r="D22" s="233" t="s">
        <v>106</v>
      </c>
      <c r="E22" s="162">
        <f>'1131'!G16</f>
        <v>48786333.719999999</v>
      </c>
      <c r="F22" s="155">
        <f>'1131'!G17</f>
        <v>0</v>
      </c>
      <c r="G22" s="154">
        <f>'1131'!G18</f>
        <v>49615499.289999999</v>
      </c>
      <c r="H22" s="162">
        <f>'1131'!G21</f>
        <v>829165.5700000003</v>
      </c>
      <c r="I22" s="157">
        <f>'1131'!G26</f>
        <v>320207</v>
      </c>
      <c r="J22" s="158">
        <f t="shared" si="0"/>
        <v>508958.5700000003</v>
      </c>
      <c r="K22" s="151">
        <f t="shared" si="1"/>
        <v>0</v>
      </c>
      <c r="L22" s="162">
        <f>'1131'!G30</f>
        <v>0</v>
      </c>
      <c r="M22" s="157">
        <f>'1131'!G31</f>
        <v>0</v>
      </c>
      <c r="N22" s="240"/>
      <c r="O22" s="264"/>
      <c r="P22" s="265"/>
      <c r="Q22" s="243"/>
      <c r="R22" s="243"/>
      <c r="S22" s="94"/>
    </row>
    <row r="23" spans="1:19" ht="30" customHeight="1" x14ac:dyDescent="0.2">
      <c r="A23" s="230">
        <v>1132</v>
      </c>
      <c r="B23" s="231" t="s">
        <v>107</v>
      </c>
      <c r="C23" s="232" t="s">
        <v>108</v>
      </c>
      <c r="D23" s="233" t="s">
        <v>81</v>
      </c>
      <c r="E23" s="162">
        <f>'1132'!G16</f>
        <v>78612298.819999993</v>
      </c>
      <c r="F23" s="155">
        <f>'1132'!G17</f>
        <v>758820</v>
      </c>
      <c r="G23" s="154">
        <f>'1132'!G18</f>
        <v>80548100.920000002</v>
      </c>
      <c r="H23" s="162">
        <f>'1132'!G21</f>
        <v>1935802.1000000089</v>
      </c>
      <c r="I23" s="157">
        <f>'1132'!G26</f>
        <v>753659.7200000002</v>
      </c>
      <c r="J23" s="158">
        <f t="shared" si="0"/>
        <v>1182142.3800000087</v>
      </c>
      <c r="K23" s="151">
        <f t="shared" si="1"/>
        <v>0</v>
      </c>
      <c r="L23" s="162">
        <f>'1132'!G30</f>
        <v>0</v>
      </c>
      <c r="M23" s="157">
        <f>'1132'!G31</f>
        <v>0</v>
      </c>
      <c r="N23" s="240"/>
      <c r="O23" s="264"/>
      <c r="P23" s="265"/>
      <c r="Q23" s="243"/>
      <c r="R23" s="243"/>
      <c r="S23" s="94"/>
    </row>
    <row r="24" spans="1:19" ht="30" customHeight="1" x14ac:dyDescent="0.2">
      <c r="A24" s="230">
        <v>1133</v>
      </c>
      <c r="B24" s="231" t="s">
        <v>109</v>
      </c>
      <c r="C24" s="232" t="s">
        <v>110</v>
      </c>
      <c r="D24" s="233" t="s">
        <v>103</v>
      </c>
      <c r="E24" s="162">
        <f>'1133'!G16</f>
        <v>65907992.769999996</v>
      </c>
      <c r="F24" s="155">
        <f>'1133'!G17</f>
        <v>0</v>
      </c>
      <c r="G24" s="154">
        <f>'1133'!G18</f>
        <v>66154839.499999993</v>
      </c>
      <c r="H24" s="162">
        <f>'1133'!G21</f>
        <v>246846.72999999672</v>
      </c>
      <c r="I24" s="157">
        <f>'1133'!G26</f>
        <v>243717.66</v>
      </c>
      <c r="J24" s="158">
        <f t="shared" si="0"/>
        <v>3129.0699999967183</v>
      </c>
      <c r="K24" s="151">
        <f t="shared" si="1"/>
        <v>0</v>
      </c>
      <c r="L24" s="162">
        <f>'1133'!G30</f>
        <v>0</v>
      </c>
      <c r="M24" s="157">
        <f>'1133'!G31</f>
        <v>3129.07</v>
      </c>
      <c r="N24" s="240"/>
      <c r="O24" s="264"/>
      <c r="P24" s="265"/>
      <c r="Q24" s="243"/>
      <c r="R24" s="243"/>
      <c r="S24" s="94"/>
    </row>
    <row r="25" spans="1:19" ht="30" customHeight="1" x14ac:dyDescent="0.2">
      <c r="A25" s="230">
        <v>1134</v>
      </c>
      <c r="B25" s="231" t="s">
        <v>111</v>
      </c>
      <c r="C25" s="232" t="s">
        <v>112</v>
      </c>
      <c r="D25" s="233" t="s">
        <v>103</v>
      </c>
      <c r="E25" s="162">
        <f>'1134'!G16</f>
        <v>49996403.850000009</v>
      </c>
      <c r="F25" s="155">
        <f>'1134'!G17</f>
        <v>82149</v>
      </c>
      <c r="G25" s="154">
        <f>'1134'!G18</f>
        <v>54198344.590000011</v>
      </c>
      <c r="H25" s="162">
        <f>'1134'!G21</f>
        <v>4201940.7400000021</v>
      </c>
      <c r="I25" s="157">
        <f>'1134'!G26</f>
        <v>2281215.42</v>
      </c>
      <c r="J25" s="158">
        <f t="shared" si="0"/>
        <v>1920725.3200000022</v>
      </c>
      <c r="K25" s="151">
        <f t="shared" si="1"/>
        <v>0</v>
      </c>
      <c r="L25" s="162">
        <f>'1134'!G30</f>
        <v>0</v>
      </c>
      <c r="M25" s="157">
        <f>'1134'!G31</f>
        <v>0</v>
      </c>
      <c r="N25" s="261">
        <v>541082.26</v>
      </c>
      <c r="O25" s="264"/>
      <c r="P25" s="265"/>
      <c r="Q25" s="243"/>
      <c r="R25" s="243"/>
      <c r="S25" s="94"/>
    </row>
    <row r="26" spans="1:19" ht="36.75" customHeight="1" x14ac:dyDescent="0.2">
      <c r="A26" s="230">
        <v>1152</v>
      </c>
      <c r="B26" s="231" t="s">
        <v>113</v>
      </c>
      <c r="C26" s="232" t="s">
        <v>114</v>
      </c>
      <c r="D26" s="233" t="s">
        <v>115</v>
      </c>
      <c r="E26" s="162">
        <f>'1152'!G16</f>
        <v>28498534.439999998</v>
      </c>
      <c r="F26" s="155">
        <f>'1152'!G17</f>
        <v>0</v>
      </c>
      <c r="G26" s="154">
        <f>'1152'!G18</f>
        <v>28660570.550000004</v>
      </c>
      <c r="H26" s="162">
        <f>'1152'!G21</f>
        <v>162036.11000000685</v>
      </c>
      <c r="I26" s="157">
        <f>'1152'!G26</f>
        <v>134195.28</v>
      </c>
      <c r="J26" s="158">
        <f t="shared" si="0"/>
        <v>27840.830000006856</v>
      </c>
      <c r="K26" s="151">
        <f t="shared" si="1"/>
        <v>0</v>
      </c>
      <c r="L26" s="162">
        <f>'1152'!G30</f>
        <v>0</v>
      </c>
      <c r="M26" s="157">
        <f>'1152'!G31</f>
        <v>27840.83</v>
      </c>
      <c r="N26" s="240"/>
      <c r="O26" s="264"/>
      <c r="P26" s="265"/>
      <c r="Q26" s="243"/>
      <c r="R26" s="243"/>
      <c r="S26" s="94"/>
    </row>
    <row r="27" spans="1:19" ht="30" customHeight="1" x14ac:dyDescent="0.2">
      <c r="A27" s="230">
        <v>1162</v>
      </c>
      <c r="B27" s="231" t="s">
        <v>116</v>
      </c>
      <c r="C27" s="232" t="s">
        <v>117</v>
      </c>
      <c r="D27" s="233" t="s">
        <v>81</v>
      </c>
      <c r="E27" s="159">
        <f>'1162'!G16</f>
        <v>37017212.809999995</v>
      </c>
      <c r="F27" s="151">
        <f>'1162'!G17</f>
        <v>0</v>
      </c>
      <c r="G27" s="150">
        <f>'1162'!G18</f>
        <v>37562887.620000005</v>
      </c>
      <c r="H27" s="159">
        <f>'1162'!G21</f>
        <v>545674.81000000983</v>
      </c>
      <c r="I27" s="153">
        <f>'1162'!G26</f>
        <v>0</v>
      </c>
      <c r="J27" s="158">
        <f t="shared" si="0"/>
        <v>545674.81000000983</v>
      </c>
      <c r="K27" s="151">
        <f t="shared" si="1"/>
        <v>0</v>
      </c>
      <c r="L27" s="159">
        <f>'1162'!G30</f>
        <v>0</v>
      </c>
      <c r="M27" s="153">
        <f>'1162'!G31</f>
        <v>0</v>
      </c>
      <c r="N27" s="240"/>
      <c r="O27" s="264"/>
      <c r="P27" s="265"/>
      <c r="Q27" s="243"/>
      <c r="R27" s="243"/>
      <c r="S27" s="94"/>
    </row>
    <row r="28" spans="1:19" ht="30" customHeight="1" x14ac:dyDescent="0.2">
      <c r="A28" s="230">
        <v>1171</v>
      </c>
      <c r="B28" s="231" t="s">
        <v>118</v>
      </c>
      <c r="C28" s="232" t="s">
        <v>119</v>
      </c>
      <c r="D28" s="233" t="s">
        <v>87</v>
      </c>
      <c r="E28" s="162">
        <f>'1171'!G16</f>
        <v>27217702.93</v>
      </c>
      <c r="F28" s="155">
        <f>'1171'!G17</f>
        <v>0</v>
      </c>
      <c r="G28" s="154">
        <f>'1171'!G18</f>
        <v>27562386.82</v>
      </c>
      <c r="H28" s="162">
        <f>'1171'!G21</f>
        <v>344683.8900000006</v>
      </c>
      <c r="I28" s="157">
        <f>'1171'!G26</f>
        <v>0</v>
      </c>
      <c r="J28" s="158">
        <f t="shared" si="0"/>
        <v>344683.8900000006</v>
      </c>
      <c r="K28" s="151">
        <f t="shared" si="1"/>
        <v>0</v>
      </c>
      <c r="L28" s="162">
        <f>'1171'!G30</f>
        <v>0</v>
      </c>
      <c r="M28" s="157">
        <f>'1171'!G31</f>
        <v>0</v>
      </c>
      <c r="N28" s="240"/>
      <c r="O28" s="264"/>
      <c r="P28" s="265"/>
      <c r="Q28" s="243"/>
      <c r="R28" s="243"/>
      <c r="S28" s="94"/>
    </row>
    <row r="29" spans="1:19" ht="30" customHeight="1" x14ac:dyDescent="0.2">
      <c r="A29" s="230">
        <v>1173</v>
      </c>
      <c r="B29" s="231" t="s">
        <v>120</v>
      </c>
      <c r="C29" s="232" t="s">
        <v>121</v>
      </c>
      <c r="D29" s="233" t="s">
        <v>106</v>
      </c>
      <c r="E29" s="162">
        <f>'1173'!G16</f>
        <v>70793257.249999985</v>
      </c>
      <c r="F29" s="155">
        <f>'1173'!G17</f>
        <v>-6310</v>
      </c>
      <c r="G29" s="154">
        <f>'1173'!G18</f>
        <v>73820427.519999996</v>
      </c>
      <c r="H29" s="162">
        <f>'1173'!G21</f>
        <v>3027170.2700000107</v>
      </c>
      <c r="I29" s="157">
        <f>'1173'!G26</f>
        <v>2975258.47</v>
      </c>
      <c r="J29" s="158">
        <f t="shared" si="0"/>
        <v>51911.800000010524</v>
      </c>
      <c r="K29" s="151">
        <f t="shared" si="1"/>
        <v>0</v>
      </c>
      <c r="L29" s="162">
        <f>'1173'!G30</f>
        <v>0</v>
      </c>
      <c r="M29" s="157">
        <f>'1173'!G31</f>
        <v>51911.8</v>
      </c>
      <c r="N29" s="240"/>
      <c r="O29" s="264"/>
      <c r="P29" s="265"/>
      <c r="Q29" s="243"/>
      <c r="R29" s="243"/>
      <c r="S29" s="94"/>
    </row>
    <row r="30" spans="1:19" ht="30" customHeight="1" x14ac:dyDescent="0.2">
      <c r="A30" s="230">
        <v>1216</v>
      </c>
      <c r="B30" s="231" t="s">
        <v>122</v>
      </c>
      <c r="C30" s="232" t="s">
        <v>123</v>
      </c>
      <c r="D30" s="233" t="s">
        <v>124</v>
      </c>
      <c r="E30" s="162">
        <f>'1216'!G16</f>
        <v>19966199.899999999</v>
      </c>
      <c r="F30" s="155">
        <f>'1216'!G17</f>
        <v>0</v>
      </c>
      <c r="G30" s="154">
        <f>'1216'!G18</f>
        <v>20376808.760000005</v>
      </c>
      <c r="H30" s="162">
        <f>'1216'!G21</f>
        <v>410608.86000000685</v>
      </c>
      <c r="I30" s="157">
        <f>'1216'!G26</f>
        <v>159425.50999999995</v>
      </c>
      <c r="J30" s="158">
        <f t="shared" si="0"/>
        <v>251183.3500000069</v>
      </c>
      <c r="K30" s="151">
        <f t="shared" si="1"/>
        <v>0</v>
      </c>
      <c r="L30" s="162">
        <f>'1216'!G30</f>
        <v>0</v>
      </c>
      <c r="M30" s="157">
        <f>'1216'!G31</f>
        <v>251183.35</v>
      </c>
      <c r="N30" s="240"/>
      <c r="O30" s="264"/>
      <c r="P30" s="265"/>
      <c r="Q30" s="243"/>
      <c r="R30" s="243"/>
      <c r="S30" s="94"/>
    </row>
    <row r="31" spans="1:19" ht="30" customHeight="1" x14ac:dyDescent="0.2">
      <c r="A31" s="230">
        <v>1218</v>
      </c>
      <c r="B31" s="231" t="s">
        <v>125</v>
      </c>
      <c r="C31" s="232" t="s">
        <v>126</v>
      </c>
      <c r="D31" s="233" t="s">
        <v>96</v>
      </c>
      <c r="E31" s="162">
        <f>'1218'!G16</f>
        <v>35847268.670000002</v>
      </c>
      <c r="F31" s="155">
        <f>'1218'!G17</f>
        <v>0</v>
      </c>
      <c r="G31" s="154">
        <f>'1218'!G18</f>
        <v>36011732.299999997</v>
      </c>
      <c r="H31" s="162">
        <f>'1218'!G21</f>
        <v>164463.62999999523</v>
      </c>
      <c r="I31" s="157">
        <f>'1218'!G26</f>
        <v>0</v>
      </c>
      <c r="J31" s="158">
        <f t="shared" si="0"/>
        <v>164463.62999999523</v>
      </c>
      <c r="K31" s="151">
        <f t="shared" si="1"/>
        <v>0</v>
      </c>
      <c r="L31" s="162">
        <f>'1218'!G30</f>
        <v>0</v>
      </c>
      <c r="M31" s="157">
        <f>'1218'!G31</f>
        <v>164463.63</v>
      </c>
      <c r="N31" s="240"/>
      <c r="O31" s="264"/>
      <c r="P31" s="265"/>
      <c r="Q31" s="243"/>
      <c r="R31" s="243"/>
      <c r="S31" s="94"/>
    </row>
    <row r="32" spans="1:19" ht="30" customHeight="1" x14ac:dyDescent="0.2">
      <c r="A32" s="230">
        <v>1306</v>
      </c>
      <c r="B32" s="231" t="s">
        <v>127</v>
      </c>
      <c r="C32" s="232" t="s">
        <v>128</v>
      </c>
      <c r="D32" s="233" t="s">
        <v>129</v>
      </c>
      <c r="E32" s="162">
        <f>'1306'!G16</f>
        <v>5753984.2200000007</v>
      </c>
      <c r="F32" s="155">
        <f>'1306'!G17</f>
        <v>0</v>
      </c>
      <c r="G32" s="154">
        <f>'1306'!G18</f>
        <v>5760957.0499999998</v>
      </c>
      <c r="H32" s="162">
        <f>'1306'!G21</f>
        <v>6972.8299999991432</v>
      </c>
      <c r="I32" s="157">
        <f>'1306'!G26</f>
        <v>0</v>
      </c>
      <c r="J32" s="158">
        <f t="shared" si="0"/>
        <v>6972.8299999991432</v>
      </c>
      <c r="K32" s="151">
        <f t="shared" si="1"/>
        <v>0</v>
      </c>
      <c r="L32" s="162">
        <f>'1306'!G30</f>
        <v>0</v>
      </c>
      <c r="M32" s="157">
        <f>'1306'!G31</f>
        <v>6972.83</v>
      </c>
      <c r="N32" s="240"/>
      <c r="O32" s="264"/>
      <c r="P32" s="265"/>
      <c r="Q32" s="243"/>
      <c r="R32" s="243"/>
      <c r="S32" s="94"/>
    </row>
    <row r="33" spans="1:19" ht="30" customHeight="1" x14ac:dyDescent="0.2">
      <c r="A33" s="230">
        <v>1307</v>
      </c>
      <c r="B33" s="231" t="s">
        <v>130</v>
      </c>
      <c r="C33" s="232" t="s">
        <v>131</v>
      </c>
      <c r="D33" s="233" t="s">
        <v>81</v>
      </c>
      <c r="E33" s="162">
        <f>'1307'!G16</f>
        <v>25490683.719999999</v>
      </c>
      <c r="F33" s="155">
        <f>'1307'!G17</f>
        <v>0</v>
      </c>
      <c r="G33" s="154">
        <f>'1307'!G18</f>
        <v>25490683.719999999</v>
      </c>
      <c r="H33" s="162">
        <f>'1307'!G21</f>
        <v>0</v>
      </c>
      <c r="I33" s="157">
        <f>'1307'!G26</f>
        <v>0</v>
      </c>
      <c r="J33" s="158">
        <f t="shared" si="0"/>
        <v>0</v>
      </c>
      <c r="K33" s="151">
        <f t="shared" si="1"/>
        <v>0</v>
      </c>
      <c r="L33" s="162">
        <f>'1307'!G30</f>
        <v>0</v>
      </c>
      <c r="M33" s="157">
        <f>'1307'!G31</f>
        <v>0</v>
      </c>
      <c r="N33" s="240"/>
      <c r="O33" s="264"/>
      <c r="P33" s="265"/>
      <c r="Q33" s="243"/>
      <c r="R33" s="243"/>
      <c r="S33" s="94"/>
    </row>
    <row r="34" spans="1:19" ht="30" customHeight="1" x14ac:dyDescent="0.2">
      <c r="A34" s="230">
        <v>1308</v>
      </c>
      <c r="B34" s="231" t="s">
        <v>132</v>
      </c>
      <c r="C34" s="232" t="s">
        <v>133</v>
      </c>
      <c r="D34" s="233" t="s">
        <v>96</v>
      </c>
      <c r="E34" s="162">
        <f>'1308'!G16</f>
        <v>10086107.23</v>
      </c>
      <c r="F34" s="155">
        <f>'1308'!G17</f>
        <v>0</v>
      </c>
      <c r="G34" s="154">
        <f>'1308'!G18</f>
        <v>10226513.34</v>
      </c>
      <c r="H34" s="162">
        <f>'1308'!G21</f>
        <v>140406.1099999994</v>
      </c>
      <c r="I34" s="157">
        <f>'1308'!G26</f>
        <v>23750</v>
      </c>
      <c r="J34" s="158">
        <f t="shared" si="0"/>
        <v>116656.1099999994</v>
      </c>
      <c r="K34" s="151">
        <f t="shared" si="1"/>
        <v>0</v>
      </c>
      <c r="L34" s="162">
        <f>'1308'!G30</f>
        <v>0</v>
      </c>
      <c r="M34" s="157">
        <f>'1308'!G31</f>
        <v>116656.10999999999</v>
      </c>
      <c r="N34" s="240"/>
      <c r="O34" s="264"/>
      <c r="P34" s="265"/>
      <c r="Q34" s="243"/>
      <c r="R34" s="243"/>
      <c r="S34" s="94"/>
    </row>
    <row r="35" spans="1:19" ht="30" customHeight="1" x14ac:dyDescent="0.2">
      <c r="A35" s="230">
        <v>1309</v>
      </c>
      <c r="B35" s="231" t="s">
        <v>134</v>
      </c>
      <c r="C35" s="232" t="s">
        <v>135</v>
      </c>
      <c r="D35" s="233" t="s">
        <v>136</v>
      </c>
      <c r="E35" s="162">
        <f>'1309'!G16</f>
        <v>33746543.460000001</v>
      </c>
      <c r="F35" s="155">
        <f>'1309'!G17</f>
        <v>0</v>
      </c>
      <c r="G35" s="154">
        <f>'1309'!G18</f>
        <v>33894452.519999996</v>
      </c>
      <c r="H35" s="162">
        <f>'1309'!G21</f>
        <v>147909.05999999493</v>
      </c>
      <c r="I35" s="157">
        <f>'1309'!G26</f>
        <v>1135.3800000000001</v>
      </c>
      <c r="J35" s="158">
        <f t="shared" si="0"/>
        <v>146773.67999999493</v>
      </c>
      <c r="K35" s="151">
        <f t="shared" si="1"/>
        <v>0</v>
      </c>
      <c r="L35" s="162">
        <f>'1309'!G30</f>
        <v>0</v>
      </c>
      <c r="M35" s="157">
        <f>'1309'!G31</f>
        <v>146773.68</v>
      </c>
      <c r="N35" s="240"/>
      <c r="O35" s="264"/>
      <c r="P35" s="265"/>
      <c r="Q35" s="243"/>
      <c r="R35" s="243"/>
      <c r="S35" s="94"/>
    </row>
    <row r="36" spans="1:19" ht="38.25" customHeight="1" x14ac:dyDescent="0.2">
      <c r="A36" s="230">
        <v>1310</v>
      </c>
      <c r="B36" s="231" t="s">
        <v>137</v>
      </c>
      <c r="C36" s="232" t="s">
        <v>138</v>
      </c>
      <c r="D36" s="233" t="s">
        <v>87</v>
      </c>
      <c r="E36" s="162">
        <f>'1310'!G16</f>
        <v>10649648.060000001</v>
      </c>
      <c r="F36" s="155">
        <f>'1310'!G17</f>
        <v>0</v>
      </c>
      <c r="G36" s="154">
        <f>'1310'!G18</f>
        <v>10663893.609999999</v>
      </c>
      <c r="H36" s="162">
        <f>'1310'!G21</f>
        <v>14245.549999998882</v>
      </c>
      <c r="I36" s="157">
        <f>'1310'!G26</f>
        <v>0</v>
      </c>
      <c r="J36" s="158">
        <f t="shared" si="0"/>
        <v>14245.549999998882</v>
      </c>
      <c r="K36" s="151">
        <f t="shared" si="1"/>
        <v>0</v>
      </c>
      <c r="L36" s="162">
        <f>'1310'!G30</f>
        <v>0</v>
      </c>
      <c r="M36" s="157">
        <f>'1310'!G31</f>
        <v>14245.55</v>
      </c>
      <c r="N36" s="240"/>
      <c r="O36" s="264"/>
      <c r="P36" s="265"/>
      <c r="Q36" s="243"/>
      <c r="R36" s="243"/>
      <c r="S36" s="94"/>
    </row>
    <row r="37" spans="1:19" ht="30" customHeight="1" x14ac:dyDescent="0.2">
      <c r="A37" s="230">
        <v>1353</v>
      </c>
      <c r="B37" s="231" t="s">
        <v>139</v>
      </c>
      <c r="C37" s="232" t="s">
        <v>140</v>
      </c>
      <c r="D37" s="233" t="s">
        <v>106</v>
      </c>
      <c r="E37" s="162">
        <f>'1353'!G16</f>
        <v>14388639.389999999</v>
      </c>
      <c r="F37" s="155">
        <f>'1353'!G17</f>
        <v>0</v>
      </c>
      <c r="G37" s="154">
        <f>'1353'!G18</f>
        <v>14596346.57</v>
      </c>
      <c r="H37" s="162">
        <f>'1353'!G21</f>
        <v>207707.18000000156</v>
      </c>
      <c r="I37" s="157">
        <f>'1353'!G26</f>
        <v>158425.31</v>
      </c>
      <c r="J37" s="158">
        <f t="shared" si="0"/>
        <v>49281.870000001567</v>
      </c>
      <c r="K37" s="151">
        <f t="shared" si="1"/>
        <v>0</v>
      </c>
      <c r="L37" s="162">
        <f>'1353'!G30</f>
        <v>4500</v>
      </c>
      <c r="M37" s="157">
        <f>'1353'!G31</f>
        <v>44781.87</v>
      </c>
      <c r="N37" s="240"/>
      <c r="O37" s="264"/>
      <c r="P37" s="265"/>
      <c r="Q37" s="243"/>
      <c r="R37" s="243"/>
      <c r="S37" s="94"/>
    </row>
    <row r="38" spans="1:19" ht="30" customHeight="1" x14ac:dyDescent="0.2">
      <c r="A38" s="230">
        <v>1403</v>
      </c>
      <c r="B38" s="231" t="s">
        <v>141</v>
      </c>
      <c r="C38" s="232" t="s">
        <v>142</v>
      </c>
      <c r="D38" s="233" t="s">
        <v>81</v>
      </c>
      <c r="E38" s="162">
        <f>'1403'!G16</f>
        <v>17779819.670000002</v>
      </c>
      <c r="F38" s="155">
        <f>'1403'!G17</f>
        <v>0</v>
      </c>
      <c r="G38" s="154">
        <f>'1403'!G18</f>
        <v>17779819.670000002</v>
      </c>
      <c r="H38" s="162">
        <f>'1403'!G21</f>
        <v>0</v>
      </c>
      <c r="I38" s="157">
        <f>'1403'!G26</f>
        <v>0</v>
      </c>
      <c r="J38" s="158">
        <f t="shared" si="0"/>
        <v>0</v>
      </c>
      <c r="K38" s="151">
        <f t="shared" si="1"/>
        <v>0</v>
      </c>
      <c r="L38" s="162">
        <f>'1403'!G30</f>
        <v>0</v>
      </c>
      <c r="M38" s="157">
        <f>'1403'!G31</f>
        <v>0</v>
      </c>
      <c r="N38" s="240"/>
      <c r="O38" s="264"/>
      <c r="P38" s="265"/>
      <c r="Q38" s="243"/>
      <c r="R38" s="243"/>
      <c r="S38" s="94"/>
    </row>
    <row r="39" spans="1:19" ht="28.5" customHeight="1" x14ac:dyDescent="0.2">
      <c r="A39" s="230">
        <v>1404</v>
      </c>
      <c r="B39" s="231" t="s">
        <v>143</v>
      </c>
      <c r="C39" s="232" t="s">
        <v>144</v>
      </c>
      <c r="D39" s="233" t="s">
        <v>87</v>
      </c>
      <c r="E39" s="162">
        <f>'1404'!G16</f>
        <v>13149012.659999998</v>
      </c>
      <c r="F39" s="151">
        <f>'1404'!G17</f>
        <v>20580</v>
      </c>
      <c r="G39" s="150">
        <f>'1404'!G18</f>
        <v>13174504.67</v>
      </c>
      <c r="H39" s="159">
        <f>'1404'!G21</f>
        <v>25492.010000001639</v>
      </c>
      <c r="I39" s="153">
        <f>'1404'!G26</f>
        <v>0</v>
      </c>
      <c r="J39" s="158">
        <f t="shared" si="0"/>
        <v>25492.010000001639</v>
      </c>
      <c r="K39" s="151">
        <f t="shared" si="1"/>
        <v>0</v>
      </c>
      <c r="L39" s="159">
        <f>'1404'!G30</f>
        <v>0</v>
      </c>
      <c r="M39" s="153">
        <f>'1404'!G31</f>
        <v>25492.01</v>
      </c>
      <c r="N39" s="240"/>
      <c r="O39" s="264"/>
      <c r="P39" s="265"/>
      <c r="Q39" s="243"/>
      <c r="R39" s="243"/>
      <c r="S39" s="94"/>
    </row>
    <row r="40" spans="1:19" ht="30" customHeight="1" thickBot="1" x14ac:dyDescent="0.25">
      <c r="A40" s="235">
        <v>1405</v>
      </c>
      <c r="B40" s="236" t="s">
        <v>145</v>
      </c>
      <c r="C40" s="237" t="s">
        <v>146</v>
      </c>
      <c r="D40" s="238" t="s">
        <v>106</v>
      </c>
      <c r="E40" s="163">
        <f>'1405'!G16</f>
        <v>15130425.219999999</v>
      </c>
      <c r="F40" s="164">
        <f>'1405'!G17</f>
        <v>0</v>
      </c>
      <c r="G40" s="154">
        <f>'1405'!G18</f>
        <v>15201963.700000001</v>
      </c>
      <c r="H40" s="163">
        <f>'1405'!G21</f>
        <v>71538.48000000231</v>
      </c>
      <c r="I40" s="165">
        <f>'1405'!G26</f>
        <v>0</v>
      </c>
      <c r="J40" s="161">
        <f t="shared" si="0"/>
        <v>71538.48000000231</v>
      </c>
      <c r="K40" s="151">
        <f t="shared" si="1"/>
        <v>0</v>
      </c>
      <c r="L40" s="163">
        <f>'1405'!G30</f>
        <v>0</v>
      </c>
      <c r="M40" s="165">
        <f>'1405'!G31</f>
        <v>71538.48</v>
      </c>
      <c r="N40" s="241"/>
      <c r="O40" s="264"/>
      <c r="P40" s="265"/>
      <c r="Q40" s="243"/>
      <c r="R40" s="243"/>
      <c r="S40" s="94"/>
    </row>
    <row r="41" spans="1:19" ht="15.75" thickTop="1" x14ac:dyDescent="0.25">
      <c r="A41" s="121" t="s">
        <v>54</v>
      </c>
      <c r="B41" s="122"/>
      <c r="C41" s="88"/>
      <c r="D41" s="88"/>
      <c r="E41" s="101">
        <f t="shared" ref="E41:N41" si="2">SUM(E13:E40)</f>
        <v>908055192.42999983</v>
      </c>
      <c r="F41" s="103">
        <f t="shared" si="2"/>
        <v>855239</v>
      </c>
      <c r="G41" s="102">
        <f t="shared" si="2"/>
        <v>924007698.23000002</v>
      </c>
      <c r="H41" s="89">
        <f t="shared" si="2"/>
        <v>15952505.80000004</v>
      </c>
      <c r="I41" s="105">
        <f t="shared" si="2"/>
        <v>9053998.660000002</v>
      </c>
      <c r="J41" s="160">
        <f t="shared" si="2"/>
        <v>6898507.1400000444</v>
      </c>
      <c r="K41" s="103">
        <f t="shared" si="2"/>
        <v>-3.7252902984619141E-9</v>
      </c>
      <c r="L41" s="101">
        <f t="shared" si="2"/>
        <v>25500</v>
      </c>
      <c r="M41" s="118">
        <f t="shared" si="2"/>
        <v>1511032.2300000002</v>
      </c>
      <c r="N41" s="119">
        <f t="shared" si="2"/>
        <v>541082.26</v>
      </c>
      <c r="O41" s="264"/>
      <c r="P41" s="265"/>
      <c r="Q41" s="243"/>
      <c r="R41" s="243"/>
      <c r="S41" s="94"/>
    </row>
    <row r="42" spans="1:19" ht="15.75" customHeight="1" thickBot="1" x14ac:dyDescent="0.25">
      <c r="A42" s="90"/>
      <c r="B42" s="91"/>
      <c r="C42" s="17"/>
      <c r="D42" s="17"/>
      <c r="E42" s="92"/>
      <c r="F42" s="49"/>
      <c r="G42" s="48"/>
      <c r="H42" s="47"/>
      <c r="I42" s="48"/>
      <c r="J42" s="116" t="s">
        <v>33</v>
      </c>
      <c r="K42" s="104">
        <f>J41+K41</f>
        <v>6898507.1400000406</v>
      </c>
      <c r="L42" s="120" t="s">
        <v>55</v>
      </c>
      <c r="M42" s="117"/>
      <c r="N42" s="93">
        <f>L41+M41+N41</f>
        <v>2077614.4900000002</v>
      </c>
      <c r="O42" s="243"/>
      <c r="P42" s="242"/>
      <c r="Q42" s="243"/>
      <c r="R42" s="243"/>
    </row>
    <row r="43" spans="1:19" ht="15" thickTop="1" x14ac:dyDescent="0.2">
      <c r="A43" s="18"/>
      <c r="B43" s="95"/>
      <c r="C43" s="20"/>
      <c r="D43" s="20"/>
      <c r="E43" s="102"/>
      <c r="F43" s="102"/>
      <c r="G43" s="102"/>
      <c r="H43" s="102"/>
      <c r="I43" s="102"/>
      <c r="J43" s="102"/>
      <c r="N43" s="94"/>
      <c r="O43" s="243"/>
    </row>
    <row r="44" spans="1:19" ht="14.25" x14ac:dyDescent="0.2">
      <c r="A44" s="18"/>
      <c r="B44" s="95"/>
      <c r="C44" s="20"/>
      <c r="D44" s="244"/>
      <c r="E44" s="245"/>
      <c r="F44" s="245"/>
      <c r="G44" s="246"/>
      <c r="H44" s="245"/>
      <c r="I44" s="245"/>
      <c r="J44" s="245"/>
      <c r="N44" s="94"/>
      <c r="O44" s="243"/>
    </row>
    <row r="45" spans="1:19" ht="14.25" x14ac:dyDescent="0.2">
      <c r="A45" s="18"/>
      <c r="B45" s="95"/>
      <c r="C45" s="20"/>
      <c r="D45" s="20"/>
      <c r="E45" s="19"/>
      <c r="F45" s="19"/>
      <c r="G45" s="18"/>
      <c r="H45" s="96"/>
      <c r="I45" s="96"/>
      <c r="J45" s="96"/>
      <c r="O45" s="243"/>
    </row>
    <row r="46" spans="1:19" ht="14.25" x14ac:dyDescent="0.2">
      <c r="A46" s="95" t="s">
        <v>202</v>
      </c>
      <c r="B46" s="95"/>
      <c r="C46" s="95"/>
      <c r="D46" s="95"/>
      <c r="E46" s="97"/>
      <c r="F46" s="97"/>
      <c r="G46" s="98"/>
      <c r="H46" s="98"/>
      <c r="I46" s="98"/>
      <c r="J46" s="98"/>
      <c r="K46" s="4"/>
      <c r="L46" s="18"/>
      <c r="N46" s="94"/>
      <c r="S46" s="244"/>
    </row>
    <row r="47" spans="1:19" ht="14.25" customHeight="1" x14ac:dyDescent="0.2">
      <c r="A47" s="95"/>
      <c r="B47" s="106"/>
      <c r="C47" s="106" t="s">
        <v>162</v>
      </c>
      <c r="D47" s="106"/>
      <c r="E47" s="106"/>
      <c r="F47" s="106"/>
      <c r="G47" s="106"/>
      <c r="H47" s="140">
        <f>SUMIF(H13:H40,"&gt;0")</f>
        <v>15952505.800000044</v>
      </c>
      <c r="I47" s="106" t="s">
        <v>65</v>
      </c>
      <c r="J47" s="10"/>
      <c r="K47" s="262"/>
      <c r="L47" s="18"/>
      <c r="O47" s="243"/>
      <c r="P47" s="242"/>
      <c r="Q47" s="243"/>
      <c r="R47" s="243"/>
    </row>
    <row r="48" spans="1:19" ht="14.25" customHeight="1" x14ac:dyDescent="0.2">
      <c r="A48" s="95"/>
      <c r="B48" s="106"/>
      <c r="C48" s="106" t="s">
        <v>163</v>
      </c>
      <c r="D48" s="112"/>
      <c r="E48" s="113"/>
      <c r="F48" s="113"/>
      <c r="G48" s="113"/>
      <c r="H48" s="140">
        <f>SUMIF(H13:H40,"&lt;0")</f>
        <v>-3.7252902984619141E-9</v>
      </c>
      <c r="I48" s="106" t="s">
        <v>65</v>
      </c>
      <c r="J48" s="10"/>
      <c r="K48" s="263"/>
      <c r="L48" s="18"/>
      <c r="O48" s="243"/>
      <c r="P48" s="242"/>
      <c r="Q48" s="243"/>
      <c r="R48" s="243"/>
    </row>
    <row r="49" spans="1:19" ht="14.25" customHeight="1" x14ac:dyDescent="0.2">
      <c r="A49" s="95"/>
      <c r="B49" s="106"/>
      <c r="C49" s="106" t="s">
        <v>207</v>
      </c>
      <c r="D49" s="112"/>
      <c r="E49" s="113"/>
      <c r="F49" s="113"/>
      <c r="G49" s="113"/>
      <c r="H49" s="106"/>
      <c r="I49" s="106"/>
      <c r="J49" s="10"/>
      <c r="K49" s="262"/>
      <c r="L49" s="18"/>
      <c r="O49" s="243"/>
      <c r="P49" s="242"/>
      <c r="Q49" s="243"/>
      <c r="R49" s="243"/>
    </row>
    <row r="50" spans="1:19" ht="14.25" x14ac:dyDescent="0.2">
      <c r="A50" s="95"/>
      <c r="B50" s="106"/>
      <c r="C50" s="106"/>
      <c r="D50" s="106"/>
      <c r="E50" s="106"/>
      <c r="F50" s="106"/>
      <c r="G50" s="106"/>
      <c r="H50" s="106"/>
      <c r="I50" s="106"/>
      <c r="J50" s="10"/>
      <c r="K50" s="4"/>
      <c r="L50" s="18"/>
      <c r="O50" s="243"/>
      <c r="P50" s="242"/>
      <c r="Q50" s="243"/>
      <c r="R50" s="243"/>
    </row>
    <row r="51" spans="1:19" ht="14.25" x14ac:dyDescent="0.2">
      <c r="A51" s="95" t="s">
        <v>57</v>
      </c>
      <c r="B51" s="106"/>
      <c r="C51" s="106"/>
      <c r="D51" s="106"/>
      <c r="E51" s="106"/>
      <c r="F51" s="106"/>
      <c r="G51" s="106"/>
      <c r="H51" s="106"/>
      <c r="I51" s="106"/>
      <c r="J51" s="10"/>
      <c r="K51" s="4"/>
      <c r="L51" s="18"/>
      <c r="Q51" s="10"/>
      <c r="R51" s="10"/>
    </row>
    <row r="52" spans="1:19" ht="14.25" x14ac:dyDescent="0.2">
      <c r="A52" s="98"/>
      <c r="B52" s="98"/>
      <c r="C52" s="18" t="s">
        <v>162</v>
      </c>
      <c r="D52" s="99"/>
      <c r="E52" s="98"/>
      <c r="F52" s="98"/>
      <c r="G52" s="98"/>
      <c r="H52" s="140">
        <f>SUMIF(J13:J40,"&gt;0")</f>
        <v>6898507.1400000444</v>
      </c>
      <c r="I52" s="4" t="s">
        <v>65</v>
      </c>
      <c r="J52" s="10"/>
      <c r="K52" s="262"/>
      <c r="Q52" s="10"/>
      <c r="R52" s="10"/>
    </row>
    <row r="53" spans="1:19" s="7" customFormat="1" ht="14.25" x14ac:dyDescent="0.2">
      <c r="A53" s="98"/>
      <c r="B53" s="98"/>
      <c r="C53" s="4" t="s">
        <v>208</v>
      </c>
      <c r="D53" s="4"/>
      <c r="E53" s="4"/>
      <c r="F53" s="4"/>
      <c r="G53" s="4"/>
      <c r="H53" s="140">
        <f>SUMIF(K13:K40,"&lt;0")</f>
        <v>-3.7252902984619141E-9</v>
      </c>
      <c r="I53" s="4" t="s">
        <v>65</v>
      </c>
      <c r="J53" s="10"/>
      <c r="K53" s="263"/>
      <c r="L53" s="8"/>
      <c r="M53" s="8"/>
      <c r="N53" s="8"/>
      <c r="O53" s="243"/>
      <c r="P53" s="18"/>
      <c r="Q53" s="18"/>
      <c r="R53" s="18"/>
      <c r="S53" s="8"/>
    </row>
    <row r="54" spans="1:19" x14ac:dyDescent="0.2">
      <c r="C54" s="18" t="s">
        <v>209</v>
      </c>
      <c r="D54" s="114"/>
      <c r="E54" s="4"/>
      <c r="F54" s="4"/>
      <c r="G54" s="4"/>
      <c r="J54" s="10"/>
      <c r="K54" s="262"/>
    </row>
    <row r="55" spans="1:19" s="7" customFormat="1" ht="15" x14ac:dyDescent="0.2">
      <c r="A55" s="100"/>
      <c r="B55" s="100"/>
      <c r="C55" s="10"/>
      <c r="D55" s="10"/>
      <c r="L55" s="8"/>
      <c r="M55" s="8"/>
      <c r="N55" s="8"/>
      <c r="O55" s="18"/>
      <c r="P55" s="18"/>
      <c r="Q55" s="10"/>
      <c r="R55" s="10"/>
    </row>
    <row r="56" spans="1:19" s="7" customFormat="1" ht="15.75" x14ac:dyDescent="0.25">
      <c r="A56" s="273"/>
      <c r="B56" s="274"/>
      <c r="C56" s="10"/>
      <c r="D56" s="10"/>
      <c r="L56" s="8"/>
      <c r="M56" s="8"/>
      <c r="N56" s="8"/>
      <c r="O56" s="18"/>
      <c r="P56" s="18"/>
      <c r="Q56" s="10"/>
      <c r="R56" s="10"/>
      <c r="S56" s="8"/>
    </row>
    <row r="57" spans="1:19" s="7" customFormat="1" ht="35.25" customHeight="1" x14ac:dyDescent="0.2">
      <c r="A57" s="275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18"/>
      <c r="P57" s="18"/>
      <c r="Q57" s="10"/>
      <c r="R57" s="10"/>
    </row>
    <row r="58" spans="1:19" s="7" customFormat="1" ht="27" customHeight="1" x14ac:dyDescent="0.2">
      <c r="A58" s="276"/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18"/>
      <c r="P58" s="18"/>
      <c r="Q58" s="10"/>
      <c r="R58" s="10"/>
    </row>
    <row r="59" spans="1:19" s="10" customFormat="1" ht="15" x14ac:dyDescent="0.2">
      <c r="A59" s="100"/>
      <c r="B59" s="100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  <c r="P59" s="18"/>
      <c r="S59" s="7"/>
    </row>
    <row r="60" spans="1:19" s="10" customFormat="1" ht="15" x14ac:dyDescent="0.2">
      <c r="A60" s="100"/>
      <c r="B60" s="100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  <c r="P60" s="18"/>
      <c r="S60" s="7"/>
    </row>
    <row r="61" spans="1:19" s="10" customFormat="1" ht="15" x14ac:dyDescent="0.2">
      <c r="A61" s="100"/>
      <c r="B61" s="100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  <c r="P61" s="18"/>
    </row>
    <row r="62" spans="1:19" s="10" customFormat="1" ht="15" x14ac:dyDescent="0.2">
      <c r="A62" s="100"/>
      <c r="B62" s="100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  <c r="P62" s="18"/>
    </row>
    <row r="63" spans="1:19" s="10" customFormat="1" ht="15" x14ac:dyDescent="0.2">
      <c r="A63" s="100"/>
      <c r="B63" s="100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  <c r="P63" s="18"/>
    </row>
    <row r="64" spans="1:19" s="10" customFormat="1" ht="15" x14ac:dyDescent="0.2">
      <c r="A64" s="100"/>
      <c r="B64" s="100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  <c r="P64" s="18"/>
    </row>
    <row r="65" spans="1:16" s="10" customFormat="1" ht="15" x14ac:dyDescent="0.2">
      <c r="A65" s="100"/>
      <c r="B65" s="100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  <c r="P65" s="18"/>
    </row>
    <row r="66" spans="1:16" s="10" customFormat="1" ht="15" x14ac:dyDescent="0.2">
      <c r="A66" s="100"/>
      <c r="B66" s="100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  <c r="P66" s="18"/>
    </row>
    <row r="67" spans="1:16" s="10" customFormat="1" ht="15" x14ac:dyDescent="0.2">
      <c r="A67" s="100"/>
      <c r="B67" s="100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  <c r="P67" s="18"/>
    </row>
    <row r="68" spans="1:16" s="10" customFormat="1" ht="15" x14ac:dyDescent="0.2">
      <c r="A68" s="100"/>
      <c r="B68" s="100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  <c r="P68" s="18"/>
    </row>
    <row r="69" spans="1:16" s="10" customFormat="1" ht="15" x14ac:dyDescent="0.2">
      <c r="A69" s="100"/>
      <c r="B69" s="100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  <c r="P69" s="18"/>
    </row>
    <row r="70" spans="1:16" s="10" customFormat="1" ht="15" x14ac:dyDescent="0.2">
      <c r="A70" s="100"/>
      <c r="B70" s="100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  <c r="P70" s="18"/>
    </row>
    <row r="71" spans="1:16" s="10" customFormat="1" ht="15" x14ac:dyDescent="0.2">
      <c r="A71" s="100"/>
      <c r="B71" s="100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  <c r="P71" s="18"/>
    </row>
    <row r="72" spans="1:16" s="10" customFormat="1" ht="15" x14ac:dyDescent="0.2">
      <c r="A72" s="100"/>
      <c r="B72" s="100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  <c r="P72" s="18"/>
    </row>
    <row r="73" spans="1:16" s="10" customFormat="1" ht="15" x14ac:dyDescent="0.2">
      <c r="A73" s="100"/>
      <c r="B73" s="100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  <c r="P73" s="18"/>
    </row>
    <row r="74" spans="1:16" s="10" customFormat="1" ht="15" x14ac:dyDescent="0.2">
      <c r="A74" s="100"/>
      <c r="B74" s="100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  <c r="P74" s="18"/>
    </row>
    <row r="75" spans="1:16" s="10" customFormat="1" ht="15" x14ac:dyDescent="0.2">
      <c r="A75" s="100"/>
      <c r="B75" s="100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  <c r="P75" s="18"/>
    </row>
    <row r="76" spans="1:16" s="10" customFormat="1" ht="15" x14ac:dyDescent="0.2">
      <c r="A76" s="100"/>
      <c r="B76" s="100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  <c r="P76" s="18"/>
    </row>
    <row r="77" spans="1:16" s="10" customFormat="1" ht="15" x14ac:dyDescent="0.2">
      <c r="A77" s="100"/>
      <c r="B77" s="100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  <c r="P77" s="18"/>
    </row>
    <row r="78" spans="1:16" s="10" customFormat="1" ht="15" x14ac:dyDescent="0.2">
      <c r="A78" s="100"/>
      <c r="B78" s="100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  <c r="P78" s="18"/>
    </row>
    <row r="79" spans="1:16" s="10" customFormat="1" ht="15" x14ac:dyDescent="0.2">
      <c r="A79" s="100"/>
      <c r="B79" s="100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  <c r="P79" s="18"/>
    </row>
    <row r="80" spans="1:16" s="10" customFormat="1" ht="15" x14ac:dyDescent="0.2">
      <c r="A80" s="100"/>
      <c r="B80" s="100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  <c r="P80" s="18"/>
    </row>
    <row r="81" spans="1:16" s="10" customFormat="1" ht="15" x14ac:dyDescent="0.2">
      <c r="A81" s="100"/>
      <c r="B81" s="100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  <c r="P81" s="18"/>
    </row>
    <row r="82" spans="1:16" s="10" customFormat="1" ht="15" x14ac:dyDescent="0.2">
      <c r="A82" s="100"/>
      <c r="B82" s="100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  <c r="P82" s="18"/>
    </row>
    <row r="83" spans="1:16" s="10" customFormat="1" ht="15" x14ac:dyDescent="0.2">
      <c r="A83" s="100"/>
      <c r="B83" s="100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  <c r="P83" s="18"/>
    </row>
    <row r="84" spans="1:16" s="10" customFormat="1" ht="15" x14ac:dyDescent="0.2">
      <c r="A84" s="100"/>
      <c r="B84" s="100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  <c r="P84" s="18"/>
    </row>
    <row r="85" spans="1:16" s="10" customFormat="1" ht="15" x14ac:dyDescent="0.2">
      <c r="A85" s="100"/>
      <c r="B85" s="100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  <c r="P85" s="18"/>
    </row>
    <row r="86" spans="1:16" s="10" customFormat="1" ht="15" x14ac:dyDescent="0.2">
      <c r="A86" s="100"/>
      <c r="B86" s="100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  <c r="P86" s="18"/>
    </row>
    <row r="87" spans="1:16" s="10" customFormat="1" ht="15" x14ac:dyDescent="0.2">
      <c r="A87" s="100"/>
      <c r="B87" s="100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  <c r="P87" s="18"/>
    </row>
    <row r="88" spans="1:16" s="10" customFormat="1" ht="15" x14ac:dyDescent="0.2">
      <c r="A88" s="100"/>
      <c r="B88" s="100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  <c r="P88" s="18"/>
    </row>
    <row r="89" spans="1:16" s="10" customFormat="1" ht="15" x14ac:dyDescent="0.2">
      <c r="A89" s="100"/>
      <c r="B89" s="100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  <c r="P89" s="18"/>
    </row>
    <row r="90" spans="1:16" s="10" customFormat="1" ht="15" x14ac:dyDescent="0.2">
      <c r="A90" s="100"/>
      <c r="B90" s="100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  <c r="P90" s="18"/>
    </row>
    <row r="91" spans="1:16" s="10" customFormat="1" ht="15" x14ac:dyDescent="0.2">
      <c r="A91" s="100"/>
      <c r="B91" s="100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  <c r="P91" s="18"/>
    </row>
    <row r="92" spans="1:16" s="10" customFormat="1" ht="15" x14ac:dyDescent="0.2">
      <c r="A92" s="100"/>
      <c r="B92" s="100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  <c r="P92" s="18"/>
    </row>
    <row r="93" spans="1:16" s="10" customFormat="1" ht="15" x14ac:dyDescent="0.2">
      <c r="A93" s="100"/>
      <c r="B93" s="100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  <c r="P93" s="18"/>
    </row>
    <row r="94" spans="1:16" s="10" customFormat="1" ht="15" x14ac:dyDescent="0.2">
      <c r="A94" s="100"/>
      <c r="B94" s="100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  <c r="P94" s="18"/>
    </row>
    <row r="95" spans="1:16" s="10" customFormat="1" ht="15" x14ac:dyDescent="0.2">
      <c r="A95" s="100"/>
      <c r="B95" s="100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  <c r="P95" s="18"/>
    </row>
    <row r="96" spans="1:16" s="10" customFormat="1" ht="15" x14ac:dyDescent="0.2">
      <c r="A96" s="100"/>
      <c r="B96" s="100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  <c r="P96" s="18"/>
    </row>
    <row r="97" spans="1:16" s="10" customFormat="1" ht="15" x14ac:dyDescent="0.2">
      <c r="A97" s="100"/>
      <c r="B97" s="100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  <c r="P97" s="18"/>
    </row>
    <row r="98" spans="1:16" s="10" customFormat="1" ht="15" x14ac:dyDescent="0.2">
      <c r="A98" s="100"/>
      <c r="B98" s="100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  <c r="P98" s="18"/>
    </row>
    <row r="99" spans="1:16" s="10" customFormat="1" ht="15" x14ac:dyDescent="0.2">
      <c r="A99" s="100"/>
      <c r="B99" s="100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  <c r="P99" s="18"/>
    </row>
    <row r="100" spans="1:16" s="10" customFormat="1" ht="15" x14ac:dyDescent="0.2">
      <c r="A100" s="100"/>
      <c r="B100" s="100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  <c r="P100" s="18"/>
    </row>
    <row r="101" spans="1:16" s="10" customFormat="1" ht="15" x14ac:dyDescent="0.2">
      <c r="A101" s="100"/>
      <c r="B101" s="100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  <c r="P101" s="18"/>
    </row>
    <row r="102" spans="1:16" s="10" customFormat="1" ht="15" x14ac:dyDescent="0.2">
      <c r="A102" s="100"/>
      <c r="B102" s="100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  <c r="P102" s="18"/>
    </row>
    <row r="103" spans="1:16" s="10" customFormat="1" ht="15" x14ac:dyDescent="0.2">
      <c r="A103" s="100"/>
      <c r="B103" s="100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  <c r="P103" s="18"/>
    </row>
    <row r="104" spans="1:16" s="10" customFormat="1" ht="15" x14ac:dyDescent="0.2">
      <c r="A104" s="100"/>
      <c r="B104" s="100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  <c r="P104" s="18"/>
    </row>
    <row r="105" spans="1:16" s="10" customFormat="1" ht="15" x14ac:dyDescent="0.2">
      <c r="A105" s="100"/>
      <c r="B105" s="100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  <c r="P105" s="18"/>
    </row>
    <row r="106" spans="1:16" s="10" customFormat="1" ht="15" x14ac:dyDescent="0.2">
      <c r="A106" s="100"/>
      <c r="B106" s="100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  <c r="P106" s="18"/>
    </row>
    <row r="107" spans="1:16" s="10" customFormat="1" ht="15" x14ac:dyDescent="0.2">
      <c r="A107" s="100"/>
      <c r="B107" s="100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  <c r="P107" s="18"/>
    </row>
    <row r="108" spans="1:16" s="10" customFormat="1" ht="15" x14ac:dyDescent="0.2">
      <c r="A108" s="100"/>
      <c r="B108" s="100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  <c r="P108" s="18"/>
    </row>
    <row r="109" spans="1:16" s="10" customFormat="1" ht="15" x14ac:dyDescent="0.2">
      <c r="A109" s="100"/>
      <c r="B109" s="100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  <c r="P109" s="18"/>
    </row>
    <row r="110" spans="1:16" s="10" customFormat="1" ht="15" x14ac:dyDescent="0.2">
      <c r="A110" s="100"/>
      <c r="B110" s="100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  <c r="P110" s="18"/>
    </row>
    <row r="111" spans="1:16" s="10" customFormat="1" ht="15" x14ac:dyDescent="0.2">
      <c r="A111" s="100"/>
      <c r="B111" s="100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  <c r="P111" s="18"/>
    </row>
    <row r="112" spans="1:16" s="10" customFormat="1" ht="15" x14ac:dyDescent="0.2">
      <c r="A112" s="100"/>
      <c r="B112" s="100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  <c r="P112" s="18"/>
    </row>
    <row r="113" spans="1:16" s="10" customFormat="1" ht="15" x14ac:dyDescent="0.2">
      <c r="A113" s="100"/>
      <c r="B113" s="100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  <c r="P113" s="18"/>
    </row>
    <row r="114" spans="1:16" s="10" customFormat="1" ht="15" x14ac:dyDescent="0.2">
      <c r="A114" s="100"/>
      <c r="B114" s="100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  <c r="P114" s="18"/>
    </row>
    <row r="115" spans="1:16" s="10" customFormat="1" ht="15" x14ac:dyDescent="0.2">
      <c r="A115" s="100"/>
      <c r="B115" s="100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  <c r="P115" s="18"/>
    </row>
    <row r="116" spans="1:16" s="10" customFormat="1" ht="15" x14ac:dyDescent="0.2">
      <c r="A116" s="100"/>
      <c r="B116" s="100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  <c r="P116" s="18"/>
    </row>
    <row r="117" spans="1:16" s="10" customFormat="1" ht="15" x14ac:dyDescent="0.2">
      <c r="A117" s="100"/>
      <c r="B117" s="100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  <c r="P117" s="18"/>
    </row>
    <row r="118" spans="1:16" s="10" customFormat="1" ht="15" x14ac:dyDescent="0.2">
      <c r="A118" s="100"/>
      <c r="B118" s="100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  <c r="P118" s="18"/>
    </row>
    <row r="119" spans="1:16" s="10" customFormat="1" ht="15" x14ac:dyDescent="0.2">
      <c r="A119" s="100"/>
      <c r="B119" s="100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  <c r="P119" s="18"/>
    </row>
    <row r="120" spans="1:16" s="10" customFormat="1" ht="15" x14ac:dyDescent="0.2">
      <c r="A120" s="100"/>
      <c r="B120" s="100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  <c r="P120" s="18"/>
    </row>
    <row r="121" spans="1:16" s="10" customFormat="1" ht="15" x14ac:dyDescent="0.2">
      <c r="A121" s="100"/>
      <c r="B121" s="100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  <c r="P121" s="18"/>
    </row>
    <row r="122" spans="1:16" s="10" customFormat="1" ht="15" x14ac:dyDescent="0.2">
      <c r="A122" s="100"/>
      <c r="B122" s="100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  <c r="P122" s="18"/>
    </row>
    <row r="123" spans="1:16" s="10" customFormat="1" ht="15" x14ac:dyDescent="0.2">
      <c r="A123" s="100"/>
      <c r="B123" s="100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  <c r="P123" s="18"/>
    </row>
    <row r="124" spans="1:16" s="10" customFormat="1" ht="15" x14ac:dyDescent="0.2">
      <c r="A124" s="100"/>
      <c r="B124" s="100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  <c r="P124" s="18"/>
    </row>
    <row r="125" spans="1:16" s="10" customFormat="1" ht="15" x14ac:dyDescent="0.2">
      <c r="A125" s="100"/>
      <c r="B125" s="100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  <c r="P125" s="18"/>
    </row>
    <row r="126" spans="1:16" s="10" customFormat="1" ht="15" x14ac:dyDescent="0.2">
      <c r="A126" s="100"/>
      <c r="B126" s="100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  <c r="P126" s="18"/>
    </row>
    <row r="127" spans="1:16" s="10" customFormat="1" ht="15" x14ac:dyDescent="0.2">
      <c r="A127" s="100"/>
      <c r="B127" s="100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  <c r="P127" s="18"/>
    </row>
    <row r="128" spans="1:16" s="10" customFormat="1" ht="15" x14ac:dyDescent="0.2">
      <c r="A128" s="100"/>
      <c r="B128" s="100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  <c r="P128" s="18"/>
    </row>
    <row r="129" spans="1:16" s="10" customFormat="1" ht="15" x14ac:dyDescent="0.2">
      <c r="A129" s="100"/>
      <c r="B129" s="100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  <c r="P129" s="18"/>
    </row>
    <row r="130" spans="1:16" s="10" customFormat="1" ht="15" x14ac:dyDescent="0.2">
      <c r="A130" s="100"/>
      <c r="B130" s="100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  <c r="P130" s="18"/>
    </row>
    <row r="131" spans="1:16" s="10" customFormat="1" ht="15" x14ac:dyDescent="0.2">
      <c r="A131" s="100"/>
      <c r="B131" s="100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  <c r="P131" s="18"/>
    </row>
    <row r="132" spans="1:16" s="10" customFormat="1" ht="15" x14ac:dyDescent="0.2">
      <c r="A132" s="100"/>
      <c r="B132" s="100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  <c r="P132" s="18"/>
    </row>
    <row r="133" spans="1:16" s="10" customFormat="1" ht="15" x14ac:dyDescent="0.2">
      <c r="A133" s="100"/>
      <c r="B133" s="100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  <c r="P133" s="18"/>
    </row>
    <row r="134" spans="1:16" s="10" customFormat="1" ht="15" x14ac:dyDescent="0.2">
      <c r="A134" s="100"/>
      <c r="B134" s="100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  <c r="P134" s="18"/>
    </row>
    <row r="135" spans="1:16" s="10" customFormat="1" ht="15" x14ac:dyDescent="0.2">
      <c r="A135" s="100"/>
      <c r="B135" s="100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  <c r="P135" s="18"/>
    </row>
    <row r="136" spans="1:16" s="10" customFormat="1" ht="15" x14ac:dyDescent="0.2">
      <c r="A136" s="100"/>
      <c r="B136" s="100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  <c r="P136" s="18"/>
    </row>
    <row r="137" spans="1:16" s="10" customFormat="1" ht="15" x14ac:dyDescent="0.2">
      <c r="A137" s="100"/>
      <c r="B137" s="100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  <c r="P137" s="18"/>
    </row>
    <row r="138" spans="1:16" s="10" customFormat="1" ht="15" x14ac:dyDescent="0.2">
      <c r="A138" s="100"/>
      <c r="B138" s="100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  <c r="P138" s="18"/>
    </row>
    <row r="139" spans="1:16" s="10" customFormat="1" ht="15" x14ac:dyDescent="0.2">
      <c r="A139" s="100"/>
      <c r="B139" s="100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  <c r="P139" s="18"/>
    </row>
    <row r="140" spans="1:16" s="10" customFormat="1" ht="15" x14ac:dyDescent="0.2">
      <c r="A140" s="100"/>
      <c r="B140" s="100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  <c r="P140" s="18"/>
    </row>
    <row r="141" spans="1:16" s="10" customFormat="1" ht="15" x14ac:dyDescent="0.2">
      <c r="A141" s="100"/>
      <c r="B141" s="100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  <c r="P141" s="18"/>
    </row>
    <row r="142" spans="1:16" s="10" customFormat="1" ht="15" x14ac:dyDescent="0.2">
      <c r="A142" s="100"/>
      <c r="B142" s="100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  <c r="P142" s="18"/>
    </row>
    <row r="143" spans="1:16" s="10" customFormat="1" ht="15" x14ac:dyDescent="0.2">
      <c r="A143" s="100"/>
      <c r="B143" s="100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  <c r="P143" s="18"/>
    </row>
    <row r="144" spans="1:16" s="10" customFormat="1" ht="15" x14ac:dyDescent="0.2">
      <c r="A144" s="100"/>
      <c r="B144" s="100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  <c r="P144" s="18"/>
    </row>
    <row r="145" spans="1:16" s="10" customFormat="1" ht="15" x14ac:dyDescent="0.2">
      <c r="A145" s="100"/>
      <c r="B145" s="100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  <c r="P145" s="18"/>
    </row>
    <row r="146" spans="1:16" s="10" customFormat="1" ht="15" x14ac:dyDescent="0.2">
      <c r="A146" s="100"/>
      <c r="B146" s="100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  <c r="P146" s="18"/>
    </row>
    <row r="147" spans="1:16" s="10" customFormat="1" ht="15" x14ac:dyDescent="0.2">
      <c r="A147" s="100"/>
      <c r="B147" s="100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  <c r="P147" s="18"/>
    </row>
    <row r="148" spans="1:16" s="10" customFormat="1" ht="15" x14ac:dyDescent="0.2">
      <c r="A148" s="100"/>
      <c r="B148" s="100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  <c r="P148" s="18"/>
    </row>
    <row r="149" spans="1:16" s="10" customFormat="1" ht="15" x14ac:dyDescent="0.2">
      <c r="A149" s="100"/>
      <c r="B149" s="100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  <c r="P149" s="18"/>
    </row>
    <row r="150" spans="1:16" s="10" customFormat="1" ht="15" x14ac:dyDescent="0.2">
      <c r="A150" s="100"/>
      <c r="B150" s="100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  <c r="P150" s="18"/>
    </row>
    <row r="151" spans="1:16" s="10" customFormat="1" ht="15" x14ac:dyDescent="0.2">
      <c r="A151" s="100"/>
      <c r="B151" s="100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  <c r="P151" s="18"/>
    </row>
    <row r="152" spans="1:16" s="10" customFormat="1" ht="15" x14ac:dyDescent="0.2">
      <c r="A152" s="100"/>
      <c r="B152" s="100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  <c r="P152" s="18"/>
    </row>
    <row r="153" spans="1:16" s="10" customFormat="1" ht="15" x14ac:dyDescent="0.2">
      <c r="A153" s="100"/>
      <c r="B153" s="100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  <c r="P153" s="18"/>
    </row>
    <row r="154" spans="1:16" s="10" customFormat="1" ht="15" x14ac:dyDescent="0.2">
      <c r="A154" s="100"/>
      <c r="B154" s="100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  <c r="P154" s="18"/>
    </row>
    <row r="155" spans="1:16" s="10" customFormat="1" ht="15" x14ac:dyDescent="0.2">
      <c r="A155" s="100"/>
      <c r="B155" s="100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  <c r="P155" s="18"/>
    </row>
    <row r="156" spans="1:16" s="10" customFormat="1" ht="15" x14ac:dyDescent="0.2">
      <c r="A156" s="100"/>
      <c r="B156" s="100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  <c r="P156" s="18"/>
    </row>
    <row r="157" spans="1:16" s="10" customFormat="1" ht="15" x14ac:dyDescent="0.2">
      <c r="A157" s="100"/>
      <c r="B157" s="100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  <c r="P157" s="18"/>
    </row>
    <row r="158" spans="1:16" s="10" customFormat="1" ht="15" x14ac:dyDescent="0.2">
      <c r="A158" s="100"/>
      <c r="B158" s="100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  <c r="P158" s="18"/>
    </row>
    <row r="159" spans="1:16" s="10" customFormat="1" ht="15" x14ac:dyDescent="0.2">
      <c r="A159" s="100"/>
      <c r="B159" s="100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  <c r="P159" s="18"/>
    </row>
    <row r="160" spans="1:16" s="10" customFormat="1" ht="15" x14ac:dyDescent="0.2">
      <c r="A160" s="100"/>
      <c r="B160" s="100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  <c r="P160" s="18"/>
    </row>
    <row r="161" spans="1:16" s="10" customFormat="1" ht="15" x14ac:dyDescent="0.2">
      <c r="A161" s="100"/>
      <c r="B161" s="100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  <c r="P161" s="18"/>
    </row>
    <row r="162" spans="1:16" s="10" customFormat="1" ht="15" x14ac:dyDescent="0.2">
      <c r="A162" s="100"/>
      <c r="B162" s="100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  <c r="P162" s="18"/>
    </row>
    <row r="163" spans="1:16" s="10" customFormat="1" ht="15" x14ac:dyDescent="0.2">
      <c r="A163" s="100"/>
      <c r="B163" s="100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  <c r="P163" s="18"/>
    </row>
    <row r="164" spans="1:16" s="10" customFormat="1" ht="15" x14ac:dyDescent="0.2">
      <c r="A164" s="100"/>
      <c r="B164" s="100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  <c r="P164" s="18"/>
    </row>
    <row r="165" spans="1:16" s="10" customFormat="1" ht="15" x14ac:dyDescent="0.2">
      <c r="A165" s="100"/>
      <c r="B165" s="100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  <c r="P165" s="18"/>
    </row>
    <row r="166" spans="1:16" s="10" customFormat="1" ht="15" x14ac:dyDescent="0.2">
      <c r="A166" s="100"/>
      <c r="B166" s="100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  <c r="P166" s="18"/>
    </row>
    <row r="167" spans="1:16" s="10" customFormat="1" ht="15" x14ac:dyDescent="0.2">
      <c r="A167" s="100"/>
      <c r="B167" s="100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  <c r="P167" s="18"/>
    </row>
    <row r="168" spans="1:16" s="10" customFormat="1" ht="15" x14ac:dyDescent="0.2">
      <c r="A168" s="100"/>
      <c r="B168" s="100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  <c r="P168" s="18"/>
    </row>
    <row r="169" spans="1:16" s="10" customFormat="1" ht="15" x14ac:dyDescent="0.2">
      <c r="A169" s="100"/>
      <c r="B169" s="100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  <c r="P169" s="18"/>
    </row>
    <row r="170" spans="1:16" s="10" customFormat="1" ht="15" x14ac:dyDescent="0.2">
      <c r="A170" s="100"/>
      <c r="B170" s="100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  <c r="P170" s="18"/>
    </row>
    <row r="171" spans="1:16" s="10" customFormat="1" ht="15" x14ac:dyDescent="0.2">
      <c r="A171" s="100"/>
      <c r="B171" s="100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  <c r="P171" s="18"/>
    </row>
    <row r="172" spans="1:16" s="10" customFormat="1" ht="15" x14ac:dyDescent="0.2">
      <c r="A172" s="100"/>
      <c r="B172" s="100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  <c r="P172" s="18"/>
    </row>
    <row r="173" spans="1:16" s="10" customFormat="1" ht="15" x14ac:dyDescent="0.2">
      <c r="A173" s="100"/>
      <c r="B173" s="100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  <c r="P173" s="18"/>
    </row>
    <row r="174" spans="1:16" s="10" customFormat="1" ht="15" x14ac:dyDescent="0.2">
      <c r="A174" s="100"/>
      <c r="B174" s="100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  <c r="P174" s="18"/>
    </row>
    <row r="175" spans="1:16" s="10" customFormat="1" ht="15" x14ac:dyDescent="0.2">
      <c r="A175" s="100"/>
      <c r="B175" s="100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  <c r="P175" s="18"/>
    </row>
    <row r="176" spans="1:16" s="10" customFormat="1" ht="15" x14ac:dyDescent="0.2">
      <c r="A176" s="100"/>
      <c r="B176" s="100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  <c r="P176" s="18"/>
    </row>
    <row r="177" spans="1:16" s="10" customFormat="1" ht="15" x14ac:dyDescent="0.2">
      <c r="A177" s="100"/>
      <c r="B177" s="100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  <c r="P177" s="18"/>
    </row>
    <row r="178" spans="1:16" s="10" customFormat="1" ht="15" x14ac:dyDescent="0.2">
      <c r="A178" s="100"/>
      <c r="B178" s="100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  <c r="P178" s="18"/>
    </row>
    <row r="179" spans="1:16" s="10" customFormat="1" ht="15" x14ac:dyDescent="0.2">
      <c r="A179" s="100"/>
      <c r="B179" s="100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  <c r="P179" s="18"/>
    </row>
    <row r="180" spans="1:16" s="10" customFormat="1" ht="15" x14ac:dyDescent="0.2">
      <c r="A180" s="100"/>
      <c r="B180" s="100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  <c r="P180" s="18"/>
    </row>
    <row r="181" spans="1:16" s="10" customFormat="1" ht="15" x14ac:dyDescent="0.2">
      <c r="A181" s="100"/>
      <c r="B181" s="100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  <c r="P181" s="18"/>
    </row>
    <row r="182" spans="1:16" s="10" customFormat="1" ht="15" x14ac:dyDescent="0.2">
      <c r="A182" s="100"/>
      <c r="B182" s="100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  <c r="P182" s="18"/>
    </row>
    <row r="183" spans="1:16" s="10" customFormat="1" ht="15" x14ac:dyDescent="0.2">
      <c r="A183" s="100"/>
      <c r="B183" s="100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  <c r="P183" s="18"/>
    </row>
    <row r="184" spans="1:16" s="10" customFormat="1" ht="15" x14ac:dyDescent="0.2">
      <c r="A184" s="100"/>
      <c r="B184" s="100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  <c r="P184" s="18"/>
    </row>
    <row r="185" spans="1:16" s="10" customFormat="1" ht="15" x14ac:dyDescent="0.2">
      <c r="A185" s="100"/>
      <c r="B185" s="100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  <c r="P185" s="18"/>
    </row>
    <row r="186" spans="1:16" s="10" customFormat="1" ht="15" x14ac:dyDescent="0.2">
      <c r="A186" s="100"/>
      <c r="B186" s="100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  <c r="P186" s="18"/>
    </row>
    <row r="187" spans="1:16" s="10" customFormat="1" ht="15" x14ac:dyDescent="0.2">
      <c r="A187" s="100"/>
      <c r="B187" s="100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  <c r="P187" s="18"/>
    </row>
    <row r="188" spans="1:16" s="10" customFormat="1" ht="15" x14ac:dyDescent="0.2">
      <c r="A188" s="100"/>
      <c r="B188" s="100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  <c r="P188" s="18"/>
    </row>
    <row r="189" spans="1:16" s="10" customFormat="1" ht="15" x14ac:dyDescent="0.2">
      <c r="A189" s="100"/>
      <c r="B189" s="100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  <c r="P189" s="18"/>
    </row>
    <row r="190" spans="1:16" s="10" customFormat="1" ht="15" x14ac:dyDescent="0.2">
      <c r="A190" s="100"/>
      <c r="B190" s="100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  <c r="P190" s="18"/>
    </row>
    <row r="191" spans="1:16" s="10" customFormat="1" ht="15" x14ac:dyDescent="0.2">
      <c r="A191" s="100"/>
      <c r="B191" s="100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  <c r="P191" s="18"/>
    </row>
    <row r="192" spans="1:16" s="10" customFormat="1" ht="15" x14ac:dyDescent="0.2">
      <c r="A192" s="100"/>
      <c r="B192" s="100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  <c r="P192" s="18"/>
    </row>
    <row r="193" spans="1:16" s="10" customFormat="1" ht="15" x14ac:dyDescent="0.2">
      <c r="A193" s="100"/>
      <c r="B193" s="100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  <c r="P193" s="18"/>
    </row>
    <row r="194" spans="1:16" s="10" customFormat="1" ht="15" x14ac:dyDescent="0.2">
      <c r="A194" s="100"/>
      <c r="B194" s="100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  <c r="P194" s="18"/>
    </row>
    <row r="195" spans="1:16" s="10" customFormat="1" ht="15" x14ac:dyDescent="0.2">
      <c r="A195" s="100"/>
      <c r="B195" s="100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  <c r="P195" s="18"/>
    </row>
    <row r="196" spans="1:16" s="10" customFormat="1" ht="15" x14ac:dyDescent="0.2">
      <c r="A196" s="100"/>
      <c r="B196" s="100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  <c r="P196" s="18"/>
    </row>
    <row r="197" spans="1:16" s="10" customFormat="1" ht="15" x14ac:dyDescent="0.2">
      <c r="A197" s="100"/>
      <c r="B197" s="100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  <c r="P197" s="18"/>
    </row>
    <row r="198" spans="1:16" s="10" customFormat="1" ht="15" x14ac:dyDescent="0.2">
      <c r="A198" s="100"/>
      <c r="B198" s="100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  <c r="P198" s="18"/>
    </row>
    <row r="199" spans="1:16" s="10" customFormat="1" ht="15" x14ac:dyDescent="0.2">
      <c r="A199" s="100"/>
      <c r="B199" s="100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  <c r="P199" s="18"/>
    </row>
    <row r="200" spans="1:16" s="10" customFormat="1" ht="15" x14ac:dyDescent="0.2">
      <c r="A200" s="100"/>
      <c r="B200" s="100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  <c r="P200" s="18"/>
    </row>
    <row r="201" spans="1:16" s="10" customFormat="1" ht="15" x14ac:dyDescent="0.2">
      <c r="A201" s="100"/>
      <c r="B201" s="100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  <c r="P201" s="18"/>
    </row>
    <row r="202" spans="1:16" s="10" customFormat="1" ht="15" x14ac:dyDescent="0.2">
      <c r="A202" s="100"/>
      <c r="B202" s="100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  <c r="P202" s="18"/>
    </row>
    <row r="203" spans="1:16" s="10" customFormat="1" ht="15" x14ac:dyDescent="0.2">
      <c r="A203" s="100"/>
      <c r="B203" s="100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  <c r="P203" s="18"/>
    </row>
    <row r="204" spans="1:16" s="10" customFormat="1" ht="15" x14ac:dyDescent="0.2">
      <c r="A204" s="100"/>
      <c r="B204" s="100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  <c r="P204" s="18"/>
    </row>
    <row r="205" spans="1:16" s="10" customFormat="1" ht="15" x14ac:dyDescent="0.2">
      <c r="A205" s="100"/>
      <c r="B205" s="100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  <c r="P205" s="18"/>
    </row>
    <row r="206" spans="1:16" s="10" customFormat="1" ht="15" x14ac:dyDescent="0.2">
      <c r="A206" s="100"/>
      <c r="B206" s="100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  <c r="P206" s="18"/>
    </row>
    <row r="207" spans="1:16" s="10" customFormat="1" ht="15" x14ac:dyDescent="0.2">
      <c r="A207" s="100"/>
      <c r="B207" s="100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  <c r="P207" s="18"/>
    </row>
    <row r="208" spans="1:16" s="10" customFormat="1" ht="15" x14ac:dyDescent="0.2">
      <c r="A208" s="100"/>
      <c r="B208" s="100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  <c r="P208" s="18"/>
    </row>
    <row r="209" spans="1:16" s="10" customFormat="1" ht="15" x14ac:dyDescent="0.2">
      <c r="A209" s="100"/>
      <c r="B209" s="100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  <c r="P209" s="18"/>
    </row>
    <row r="210" spans="1:16" s="10" customFormat="1" ht="15" x14ac:dyDescent="0.2">
      <c r="A210" s="100"/>
      <c r="B210" s="100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  <c r="P210" s="18"/>
    </row>
    <row r="211" spans="1:16" s="10" customFormat="1" ht="15" x14ac:dyDescent="0.2">
      <c r="A211" s="100"/>
      <c r="B211" s="100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  <c r="P211" s="18"/>
    </row>
    <row r="212" spans="1:16" s="10" customFormat="1" ht="15" x14ac:dyDescent="0.2">
      <c r="A212" s="100"/>
      <c r="B212" s="100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  <c r="P212" s="18"/>
    </row>
    <row r="213" spans="1:16" s="10" customFormat="1" ht="15" x14ac:dyDescent="0.2">
      <c r="A213" s="100"/>
      <c r="B213" s="100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  <c r="P213" s="18"/>
    </row>
    <row r="214" spans="1:16" s="10" customFormat="1" ht="15" x14ac:dyDescent="0.2">
      <c r="A214" s="100"/>
      <c r="B214" s="100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  <c r="P214" s="18"/>
    </row>
    <row r="215" spans="1:16" s="10" customFormat="1" ht="15" x14ac:dyDescent="0.2">
      <c r="A215" s="100"/>
      <c r="B215" s="100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  <c r="P215" s="18"/>
    </row>
    <row r="216" spans="1:16" s="10" customFormat="1" ht="15" x14ac:dyDescent="0.2">
      <c r="A216" s="100"/>
      <c r="B216" s="100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  <c r="P216" s="18"/>
    </row>
    <row r="217" spans="1:16" s="10" customFormat="1" ht="15" x14ac:dyDescent="0.2">
      <c r="A217" s="100"/>
      <c r="B217" s="100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  <c r="P217" s="18"/>
    </row>
    <row r="218" spans="1:16" s="10" customFormat="1" ht="15" x14ac:dyDescent="0.2">
      <c r="A218" s="100"/>
      <c r="B218" s="100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  <c r="P218" s="18"/>
    </row>
    <row r="219" spans="1:16" s="10" customFormat="1" ht="15" x14ac:dyDescent="0.2">
      <c r="A219" s="100"/>
      <c r="B219" s="100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  <c r="P219" s="18"/>
    </row>
    <row r="220" spans="1:16" s="10" customFormat="1" ht="15" x14ac:dyDescent="0.2">
      <c r="A220" s="100"/>
      <c r="B220" s="100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  <c r="P220" s="18"/>
    </row>
    <row r="221" spans="1:16" s="10" customFormat="1" ht="15" x14ac:dyDescent="0.2">
      <c r="A221" s="100"/>
      <c r="B221" s="100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  <c r="P221" s="18"/>
    </row>
    <row r="222" spans="1:16" s="10" customFormat="1" ht="15" x14ac:dyDescent="0.2">
      <c r="A222" s="100"/>
      <c r="B222" s="100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  <c r="P222" s="18"/>
    </row>
    <row r="223" spans="1:16" s="10" customFormat="1" ht="15" x14ac:dyDescent="0.2">
      <c r="A223" s="100"/>
      <c r="B223" s="100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  <c r="P223" s="18"/>
    </row>
    <row r="224" spans="1:16" s="10" customFormat="1" ht="15" x14ac:dyDescent="0.2">
      <c r="A224" s="100"/>
      <c r="B224" s="100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  <c r="P224" s="18"/>
    </row>
    <row r="225" spans="1:16" s="10" customFormat="1" ht="15" x14ac:dyDescent="0.2">
      <c r="A225" s="100"/>
      <c r="B225" s="100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  <c r="P225" s="18"/>
    </row>
    <row r="226" spans="1:16" s="10" customFormat="1" ht="15" x14ac:dyDescent="0.2">
      <c r="A226" s="100"/>
      <c r="B226" s="100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  <c r="P226" s="18"/>
    </row>
    <row r="227" spans="1:16" s="10" customFormat="1" ht="15" x14ac:dyDescent="0.2">
      <c r="A227" s="100"/>
      <c r="B227" s="100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  <c r="P227" s="18"/>
    </row>
    <row r="228" spans="1:16" s="10" customFormat="1" ht="15" x14ac:dyDescent="0.2">
      <c r="A228" s="100"/>
      <c r="B228" s="100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  <c r="P228" s="18"/>
    </row>
    <row r="229" spans="1:16" s="10" customFormat="1" ht="15" x14ac:dyDescent="0.2">
      <c r="A229" s="100"/>
      <c r="B229" s="100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  <c r="P229" s="18"/>
    </row>
    <row r="230" spans="1:16" s="10" customFormat="1" ht="15" x14ac:dyDescent="0.2">
      <c r="A230" s="100"/>
      <c r="B230" s="100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  <c r="P230" s="18"/>
    </row>
    <row r="231" spans="1:16" s="10" customFormat="1" ht="15" x14ac:dyDescent="0.2">
      <c r="A231" s="100"/>
      <c r="B231" s="100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  <c r="P231" s="18"/>
    </row>
    <row r="232" spans="1:16" s="10" customFormat="1" ht="15" x14ac:dyDescent="0.2">
      <c r="A232" s="100"/>
      <c r="B232" s="100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  <c r="P232" s="18"/>
    </row>
    <row r="233" spans="1:16" s="10" customFormat="1" ht="15" x14ac:dyDescent="0.2">
      <c r="A233" s="100"/>
      <c r="B233" s="100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  <c r="P233" s="18"/>
    </row>
    <row r="234" spans="1:16" s="10" customFormat="1" ht="15" x14ac:dyDescent="0.2">
      <c r="A234" s="100"/>
      <c r="B234" s="100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  <c r="P234" s="18"/>
    </row>
    <row r="235" spans="1:16" s="10" customFormat="1" ht="15" x14ac:dyDescent="0.2">
      <c r="A235" s="100"/>
      <c r="B235" s="100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  <c r="P235" s="18"/>
    </row>
    <row r="236" spans="1:16" s="10" customFormat="1" ht="15" x14ac:dyDescent="0.2">
      <c r="A236" s="100"/>
      <c r="B236" s="100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  <c r="P236" s="18"/>
    </row>
    <row r="237" spans="1:16" s="10" customFormat="1" ht="15" x14ac:dyDescent="0.2">
      <c r="A237" s="100"/>
      <c r="B237" s="100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  <c r="P237" s="18"/>
    </row>
    <row r="238" spans="1:16" s="10" customFormat="1" ht="15" x14ac:dyDescent="0.2">
      <c r="A238" s="100"/>
      <c r="B238" s="100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  <c r="P238" s="18"/>
    </row>
    <row r="239" spans="1:16" s="10" customFormat="1" ht="15" x14ac:dyDescent="0.2">
      <c r="A239" s="100"/>
      <c r="B239" s="100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  <c r="P239" s="18"/>
    </row>
    <row r="240" spans="1:16" s="10" customFormat="1" ht="15" x14ac:dyDescent="0.2">
      <c r="A240" s="100"/>
      <c r="B240" s="100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  <c r="P240" s="18"/>
    </row>
    <row r="241" spans="1:16" s="10" customFormat="1" ht="15" x14ac:dyDescent="0.2">
      <c r="A241" s="100"/>
      <c r="B241" s="100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  <c r="P241" s="18"/>
    </row>
    <row r="242" spans="1:16" s="10" customFormat="1" ht="15" x14ac:dyDescent="0.2">
      <c r="A242" s="100"/>
      <c r="B242" s="100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  <c r="P242" s="18"/>
    </row>
    <row r="243" spans="1:16" s="10" customFormat="1" ht="15" x14ac:dyDescent="0.2">
      <c r="A243" s="100"/>
      <c r="B243" s="100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  <c r="P243" s="18"/>
    </row>
    <row r="244" spans="1:16" s="10" customFormat="1" ht="15" x14ac:dyDescent="0.2">
      <c r="A244" s="100"/>
      <c r="B244" s="100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  <c r="P244" s="18"/>
    </row>
    <row r="245" spans="1:16" s="10" customFormat="1" ht="15" x14ac:dyDescent="0.2">
      <c r="A245" s="100"/>
      <c r="B245" s="100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  <c r="P245" s="18"/>
    </row>
    <row r="246" spans="1:16" s="10" customFormat="1" ht="15" x14ac:dyDescent="0.2">
      <c r="A246" s="100"/>
      <c r="B246" s="100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  <c r="P246" s="18"/>
    </row>
    <row r="247" spans="1:16" s="10" customFormat="1" ht="15" x14ac:dyDescent="0.2">
      <c r="A247" s="100"/>
      <c r="B247" s="100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  <c r="P247" s="18"/>
    </row>
    <row r="248" spans="1:16" s="10" customFormat="1" ht="15" x14ac:dyDescent="0.2">
      <c r="A248" s="100"/>
      <c r="B248" s="100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  <c r="P248" s="18"/>
    </row>
    <row r="249" spans="1:16" s="10" customFormat="1" ht="15" x14ac:dyDescent="0.2">
      <c r="A249" s="100"/>
      <c r="B249" s="100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  <c r="P249" s="18"/>
    </row>
    <row r="250" spans="1:16" s="10" customFormat="1" ht="15" x14ac:dyDescent="0.2">
      <c r="A250" s="100"/>
      <c r="B250" s="100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  <c r="P250" s="18"/>
    </row>
    <row r="251" spans="1:16" s="10" customFormat="1" ht="15" x14ac:dyDescent="0.2">
      <c r="A251" s="100"/>
      <c r="B251" s="100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  <c r="P251" s="18"/>
    </row>
    <row r="252" spans="1:16" s="10" customFormat="1" ht="15" x14ac:dyDescent="0.2">
      <c r="A252" s="100"/>
      <c r="B252" s="100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  <c r="P252" s="18"/>
    </row>
    <row r="253" spans="1:16" s="10" customFormat="1" ht="15" x14ac:dyDescent="0.2">
      <c r="A253" s="100"/>
      <c r="B253" s="100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  <c r="P253" s="18"/>
    </row>
    <row r="254" spans="1:16" s="10" customFormat="1" ht="15" x14ac:dyDescent="0.2">
      <c r="A254" s="100"/>
      <c r="B254" s="100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  <c r="P254" s="18"/>
    </row>
    <row r="255" spans="1:16" s="10" customFormat="1" ht="15" x14ac:dyDescent="0.2">
      <c r="A255" s="100"/>
      <c r="B255" s="100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  <c r="P255" s="18"/>
    </row>
    <row r="256" spans="1:16" s="10" customFormat="1" ht="15" x14ac:dyDescent="0.2">
      <c r="A256" s="100"/>
      <c r="B256" s="100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  <c r="P256" s="18"/>
    </row>
    <row r="257" spans="1:16" s="10" customFormat="1" ht="15" x14ac:dyDescent="0.2">
      <c r="A257" s="100"/>
      <c r="B257" s="100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  <c r="P257" s="18"/>
    </row>
    <row r="258" spans="1:16" s="10" customFormat="1" ht="15" x14ac:dyDescent="0.2">
      <c r="A258" s="100"/>
      <c r="B258" s="100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  <c r="P258" s="18"/>
    </row>
    <row r="259" spans="1:16" s="10" customFormat="1" ht="15" x14ac:dyDescent="0.2">
      <c r="A259" s="100"/>
      <c r="B259" s="100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  <c r="P259" s="18"/>
    </row>
    <row r="260" spans="1:16" s="10" customFormat="1" ht="15" x14ac:dyDescent="0.2">
      <c r="A260" s="100"/>
      <c r="B260" s="100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  <c r="P260" s="18"/>
    </row>
    <row r="261" spans="1:16" s="10" customFormat="1" ht="15" x14ac:dyDescent="0.2">
      <c r="A261" s="100"/>
      <c r="B261" s="100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  <c r="P261" s="18"/>
    </row>
    <row r="262" spans="1:16" s="10" customFormat="1" ht="15" x14ac:dyDescent="0.2">
      <c r="A262" s="100"/>
      <c r="B262" s="100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  <c r="P262" s="18"/>
    </row>
    <row r="263" spans="1:16" s="10" customFormat="1" ht="15" x14ac:dyDescent="0.2">
      <c r="A263" s="100"/>
      <c r="B263" s="100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  <c r="P263" s="18"/>
    </row>
    <row r="264" spans="1:16" s="10" customFormat="1" ht="15" x14ac:dyDescent="0.2">
      <c r="A264" s="100"/>
      <c r="B264" s="100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  <c r="P264" s="18"/>
    </row>
    <row r="265" spans="1:16" s="10" customFormat="1" ht="15" x14ac:dyDescent="0.2">
      <c r="A265" s="100"/>
      <c r="B265" s="100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  <c r="P265" s="18"/>
    </row>
    <row r="266" spans="1:16" s="10" customFormat="1" ht="15" x14ac:dyDescent="0.2">
      <c r="A266" s="100"/>
      <c r="B266" s="100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  <c r="P266" s="18"/>
    </row>
    <row r="267" spans="1:16" s="10" customFormat="1" ht="15" x14ac:dyDescent="0.2">
      <c r="A267" s="100"/>
      <c r="B267" s="100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  <c r="P267" s="18"/>
    </row>
    <row r="268" spans="1:16" s="10" customFormat="1" ht="15" x14ac:dyDescent="0.2">
      <c r="A268" s="100"/>
      <c r="B268" s="100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  <c r="P268" s="18"/>
    </row>
    <row r="269" spans="1:16" s="10" customFormat="1" ht="15" x14ac:dyDescent="0.2">
      <c r="A269" s="100"/>
      <c r="B269" s="100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  <c r="P269" s="18"/>
    </row>
    <row r="270" spans="1:16" s="10" customFormat="1" ht="15" x14ac:dyDescent="0.2">
      <c r="A270" s="100"/>
      <c r="B270" s="100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  <c r="P270" s="18"/>
    </row>
    <row r="271" spans="1:16" s="10" customFormat="1" ht="15" x14ac:dyDescent="0.2">
      <c r="A271" s="100"/>
      <c r="B271" s="100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  <c r="P271" s="18"/>
    </row>
    <row r="272" spans="1:16" s="10" customFormat="1" ht="15" x14ac:dyDescent="0.2">
      <c r="A272" s="100"/>
      <c r="B272" s="100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  <c r="P272" s="18"/>
    </row>
    <row r="273" spans="1:16" s="10" customFormat="1" ht="15" x14ac:dyDescent="0.2">
      <c r="A273" s="100"/>
      <c r="B273" s="100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  <c r="P273" s="18"/>
    </row>
    <row r="274" spans="1:16" s="10" customFormat="1" ht="15" x14ac:dyDescent="0.2">
      <c r="A274" s="100"/>
      <c r="B274" s="100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  <c r="P274" s="18"/>
    </row>
    <row r="275" spans="1:16" s="10" customFormat="1" ht="15" x14ac:dyDescent="0.2">
      <c r="A275" s="100"/>
      <c r="B275" s="100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  <c r="P275" s="18"/>
    </row>
    <row r="276" spans="1:16" s="10" customFormat="1" ht="15" x14ac:dyDescent="0.2">
      <c r="A276" s="100"/>
      <c r="B276" s="100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  <c r="P276" s="18"/>
    </row>
    <row r="277" spans="1:16" s="10" customFormat="1" ht="15" x14ac:dyDescent="0.2">
      <c r="A277" s="100"/>
      <c r="B277" s="100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  <c r="P277" s="18"/>
    </row>
    <row r="278" spans="1:16" s="10" customFormat="1" ht="15" x14ac:dyDescent="0.2">
      <c r="A278" s="100"/>
      <c r="B278" s="100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  <c r="P278" s="18"/>
    </row>
    <row r="279" spans="1:16" s="10" customFormat="1" ht="15" x14ac:dyDescent="0.2">
      <c r="A279" s="100"/>
      <c r="B279" s="100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  <c r="P279" s="18"/>
    </row>
    <row r="280" spans="1:16" s="10" customFormat="1" ht="15" x14ac:dyDescent="0.2">
      <c r="A280" s="100"/>
      <c r="B280" s="100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  <c r="P280" s="18"/>
    </row>
    <row r="281" spans="1:16" s="10" customFormat="1" ht="15" x14ac:dyDescent="0.2">
      <c r="A281" s="100"/>
      <c r="B281" s="100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  <c r="P281" s="18"/>
    </row>
    <row r="282" spans="1:16" s="10" customFormat="1" ht="15" x14ac:dyDescent="0.2">
      <c r="A282" s="100"/>
      <c r="B282" s="100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  <c r="P282" s="18"/>
    </row>
    <row r="283" spans="1:16" s="10" customFormat="1" ht="15" x14ac:dyDescent="0.2">
      <c r="A283" s="100"/>
      <c r="B283" s="100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  <c r="P283" s="18"/>
    </row>
    <row r="284" spans="1:16" s="10" customFormat="1" ht="15" x14ac:dyDescent="0.2">
      <c r="A284" s="100"/>
      <c r="B284" s="100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  <c r="P284" s="18"/>
    </row>
    <row r="285" spans="1:16" s="10" customFormat="1" ht="15" x14ac:dyDescent="0.2">
      <c r="A285" s="100"/>
      <c r="B285" s="100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  <c r="P285" s="18"/>
    </row>
    <row r="286" spans="1:16" s="10" customFormat="1" ht="15" x14ac:dyDescent="0.2">
      <c r="A286" s="100"/>
      <c r="B286" s="100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  <c r="P286" s="18"/>
    </row>
    <row r="287" spans="1:16" s="10" customFormat="1" ht="15" x14ac:dyDescent="0.2">
      <c r="A287" s="100"/>
      <c r="B287" s="100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  <c r="P287" s="18"/>
    </row>
    <row r="288" spans="1:16" s="10" customFormat="1" ht="15" x14ac:dyDescent="0.2">
      <c r="A288" s="100"/>
      <c r="B288" s="100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  <c r="P288" s="18"/>
    </row>
    <row r="289" spans="1:16" s="10" customFormat="1" ht="15" x14ac:dyDescent="0.2">
      <c r="A289" s="100"/>
      <c r="B289" s="100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  <c r="P289" s="18"/>
    </row>
    <row r="290" spans="1:16" s="10" customFormat="1" ht="15" x14ac:dyDescent="0.2">
      <c r="A290" s="100"/>
      <c r="B290" s="100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  <c r="P290" s="18"/>
    </row>
    <row r="291" spans="1:16" s="10" customFormat="1" ht="15" x14ac:dyDescent="0.2">
      <c r="A291" s="100"/>
      <c r="B291" s="100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  <c r="P291" s="18"/>
    </row>
    <row r="292" spans="1:16" s="10" customFormat="1" ht="15" x14ac:dyDescent="0.2">
      <c r="A292" s="100"/>
      <c r="B292" s="100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  <c r="P292" s="18"/>
    </row>
    <row r="293" spans="1:16" s="10" customFormat="1" ht="15" x14ac:dyDescent="0.2">
      <c r="A293" s="100"/>
      <c r="B293" s="100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  <c r="P293" s="18"/>
    </row>
    <row r="294" spans="1:16" s="10" customFormat="1" ht="15" x14ac:dyDescent="0.2">
      <c r="A294" s="100"/>
      <c r="B294" s="100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  <c r="P294" s="18"/>
    </row>
    <row r="295" spans="1:16" s="10" customFormat="1" ht="15" x14ac:dyDescent="0.2">
      <c r="A295" s="100"/>
      <c r="B295" s="100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  <c r="P295" s="18"/>
    </row>
    <row r="296" spans="1:16" s="10" customFormat="1" ht="15" x14ac:dyDescent="0.2">
      <c r="A296" s="100"/>
      <c r="B296" s="100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  <c r="P296" s="18"/>
    </row>
    <row r="297" spans="1:16" s="10" customFormat="1" ht="15" x14ac:dyDescent="0.2">
      <c r="A297" s="100"/>
      <c r="B297" s="100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  <c r="P297" s="18"/>
    </row>
    <row r="298" spans="1:16" s="10" customFormat="1" ht="15" x14ac:dyDescent="0.2">
      <c r="A298" s="100"/>
      <c r="B298" s="100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  <c r="P298" s="18"/>
    </row>
    <row r="299" spans="1:16" s="10" customFormat="1" ht="15" x14ac:dyDescent="0.2">
      <c r="A299" s="100"/>
      <c r="B299" s="100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  <c r="P299" s="18"/>
    </row>
    <row r="300" spans="1:16" s="10" customFormat="1" ht="15" x14ac:dyDescent="0.2">
      <c r="A300" s="100"/>
      <c r="B300" s="100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  <c r="P300" s="18"/>
    </row>
    <row r="301" spans="1:16" s="10" customFormat="1" ht="15" x14ac:dyDescent="0.2">
      <c r="A301" s="100"/>
      <c r="B301" s="100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  <c r="P301" s="18"/>
    </row>
    <row r="302" spans="1:16" s="10" customFormat="1" ht="15" x14ac:dyDescent="0.2">
      <c r="A302" s="100"/>
      <c r="B302" s="100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  <c r="P302" s="18"/>
    </row>
    <row r="303" spans="1:16" s="10" customFormat="1" ht="15" x14ac:dyDescent="0.2">
      <c r="A303" s="100"/>
      <c r="B303" s="100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  <c r="P303" s="18"/>
    </row>
    <row r="304" spans="1:16" s="10" customFormat="1" ht="15" x14ac:dyDescent="0.2">
      <c r="A304" s="100"/>
      <c r="B304" s="100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  <c r="P304" s="18"/>
    </row>
    <row r="305" spans="1:16" s="10" customFormat="1" ht="15" x14ac:dyDescent="0.2">
      <c r="A305" s="100"/>
      <c r="B305" s="100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  <c r="P305" s="18"/>
    </row>
    <row r="306" spans="1:16" s="10" customFormat="1" ht="15" x14ac:dyDescent="0.2">
      <c r="A306" s="100"/>
      <c r="B306" s="100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  <c r="P306" s="18"/>
    </row>
    <row r="307" spans="1:16" s="10" customFormat="1" ht="15" x14ac:dyDescent="0.2">
      <c r="A307" s="100"/>
      <c r="B307" s="100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  <c r="P307" s="18"/>
    </row>
    <row r="308" spans="1:16" s="10" customFormat="1" ht="15" x14ac:dyDescent="0.2">
      <c r="A308" s="100"/>
      <c r="B308" s="100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  <c r="P308" s="18"/>
    </row>
    <row r="309" spans="1:16" s="10" customFormat="1" ht="15" x14ac:dyDescent="0.2">
      <c r="A309" s="100"/>
      <c r="B309" s="100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  <c r="P309" s="18"/>
    </row>
    <row r="310" spans="1:16" s="10" customFormat="1" ht="15" x14ac:dyDescent="0.2">
      <c r="A310" s="100"/>
      <c r="B310" s="100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  <c r="P310" s="18"/>
    </row>
    <row r="311" spans="1:16" s="10" customFormat="1" ht="15" x14ac:dyDescent="0.2">
      <c r="A311" s="100"/>
      <c r="B311" s="100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  <c r="P311" s="18"/>
    </row>
    <row r="312" spans="1:16" s="10" customFormat="1" ht="15" x14ac:dyDescent="0.2">
      <c r="A312" s="100"/>
      <c r="B312" s="100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  <c r="P312" s="18"/>
    </row>
    <row r="313" spans="1:16" s="10" customFormat="1" ht="15" x14ac:dyDescent="0.2">
      <c r="A313" s="100"/>
      <c r="B313" s="100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  <c r="P313" s="18"/>
    </row>
    <row r="314" spans="1:16" s="10" customFormat="1" ht="15" x14ac:dyDescent="0.2">
      <c r="A314" s="100"/>
      <c r="B314" s="100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  <c r="P314" s="18"/>
    </row>
    <row r="315" spans="1:16" s="10" customFormat="1" ht="15" x14ac:dyDescent="0.2">
      <c r="A315" s="100"/>
      <c r="B315" s="100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  <c r="P315" s="18"/>
    </row>
    <row r="316" spans="1:16" s="10" customFormat="1" ht="15" x14ac:dyDescent="0.2">
      <c r="A316" s="100"/>
      <c r="B316" s="100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  <c r="P316" s="18"/>
    </row>
    <row r="317" spans="1:16" s="10" customFormat="1" ht="15" x14ac:dyDescent="0.2">
      <c r="A317" s="100"/>
      <c r="B317" s="100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  <c r="P317" s="18"/>
    </row>
    <row r="318" spans="1:16" s="10" customFormat="1" ht="15" x14ac:dyDescent="0.2">
      <c r="A318" s="100"/>
      <c r="B318" s="100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  <c r="P318" s="18"/>
    </row>
    <row r="319" spans="1:16" s="10" customFormat="1" ht="15" x14ac:dyDescent="0.2">
      <c r="A319" s="100"/>
      <c r="B319" s="100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  <c r="P319" s="18"/>
    </row>
    <row r="320" spans="1:16" s="10" customFormat="1" ht="15" x14ac:dyDescent="0.2">
      <c r="A320" s="100"/>
      <c r="B320" s="100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  <c r="P320" s="18"/>
    </row>
    <row r="321" spans="1:16" s="10" customFormat="1" ht="15" x14ac:dyDescent="0.2">
      <c r="A321" s="100"/>
      <c r="B321" s="100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  <c r="P321" s="18"/>
    </row>
    <row r="322" spans="1:16" s="10" customFormat="1" ht="15" x14ac:dyDescent="0.2">
      <c r="A322" s="100"/>
      <c r="B322" s="100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  <c r="P322" s="18"/>
    </row>
    <row r="323" spans="1:16" s="10" customFormat="1" ht="15" x14ac:dyDescent="0.2">
      <c r="A323" s="100"/>
      <c r="B323" s="100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  <c r="P323" s="18"/>
    </row>
    <row r="324" spans="1:16" s="10" customFormat="1" ht="15" x14ac:dyDescent="0.2">
      <c r="A324" s="100"/>
      <c r="B324" s="100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  <c r="P324" s="18"/>
    </row>
    <row r="325" spans="1:16" s="10" customFormat="1" ht="15" x14ac:dyDescent="0.2">
      <c r="A325" s="100"/>
      <c r="B325" s="100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  <c r="P325" s="18"/>
    </row>
    <row r="326" spans="1:16" s="10" customFormat="1" ht="15" x14ac:dyDescent="0.2">
      <c r="A326" s="100"/>
      <c r="B326" s="100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  <c r="P326" s="18"/>
    </row>
    <row r="327" spans="1:16" s="10" customFormat="1" ht="15" x14ac:dyDescent="0.2">
      <c r="A327" s="100"/>
      <c r="B327" s="100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  <c r="P327" s="18"/>
    </row>
    <row r="328" spans="1:16" s="10" customFormat="1" ht="15" x14ac:dyDescent="0.2">
      <c r="A328" s="100"/>
      <c r="B328" s="100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  <c r="P328" s="18"/>
    </row>
    <row r="329" spans="1:16" s="10" customFormat="1" ht="15" x14ac:dyDescent="0.2">
      <c r="A329" s="100"/>
      <c r="B329" s="100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  <c r="P329" s="18"/>
    </row>
    <row r="330" spans="1:16" s="10" customFormat="1" ht="15" x14ac:dyDescent="0.2">
      <c r="A330" s="100"/>
      <c r="B330" s="100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  <c r="P330" s="18"/>
    </row>
    <row r="331" spans="1:16" s="10" customFormat="1" ht="15" x14ac:dyDescent="0.2">
      <c r="A331" s="100"/>
      <c r="B331" s="100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  <c r="P331" s="18"/>
    </row>
    <row r="332" spans="1:16" s="10" customFormat="1" ht="15" x14ac:dyDescent="0.2">
      <c r="A332" s="100"/>
      <c r="B332" s="100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  <c r="P332" s="18"/>
    </row>
    <row r="333" spans="1:16" s="10" customFormat="1" ht="15" x14ac:dyDescent="0.2">
      <c r="A333" s="100"/>
      <c r="B333" s="100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  <c r="P333" s="18"/>
    </row>
    <row r="334" spans="1:16" s="10" customFormat="1" ht="15" x14ac:dyDescent="0.2">
      <c r="A334" s="100"/>
      <c r="B334" s="100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  <c r="P334" s="18"/>
    </row>
    <row r="335" spans="1:16" s="10" customFormat="1" ht="15" x14ac:dyDescent="0.2">
      <c r="A335" s="100"/>
      <c r="B335" s="100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  <c r="P335" s="18"/>
    </row>
    <row r="336" spans="1:16" s="10" customFormat="1" ht="15" x14ac:dyDescent="0.2">
      <c r="A336" s="100"/>
      <c r="B336" s="100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  <c r="P336" s="18"/>
    </row>
    <row r="337" spans="1:16" s="10" customFormat="1" ht="15" x14ac:dyDescent="0.2">
      <c r="A337" s="100"/>
      <c r="B337" s="100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  <c r="P337" s="18"/>
    </row>
    <row r="338" spans="1:16" s="10" customFormat="1" ht="15" x14ac:dyDescent="0.2">
      <c r="A338" s="100"/>
      <c r="B338" s="100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  <c r="P338" s="18"/>
    </row>
    <row r="339" spans="1:16" s="10" customFormat="1" ht="15" x14ac:dyDescent="0.2">
      <c r="A339" s="100"/>
      <c r="B339" s="100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  <c r="P339" s="18"/>
    </row>
    <row r="340" spans="1:16" s="10" customFormat="1" ht="15" x14ac:dyDescent="0.2">
      <c r="A340" s="100"/>
      <c r="B340" s="100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  <c r="P340" s="18"/>
    </row>
    <row r="341" spans="1:16" s="10" customFormat="1" ht="15" x14ac:dyDescent="0.2">
      <c r="A341" s="100"/>
      <c r="B341" s="100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  <c r="P341" s="18"/>
    </row>
    <row r="342" spans="1:16" s="10" customFormat="1" ht="15" x14ac:dyDescent="0.2">
      <c r="A342" s="100"/>
      <c r="B342" s="100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  <c r="P342" s="18"/>
    </row>
    <row r="343" spans="1:16" s="10" customFormat="1" ht="15" x14ac:dyDescent="0.2">
      <c r="A343" s="100"/>
      <c r="B343" s="100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  <c r="P343" s="18"/>
    </row>
    <row r="344" spans="1:16" s="10" customFormat="1" ht="15" x14ac:dyDescent="0.2">
      <c r="A344" s="100"/>
      <c r="B344" s="100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  <c r="P344" s="18"/>
    </row>
    <row r="345" spans="1:16" s="10" customFormat="1" ht="15" x14ac:dyDescent="0.2">
      <c r="A345" s="100"/>
      <c r="B345" s="100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  <c r="P345" s="18"/>
    </row>
    <row r="346" spans="1:16" s="10" customFormat="1" ht="15" x14ac:dyDescent="0.2">
      <c r="A346" s="100"/>
      <c r="B346" s="100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  <c r="P346" s="18"/>
    </row>
    <row r="347" spans="1:16" s="10" customFormat="1" ht="15" x14ac:dyDescent="0.2">
      <c r="A347" s="100"/>
      <c r="B347" s="100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  <c r="P347" s="18"/>
    </row>
    <row r="348" spans="1:16" s="10" customFormat="1" ht="15" x14ac:dyDescent="0.2">
      <c r="A348" s="100"/>
      <c r="B348" s="100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  <c r="P348" s="18"/>
    </row>
    <row r="349" spans="1:16" s="10" customFormat="1" ht="15" x14ac:dyDescent="0.2">
      <c r="A349" s="100"/>
      <c r="B349" s="100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  <c r="P349" s="18"/>
    </row>
    <row r="350" spans="1:16" s="10" customFormat="1" ht="15" x14ac:dyDescent="0.2">
      <c r="A350" s="100"/>
      <c r="B350" s="100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  <c r="P350" s="18"/>
    </row>
    <row r="351" spans="1:16" s="10" customFormat="1" ht="15" x14ac:dyDescent="0.2">
      <c r="A351" s="100"/>
      <c r="B351" s="100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  <c r="P351" s="18"/>
    </row>
    <row r="352" spans="1:16" s="10" customFormat="1" ht="15" x14ac:dyDescent="0.2">
      <c r="A352" s="100"/>
      <c r="B352" s="100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  <c r="P352" s="18"/>
    </row>
    <row r="353" spans="1:16" s="10" customFormat="1" ht="15" x14ac:dyDescent="0.2">
      <c r="A353" s="100"/>
      <c r="B353" s="100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  <c r="P353" s="18"/>
    </row>
    <row r="354" spans="1:16" s="10" customFormat="1" ht="15" x14ac:dyDescent="0.2">
      <c r="A354" s="100"/>
      <c r="B354" s="100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  <c r="P354" s="18"/>
    </row>
    <row r="355" spans="1:16" s="10" customFormat="1" ht="15" x14ac:dyDescent="0.2">
      <c r="A355" s="100"/>
      <c r="B355" s="100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  <c r="P355" s="18"/>
    </row>
    <row r="356" spans="1:16" s="10" customFormat="1" ht="15" x14ac:dyDescent="0.2">
      <c r="A356" s="100"/>
      <c r="B356" s="100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  <c r="P356" s="18"/>
    </row>
    <row r="357" spans="1:16" s="10" customFormat="1" ht="15" x14ac:dyDescent="0.2">
      <c r="A357" s="100"/>
      <c r="B357" s="100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  <c r="P357" s="18"/>
    </row>
    <row r="358" spans="1:16" s="10" customFormat="1" ht="15" x14ac:dyDescent="0.2">
      <c r="A358" s="100"/>
      <c r="B358" s="100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  <c r="P358" s="18"/>
    </row>
    <row r="359" spans="1:16" s="10" customFormat="1" ht="15" x14ac:dyDescent="0.2">
      <c r="A359" s="100"/>
      <c r="B359" s="100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  <c r="P359" s="18"/>
    </row>
    <row r="360" spans="1:16" s="10" customFormat="1" ht="15" x14ac:dyDescent="0.2">
      <c r="A360" s="100"/>
      <c r="B360" s="100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  <c r="P360" s="18"/>
    </row>
    <row r="361" spans="1:16" s="10" customFormat="1" ht="15" x14ac:dyDescent="0.2">
      <c r="A361" s="100"/>
      <c r="B361" s="100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  <c r="P361" s="18"/>
    </row>
    <row r="362" spans="1:16" s="10" customFormat="1" ht="15" x14ac:dyDescent="0.2">
      <c r="A362" s="100"/>
      <c r="B362" s="100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  <c r="P362" s="18"/>
    </row>
    <row r="363" spans="1:16" s="10" customFormat="1" ht="15" x14ac:dyDescent="0.2">
      <c r="A363" s="100"/>
      <c r="B363" s="100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  <c r="P363" s="18"/>
    </row>
    <row r="364" spans="1:16" s="10" customFormat="1" ht="15" x14ac:dyDescent="0.2">
      <c r="A364" s="100"/>
      <c r="B364" s="100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  <c r="P364" s="18"/>
    </row>
    <row r="365" spans="1:16" s="10" customFormat="1" ht="15" x14ac:dyDescent="0.2">
      <c r="A365" s="100"/>
      <c r="B365" s="100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  <c r="P365" s="18"/>
    </row>
    <row r="366" spans="1:16" s="10" customFormat="1" ht="15" x14ac:dyDescent="0.2">
      <c r="A366" s="100"/>
      <c r="B366" s="100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  <c r="P366" s="18"/>
    </row>
    <row r="367" spans="1:16" s="10" customFormat="1" ht="15" x14ac:dyDescent="0.2">
      <c r="A367" s="100"/>
      <c r="B367" s="100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  <c r="P367" s="18"/>
    </row>
    <row r="368" spans="1:16" s="10" customFormat="1" ht="15" x14ac:dyDescent="0.2">
      <c r="A368" s="100"/>
      <c r="B368" s="100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  <c r="P368" s="18"/>
    </row>
    <row r="369" spans="1:16" s="10" customFormat="1" ht="15" x14ac:dyDescent="0.2">
      <c r="A369" s="100"/>
      <c r="B369" s="100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  <c r="P369" s="18"/>
    </row>
    <row r="370" spans="1:16" s="10" customFormat="1" ht="15" x14ac:dyDescent="0.2">
      <c r="A370" s="100"/>
      <c r="B370" s="100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  <c r="P370" s="18"/>
    </row>
    <row r="371" spans="1:16" s="10" customFormat="1" ht="15" x14ac:dyDescent="0.2">
      <c r="A371" s="100"/>
      <c r="B371" s="100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  <c r="P371" s="18"/>
    </row>
    <row r="372" spans="1:16" s="10" customFormat="1" ht="15" x14ac:dyDescent="0.2">
      <c r="A372" s="100"/>
      <c r="B372" s="100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  <c r="P372" s="18"/>
    </row>
    <row r="373" spans="1:16" s="10" customFormat="1" ht="15" x14ac:dyDescent="0.2">
      <c r="A373" s="100"/>
      <c r="B373" s="100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  <c r="P373" s="18"/>
    </row>
    <row r="374" spans="1:16" s="10" customFormat="1" ht="15" x14ac:dyDescent="0.2">
      <c r="A374" s="100"/>
      <c r="B374" s="100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  <c r="P374" s="18"/>
    </row>
    <row r="375" spans="1:16" s="10" customFormat="1" ht="15" x14ac:dyDescent="0.2">
      <c r="A375" s="100"/>
      <c r="B375" s="100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  <c r="P375" s="18"/>
    </row>
    <row r="376" spans="1:16" s="10" customFormat="1" ht="15" x14ac:dyDescent="0.2">
      <c r="A376" s="100"/>
      <c r="B376" s="100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  <c r="P376" s="18"/>
    </row>
    <row r="377" spans="1:16" s="10" customFormat="1" ht="15" x14ac:dyDescent="0.2">
      <c r="A377" s="100"/>
      <c r="B377" s="100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  <c r="P377" s="18"/>
    </row>
    <row r="378" spans="1:16" s="10" customFormat="1" ht="15" x14ac:dyDescent="0.2">
      <c r="A378" s="100"/>
      <c r="B378" s="100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  <c r="P378" s="18"/>
    </row>
    <row r="379" spans="1:16" s="10" customFormat="1" ht="15" x14ac:dyDescent="0.2">
      <c r="A379" s="100"/>
      <c r="B379" s="100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  <c r="P379" s="18"/>
    </row>
    <row r="380" spans="1:16" s="10" customFormat="1" ht="15" x14ac:dyDescent="0.2">
      <c r="A380" s="100"/>
      <c r="B380" s="100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  <c r="P380" s="18"/>
    </row>
    <row r="381" spans="1:16" s="10" customFormat="1" ht="15" x14ac:dyDescent="0.2">
      <c r="A381" s="100"/>
      <c r="B381" s="100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  <c r="P381" s="18"/>
    </row>
    <row r="382" spans="1:16" s="10" customFormat="1" ht="15" x14ac:dyDescent="0.2">
      <c r="A382" s="100"/>
      <c r="B382" s="100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  <c r="P382" s="18"/>
    </row>
    <row r="383" spans="1:16" s="10" customFormat="1" ht="15" x14ac:dyDescent="0.2">
      <c r="A383" s="100"/>
      <c r="B383" s="100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  <c r="P383" s="18"/>
    </row>
    <row r="384" spans="1:16" s="10" customFormat="1" ht="15" x14ac:dyDescent="0.2">
      <c r="A384" s="100"/>
      <c r="B384" s="100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  <c r="P384" s="18"/>
    </row>
    <row r="385" spans="1:16" s="10" customFormat="1" ht="15" x14ac:dyDescent="0.2">
      <c r="A385" s="100"/>
      <c r="B385" s="100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  <c r="P385" s="18"/>
    </row>
    <row r="386" spans="1:16" s="10" customFormat="1" ht="15" x14ac:dyDescent="0.2">
      <c r="A386" s="100"/>
      <c r="B386" s="100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  <c r="P386" s="18"/>
    </row>
    <row r="387" spans="1:16" s="10" customFormat="1" ht="15" x14ac:dyDescent="0.2">
      <c r="A387" s="100"/>
      <c r="B387" s="100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  <c r="P387" s="18"/>
    </row>
    <row r="388" spans="1:16" s="10" customFormat="1" ht="15" x14ac:dyDescent="0.2">
      <c r="A388" s="100"/>
      <c r="B388" s="100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  <c r="P388" s="18"/>
    </row>
    <row r="389" spans="1:16" s="10" customFormat="1" ht="15" x14ac:dyDescent="0.2">
      <c r="A389" s="100"/>
      <c r="B389" s="100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  <c r="P389" s="18"/>
    </row>
    <row r="390" spans="1:16" s="10" customFormat="1" ht="15" x14ac:dyDescent="0.2">
      <c r="A390" s="100"/>
      <c r="B390" s="100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  <c r="P390" s="18"/>
    </row>
    <row r="391" spans="1:16" s="10" customFormat="1" ht="15" x14ac:dyDescent="0.2">
      <c r="A391" s="100"/>
      <c r="B391" s="100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  <c r="P391" s="18"/>
    </row>
    <row r="392" spans="1:16" s="10" customFormat="1" ht="15" x14ac:dyDescent="0.2">
      <c r="A392" s="100"/>
      <c r="B392" s="100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  <c r="P392" s="18"/>
    </row>
    <row r="393" spans="1:16" s="10" customFormat="1" ht="15" x14ac:dyDescent="0.2">
      <c r="A393" s="100"/>
      <c r="B393" s="100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  <c r="P393" s="18"/>
    </row>
    <row r="394" spans="1:16" s="10" customFormat="1" ht="15" x14ac:dyDescent="0.2">
      <c r="A394" s="100"/>
      <c r="B394" s="100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  <c r="P394" s="18"/>
    </row>
    <row r="395" spans="1:16" s="10" customFormat="1" ht="15" x14ac:dyDescent="0.2">
      <c r="A395" s="100"/>
      <c r="B395" s="100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  <c r="P395" s="18"/>
    </row>
    <row r="396" spans="1:16" s="10" customFormat="1" ht="15" x14ac:dyDescent="0.2">
      <c r="A396" s="100"/>
      <c r="B396" s="100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  <c r="P396" s="18"/>
    </row>
    <row r="397" spans="1:16" s="10" customFormat="1" ht="15" x14ac:dyDescent="0.2">
      <c r="A397" s="100"/>
      <c r="B397" s="100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  <c r="P397" s="18"/>
    </row>
    <row r="398" spans="1:16" s="10" customFormat="1" ht="15" x14ac:dyDescent="0.2">
      <c r="A398" s="100"/>
      <c r="B398" s="100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  <c r="P398" s="18"/>
    </row>
    <row r="399" spans="1:16" s="10" customFormat="1" ht="15" x14ac:dyDescent="0.2">
      <c r="A399" s="100"/>
      <c r="B399" s="100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  <c r="P399" s="18"/>
    </row>
    <row r="400" spans="1:16" s="10" customFormat="1" ht="15" x14ac:dyDescent="0.2">
      <c r="A400" s="100"/>
      <c r="B400" s="100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  <c r="P400" s="18"/>
    </row>
    <row r="401" spans="1:16" s="10" customFormat="1" ht="15" x14ac:dyDescent="0.2">
      <c r="A401" s="100"/>
      <c r="B401" s="100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  <c r="P401" s="18"/>
    </row>
    <row r="402" spans="1:16" s="10" customFormat="1" ht="15" x14ac:dyDescent="0.2">
      <c r="A402" s="100"/>
      <c r="B402" s="100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  <c r="P402" s="18"/>
    </row>
    <row r="403" spans="1:16" s="10" customFormat="1" ht="15" x14ac:dyDescent="0.2">
      <c r="A403" s="100"/>
      <c r="B403" s="100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  <c r="P403" s="18"/>
    </row>
    <row r="404" spans="1:16" s="10" customFormat="1" ht="15" x14ac:dyDescent="0.2">
      <c r="A404" s="100"/>
      <c r="B404" s="100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  <c r="P404" s="18"/>
    </row>
    <row r="405" spans="1:16" s="10" customFormat="1" ht="15" x14ac:dyDescent="0.2">
      <c r="A405" s="100"/>
      <c r="B405" s="100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  <c r="P405" s="18"/>
    </row>
    <row r="406" spans="1:16" s="10" customFormat="1" ht="15" x14ac:dyDescent="0.2">
      <c r="A406" s="100"/>
      <c r="B406" s="100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  <c r="P406" s="18"/>
    </row>
    <row r="407" spans="1:16" s="10" customFormat="1" ht="15" x14ac:dyDescent="0.2">
      <c r="A407" s="100"/>
      <c r="B407" s="100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  <c r="P407" s="18"/>
    </row>
    <row r="408" spans="1:16" s="10" customFormat="1" ht="15" x14ac:dyDescent="0.2">
      <c r="A408" s="100"/>
      <c r="B408" s="100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  <c r="P408" s="18"/>
    </row>
    <row r="409" spans="1:16" s="10" customFormat="1" ht="15" x14ac:dyDescent="0.2">
      <c r="A409" s="100"/>
      <c r="B409" s="100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  <c r="P409" s="18"/>
    </row>
    <row r="410" spans="1:16" s="10" customFormat="1" ht="15" x14ac:dyDescent="0.2">
      <c r="A410" s="100"/>
      <c r="B410" s="100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  <c r="P410" s="18"/>
    </row>
    <row r="411" spans="1:16" s="10" customFormat="1" ht="15" x14ac:dyDescent="0.2">
      <c r="A411" s="100"/>
      <c r="B411" s="100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  <c r="P411" s="18"/>
    </row>
    <row r="412" spans="1:16" s="10" customFormat="1" ht="15" x14ac:dyDescent="0.2">
      <c r="A412" s="100"/>
      <c r="B412" s="100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  <c r="P412" s="18"/>
    </row>
    <row r="413" spans="1:16" s="10" customFormat="1" ht="15" x14ac:dyDescent="0.2">
      <c r="A413" s="100"/>
      <c r="B413" s="100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  <c r="P413" s="18"/>
    </row>
    <row r="414" spans="1:16" s="10" customFormat="1" ht="15" x14ac:dyDescent="0.2">
      <c r="A414" s="100"/>
      <c r="B414" s="100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  <c r="P414" s="18"/>
    </row>
    <row r="415" spans="1:16" s="10" customFormat="1" ht="15" x14ac:dyDescent="0.2">
      <c r="A415" s="100"/>
      <c r="B415" s="100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  <c r="P415" s="18"/>
    </row>
    <row r="416" spans="1:16" s="10" customFormat="1" ht="15" x14ac:dyDescent="0.2">
      <c r="A416" s="100"/>
      <c r="B416" s="100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  <c r="P416" s="18"/>
    </row>
    <row r="417" spans="1:16" s="10" customFormat="1" ht="15" x14ac:dyDescent="0.2">
      <c r="A417" s="100"/>
      <c r="B417" s="100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  <c r="P417" s="18"/>
    </row>
    <row r="418" spans="1:16" s="10" customFormat="1" ht="15" x14ac:dyDescent="0.2">
      <c r="A418" s="100"/>
      <c r="B418" s="100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  <c r="P418" s="18"/>
    </row>
    <row r="419" spans="1:16" s="10" customFormat="1" ht="15" x14ac:dyDescent="0.2">
      <c r="A419" s="100"/>
      <c r="B419" s="100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  <c r="P419" s="18"/>
    </row>
    <row r="420" spans="1:16" s="10" customFormat="1" ht="15" x14ac:dyDescent="0.2">
      <c r="A420" s="100"/>
      <c r="B420" s="100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  <c r="P420" s="18"/>
    </row>
    <row r="421" spans="1:16" s="10" customFormat="1" ht="15" x14ac:dyDescent="0.2">
      <c r="A421" s="100"/>
      <c r="B421" s="100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  <c r="P421" s="18"/>
    </row>
    <row r="422" spans="1:16" s="10" customFormat="1" ht="15" x14ac:dyDescent="0.2">
      <c r="A422" s="100"/>
      <c r="B422" s="100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  <c r="P422" s="18"/>
    </row>
    <row r="423" spans="1:16" s="10" customFormat="1" ht="15" x14ac:dyDescent="0.2">
      <c r="A423" s="100"/>
      <c r="B423" s="100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  <c r="P423" s="18"/>
    </row>
    <row r="424" spans="1:16" s="10" customFormat="1" ht="15" x14ac:dyDescent="0.2">
      <c r="A424" s="100"/>
      <c r="B424" s="100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  <c r="P424" s="18"/>
    </row>
    <row r="425" spans="1:16" s="10" customFormat="1" ht="15" x14ac:dyDescent="0.2">
      <c r="A425" s="100"/>
      <c r="B425" s="100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  <c r="P425" s="18"/>
    </row>
    <row r="426" spans="1:16" s="10" customFormat="1" ht="15" x14ac:dyDescent="0.2">
      <c r="A426" s="100"/>
      <c r="B426" s="100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  <c r="P426" s="18"/>
    </row>
    <row r="427" spans="1:16" s="10" customFormat="1" ht="15" x14ac:dyDescent="0.2">
      <c r="A427" s="100"/>
      <c r="B427" s="100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  <c r="P427" s="18"/>
    </row>
    <row r="428" spans="1:16" s="10" customFormat="1" ht="15" x14ac:dyDescent="0.2">
      <c r="A428" s="100"/>
      <c r="B428" s="100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  <c r="P428" s="18"/>
    </row>
    <row r="429" spans="1:16" s="10" customFormat="1" ht="15" x14ac:dyDescent="0.2">
      <c r="A429" s="100"/>
      <c r="B429" s="100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  <c r="P429" s="18"/>
    </row>
    <row r="430" spans="1:16" s="10" customFormat="1" ht="15" x14ac:dyDescent="0.2">
      <c r="A430" s="100"/>
      <c r="B430" s="100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  <c r="P430" s="18"/>
    </row>
    <row r="431" spans="1:16" s="10" customFormat="1" ht="15" x14ac:dyDescent="0.2">
      <c r="A431" s="100"/>
      <c r="B431" s="100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  <c r="P431" s="18"/>
    </row>
    <row r="432" spans="1:16" s="10" customFormat="1" ht="15" x14ac:dyDescent="0.2">
      <c r="A432" s="100"/>
      <c r="B432" s="100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  <c r="P432" s="18"/>
    </row>
    <row r="433" spans="1:16" s="10" customFormat="1" ht="15" x14ac:dyDescent="0.2">
      <c r="A433" s="100"/>
      <c r="B433" s="100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  <c r="P433" s="18"/>
    </row>
    <row r="434" spans="1:16" s="10" customFormat="1" ht="15" x14ac:dyDescent="0.2">
      <c r="A434" s="100"/>
      <c r="B434" s="100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  <c r="P434" s="18"/>
    </row>
    <row r="435" spans="1:16" s="10" customFormat="1" ht="15" x14ac:dyDescent="0.2">
      <c r="A435" s="100"/>
      <c r="B435" s="100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  <c r="P435" s="18"/>
    </row>
    <row r="436" spans="1:16" s="10" customFormat="1" ht="15" x14ac:dyDescent="0.2">
      <c r="A436" s="100"/>
      <c r="B436" s="100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  <c r="P436" s="18"/>
    </row>
    <row r="437" spans="1:16" s="10" customFormat="1" ht="15" x14ac:dyDescent="0.2">
      <c r="A437" s="100"/>
      <c r="B437" s="100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  <c r="P437" s="18"/>
    </row>
    <row r="438" spans="1:16" s="10" customFormat="1" ht="15" x14ac:dyDescent="0.2">
      <c r="A438" s="100"/>
      <c r="B438" s="100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  <c r="P438" s="18"/>
    </row>
    <row r="439" spans="1:16" s="10" customFormat="1" ht="15" x14ac:dyDescent="0.2">
      <c r="A439" s="100"/>
      <c r="B439" s="100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  <c r="P439" s="18"/>
    </row>
    <row r="440" spans="1:16" s="10" customFormat="1" ht="15" x14ac:dyDescent="0.2">
      <c r="A440" s="100"/>
      <c r="B440" s="100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  <c r="P440" s="18"/>
    </row>
    <row r="441" spans="1:16" s="10" customFormat="1" ht="15" x14ac:dyDescent="0.2">
      <c r="A441" s="100"/>
      <c r="B441" s="100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  <c r="P441" s="18"/>
    </row>
    <row r="442" spans="1:16" s="10" customFormat="1" ht="15" x14ac:dyDescent="0.2">
      <c r="A442" s="100"/>
      <c r="B442" s="100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  <c r="P442" s="18"/>
    </row>
    <row r="443" spans="1:16" s="10" customFormat="1" ht="15" x14ac:dyDescent="0.2">
      <c r="A443" s="100"/>
      <c r="B443" s="100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  <c r="P443" s="18"/>
    </row>
    <row r="444" spans="1:16" s="10" customFormat="1" ht="15" x14ac:dyDescent="0.2">
      <c r="A444" s="100"/>
      <c r="B444" s="100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  <c r="P444" s="18"/>
    </row>
    <row r="445" spans="1:16" s="10" customFormat="1" ht="15" x14ac:dyDescent="0.2">
      <c r="A445" s="100"/>
      <c r="B445" s="100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  <c r="P445" s="18"/>
    </row>
    <row r="446" spans="1:16" s="10" customFormat="1" ht="15" x14ac:dyDescent="0.2">
      <c r="A446" s="100"/>
      <c r="B446" s="100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  <c r="P446" s="18"/>
    </row>
    <row r="447" spans="1:16" s="10" customFormat="1" ht="15" x14ac:dyDescent="0.2">
      <c r="A447" s="100"/>
      <c r="B447" s="100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  <c r="P447" s="18"/>
    </row>
    <row r="448" spans="1:16" s="10" customFormat="1" ht="15" x14ac:dyDescent="0.2">
      <c r="A448" s="100"/>
      <c r="B448" s="100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  <c r="P448" s="18"/>
    </row>
    <row r="449" spans="1:16" s="10" customFormat="1" ht="15" x14ac:dyDescent="0.2">
      <c r="A449" s="100"/>
      <c r="B449" s="100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  <c r="P449" s="18"/>
    </row>
    <row r="450" spans="1:16" s="10" customFormat="1" ht="15" x14ac:dyDescent="0.2">
      <c r="A450" s="100"/>
      <c r="B450" s="100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  <c r="P450" s="18"/>
    </row>
    <row r="451" spans="1:16" s="10" customFormat="1" ht="15" x14ac:dyDescent="0.2">
      <c r="A451" s="100"/>
      <c r="B451" s="100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  <c r="P451" s="18"/>
    </row>
    <row r="452" spans="1:16" s="10" customFormat="1" ht="15" x14ac:dyDescent="0.2">
      <c r="A452" s="100"/>
      <c r="B452" s="100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  <c r="P452" s="18"/>
    </row>
    <row r="453" spans="1:16" s="10" customFormat="1" ht="15" x14ac:dyDescent="0.2">
      <c r="A453" s="100"/>
      <c r="B453" s="100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  <c r="P453" s="18"/>
    </row>
    <row r="454" spans="1:16" s="10" customFormat="1" ht="15" x14ac:dyDescent="0.2">
      <c r="A454" s="100"/>
      <c r="B454" s="100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  <c r="P454" s="18"/>
    </row>
    <row r="455" spans="1:16" s="10" customFormat="1" ht="15" x14ac:dyDescent="0.2">
      <c r="A455" s="100"/>
      <c r="B455" s="100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  <c r="P455" s="18"/>
    </row>
    <row r="456" spans="1:16" s="10" customFormat="1" ht="15" x14ac:dyDescent="0.2">
      <c r="A456" s="100"/>
      <c r="B456" s="100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  <c r="P456" s="18"/>
    </row>
    <row r="457" spans="1:16" s="10" customFormat="1" ht="15" x14ac:dyDescent="0.2">
      <c r="A457" s="100"/>
      <c r="B457" s="100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  <c r="P457" s="18"/>
    </row>
    <row r="458" spans="1:16" s="10" customFormat="1" ht="15" x14ac:dyDescent="0.2">
      <c r="A458" s="100"/>
      <c r="B458" s="100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  <c r="P458" s="18"/>
    </row>
    <row r="459" spans="1:16" s="10" customFormat="1" ht="15" x14ac:dyDescent="0.2">
      <c r="A459" s="100"/>
      <c r="B459" s="100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  <c r="P459" s="18"/>
    </row>
    <row r="460" spans="1:16" s="10" customFormat="1" ht="15" x14ac:dyDescent="0.2">
      <c r="A460" s="100"/>
      <c r="B460" s="100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  <c r="P460" s="18"/>
    </row>
    <row r="461" spans="1:16" s="10" customFormat="1" ht="15" x14ac:dyDescent="0.2">
      <c r="A461" s="100"/>
      <c r="B461" s="100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  <c r="P461" s="18"/>
    </row>
    <row r="462" spans="1:16" s="10" customFormat="1" ht="15" x14ac:dyDescent="0.2">
      <c r="A462" s="100"/>
      <c r="B462" s="100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  <c r="P462" s="18"/>
    </row>
    <row r="463" spans="1:16" s="10" customFormat="1" ht="15" x14ac:dyDescent="0.2">
      <c r="A463" s="100"/>
      <c r="B463" s="100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  <c r="P463" s="18"/>
    </row>
    <row r="464" spans="1:16" s="10" customFormat="1" ht="15" x14ac:dyDescent="0.2">
      <c r="A464" s="100"/>
      <c r="B464" s="100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  <c r="P464" s="18"/>
    </row>
    <row r="465" spans="1:16" s="10" customFormat="1" ht="15" x14ac:dyDescent="0.2">
      <c r="A465" s="100"/>
      <c r="B465" s="100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  <c r="P465" s="18"/>
    </row>
    <row r="466" spans="1:16" s="10" customFormat="1" ht="15" x14ac:dyDescent="0.2">
      <c r="A466" s="100"/>
      <c r="B466" s="100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  <c r="P466" s="18"/>
    </row>
    <row r="467" spans="1:16" s="10" customFormat="1" ht="15" x14ac:dyDescent="0.2">
      <c r="A467" s="100"/>
      <c r="B467" s="100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  <c r="P467" s="18"/>
    </row>
    <row r="468" spans="1:16" s="10" customFormat="1" ht="15" x14ac:dyDescent="0.2">
      <c r="A468" s="100"/>
      <c r="B468" s="100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  <c r="P468" s="18"/>
    </row>
    <row r="469" spans="1:16" s="10" customFormat="1" ht="15" x14ac:dyDescent="0.2">
      <c r="A469" s="100"/>
      <c r="B469" s="100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  <c r="P469" s="18"/>
    </row>
    <row r="470" spans="1:16" s="10" customFormat="1" ht="15" x14ac:dyDescent="0.2">
      <c r="A470" s="100"/>
      <c r="B470" s="100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  <c r="P470" s="18"/>
    </row>
    <row r="471" spans="1:16" s="10" customFormat="1" ht="15" x14ac:dyDescent="0.2">
      <c r="A471" s="100"/>
      <c r="B471" s="100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  <c r="P471" s="18"/>
    </row>
    <row r="472" spans="1:16" s="10" customFormat="1" ht="15" x14ac:dyDescent="0.2">
      <c r="A472" s="100"/>
      <c r="B472" s="100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  <c r="P472" s="18"/>
    </row>
    <row r="473" spans="1:16" s="10" customFormat="1" ht="15" x14ac:dyDescent="0.2">
      <c r="A473" s="100"/>
      <c r="B473" s="100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  <c r="P473" s="18"/>
    </row>
    <row r="474" spans="1:16" s="10" customFormat="1" ht="15" x14ac:dyDescent="0.2">
      <c r="A474" s="100"/>
      <c r="B474" s="100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  <c r="P474" s="18"/>
    </row>
    <row r="475" spans="1:16" s="10" customFormat="1" ht="15" x14ac:dyDescent="0.2">
      <c r="A475" s="100"/>
      <c r="B475" s="100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  <c r="P475" s="18"/>
    </row>
    <row r="476" spans="1:16" s="10" customFormat="1" ht="15" x14ac:dyDescent="0.2">
      <c r="A476" s="100"/>
      <c r="B476" s="100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  <c r="P476" s="18"/>
    </row>
    <row r="477" spans="1:16" s="10" customFormat="1" ht="15" x14ac:dyDescent="0.2">
      <c r="A477" s="100"/>
      <c r="B477" s="100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  <c r="P477" s="18"/>
    </row>
    <row r="478" spans="1:16" s="10" customFormat="1" ht="15" x14ac:dyDescent="0.2">
      <c r="A478" s="100"/>
      <c r="B478" s="100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  <c r="P478" s="18"/>
    </row>
    <row r="479" spans="1:16" s="10" customFormat="1" ht="15" x14ac:dyDescent="0.2">
      <c r="A479" s="100"/>
      <c r="B479" s="100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  <c r="P479" s="18"/>
    </row>
    <row r="480" spans="1:16" s="10" customFormat="1" ht="15" x14ac:dyDescent="0.2">
      <c r="A480" s="100"/>
      <c r="B480" s="100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  <c r="P480" s="18"/>
    </row>
    <row r="481" spans="1:16" s="10" customFormat="1" ht="15" x14ac:dyDescent="0.2">
      <c r="A481" s="100"/>
      <c r="B481" s="100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  <c r="P481" s="18"/>
    </row>
    <row r="482" spans="1:16" s="10" customFormat="1" ht="15" x14ac:dyDescent="0.2">
      <c r="A482" s="100"/>
      <c r="B482" s="100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  <c r="P482" s="18"/>
    </row>
    <row r="483" spans="1:16" s="10" customFormat="1" ht="15" x14ac:dyDescent="0.2">
      <c r="A483" s="100"/>
      <c r="B483" s="100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  <c r="P483" s="18"/>
    </row>
    <row r="484" spans="1:16" s="10" customFormat="1" ht="15" x14ac:dyDescent="0.2">
      <c r="A484" s="100"/>
      <c r="B484" s="100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  <c r="P484" s="18"/>
    </row>
    <row r="485" spans="1:16" s="10" customFormat="1" ht="15" x14ac:dyDescent="0.2">
      <c r="A485" s="100"/>
      <c r="B485" s="100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  <c r="P485" s="18"/>
    </row>
    <row r="486" spans="1:16" s="10" customFormat="1" ht="15" x14ac:dyDescent="0.2">
      <c r="A486" s="100"/>
      <c r="B486" s="100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  <c r="P486" s="18"/>
    </row>
    <row r="487" spans="1:16" s="10" customFormat="1" ht="15" x14ac:dyDescent="0.2">
      <c r="A487" s="100"/>
      <c r="B487" s="100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  <c r="P487" s="18"/>
    </row>
    <row r="488" spans="1:16" s="10" customFormat="1" ht="15" x14ac:dyDescent="0.2">
      <c r="A488" s="100"/>
      <c r="B488" s="100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  <c r="P488" s="18"/>
    </row>
    <row r="489" spans="1:16" s="10" customFormat="1" ht="15" x14ac:dyDescent="0.2">
      <c r="A489" s="100"/>
      <c r="B489" s="100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  <c r="P489" s="18"/>
    </row>
    <row r="490" spans="1:16" s="10" customFormat="1" ht="15" x14ac:dyDescent="0.2">
      <c r="A490" s="100"/>
      <c r="B490" s="100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  <c r="P490" s="18"/>
    </row>
    <row r="491" spans="1:16" s="10" customFormat="1" ht="15" x14ac:dyDescent="0.2">
      <c r="A491" s="100"/>
      <c r="B491" s="100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  <c r="P491" s="18"/>
    </row>
    <row r="492" spans="1:16" s="10" customFormat="1" ht="15" x14ac:dyDescent="0.2">
      <c r="A492" s="100"/>
      <c r="B492" s="100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  <c r="P492" s="18"/>
    </row>
    <row r="493" spans="1:16" s="10" customFormat="1" ht="15" x14ac:dyDescent="0.2">
      <c r="A493" s="100"/>
      <c r="B493" s="100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  <c r="P493" s="18"/>
    </row>
    <row r="494" spans="1:16" s="10" customFormat="1" ht="15" x14ac:dyDescent="0.2">
      <c r="A494" s="100"/>
      <c r="B494" s="100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  <c r="P494" s="18"/>
    </row>
    <row r="495" spans="1:16" s="10" customFormat="1" ht="15" x14ac:dyDescent="0.2">
      <c r="A495" s="100"/>
      <c r="B495" s="100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  <c r="P495" s="18"/>
    </row>
    <row r="496" spans="1:16" s="10" customFormat="1" ht="15" x14ac:dyDescent="0.2">
      <c r="A496" s="100"/>
      <c r="B496" s="100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  <c r="P496" s="18"/>
    </row>
    <row r="497" spans="1:16" s="10" customFormat="1" ht="15" x14ac:dyDescent="0.2">
      <c r="A497" s="100"/>
      <c r="B497" s="100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  <c r="P497" s="18"/>
    </row>
    <row r="498" spans="1:16" s="10" customFormat="1" ht="15" x14ac:dyDescent="0.2">
      <c r="A498" s="100"/>
      <c r="B498" s="100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  <c r="P498" s="18"/>
    </row>
    <row r="499" spans="1:16" s="10" customFormat="1" ht="15" x14ac:dyDescent="0.2">
      <c r="A499" s="100"/>
      <c r="B499" s="100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  <c r="P499" s="18"/>
    </row>
    <row r="500" spans="1:16" s="10" customFormat="1" ht="15" x14ac:dyDescent="0.2">
      <c r="A500" s="100"/>
      <c r="B500" s="100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  <c r="P500" s="18"/>
    </row>
    <row r="501" spans="1:16" s="10" customFormat="1" ht="15" x14ac:dyDescent="0.2">
      <c r="A501" s="100"/>
      <c r="B501" s="100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  <c r="P501" s="18"/>
    </row>
    <row r="502" spans="1:16" s="10" customFormat="1" ht="15" x14ac:dyDescent="0.2">
      <c r="A502" s="100"/>
      <c r="B502" s="100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  <c r="P502" s="18"/>
    </row>
    <row r="503" spans="1:16" s="10" customFormat="1" ht="15" x14ac:dyDescent="0.2">
      <c r="A503" s="100"/>
      <c r="B503" s="100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  <c r="P503" s="18"/>
    </row>
    <row r="504" spans="1:16" s="10" customFormat="1" ht="15" x14ac:dyDescent="0.2">
      <c r="A504" s="100"/>
      <c r="B504" s="100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  <c r="P504" s="18"/>
    </row>
    <row r="505" spans="1:16" s="10" customFormat="1" ht="15" x14ac:dyDescent="0.2">
      <c r="A505" s="100"/>
      <c r="B505" s="100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  <c r="P505" s="18"/>
    </row>
    <row r="506" spans="1:16" s="10" customFormat="1" ht="15" x14ac:dyDescent="0.2">
      <c r="A506" s="100"/>
      <c r="B506" s="100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  <c r="P506" s="18"/>
    </row>
    <row r="507" spans="1:16" s="10" customFormat="1" ht="15" x14ac:dyDescent="0.2">
      <c r="A507" s="100"/>
      <c r="B507" s="100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  <c r="P507" s="18"/>
    </row>
    <row r="508" spans="1:16" s="10" customFormat="1" ht="15" x14ac:dyDescent="0.2">
      <c r="A508" s="100"/>
      <c r="B508" s="100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  <c r="P508" s="18"/>
    </row>
    <row r="509" spans="1:16" s="10" customFormat="1" ht="15" x14ac:dyDescent="0.2">
      <c r="A509" s="100"/>
      <c r="B509" s="100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  <c r="P509" s="18"/>
    </row>
    <row r="510" spans="1:16" s="10" customFormat="1" ht="15" x14ac:dyDescent="0.2">
      <c r="A510" s="100"/>
      <c r="B510" s="100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  <c r="P510" s="18"/>
    </row>
    <row r="511" spans="1:16" s="10" customFormat="1" ht="15" x14ac:dyDescent="0.2">
      <c r="A511" s="100"/>
      <c r="B511" s="100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  <c r="P511" s="18"/>
    </row>
    <row r="512" spans="1:16" s="10" customFormat="1" ht="15" x14ac:dyDescent="0.2">
      <c r="A512" s="100"/>
      <c r="B512" s="100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  <c r="P512" s="18"/>
    </row>
    <row r="513" spans="1:16" s="10" customFormat="1" ht="15" x14ac:dyDescent="0.2">
      <c r="A513" s="100"/>
      <c r="B513" s="100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  <c r="P513" s="18"/>
    </row>
    <row r="514" spans="1:16" s="10" customFormat="1" ht="15" x14ac:dyDescent="0.2">
      <c r="A514" s="100"/>
      <c r="B514" s="100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  <c r="P514" s="18"/>
    </row>
    <row r="515" spans="1:16" s="10" customFormat="1" ht="15" x14ac:dyDescent="0.2">
      <c r="A515" s="100"/>
      <c r="B515" s="100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  <c r="P515" s="18"/>
    </row>
    <row r="516" spans="1:16" s="10" customFormat="1" ht="15" x14ac:dyDescent="0.2">
      <c r="A516" s="100"/>
      <c r="B516" s="100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  <c r="P516" s="18"/>
    </row>
    <row r="517" spans="1:16" s="10" customFormat="1" ht="15" x14ac:dyDescent="0.2">
      <c r="A517" s="100"/>
      <c r="B517" s="100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  <c r="P517" s="18"/>
    </row>
    <row r="518" spans="1:16" s="10" customFormat="1" ht="15" x14ac:dyDescent="0.2">
      <c r="A518" s="100"/>
      <c r="B518" s="100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  <c r="P518" s="18"/>
    </row>
    <row r="519" spans="1:16" s="10" customFormat="1" ht="15" x14ac:dyDescent="0.2">
      <c r="A519" s="100"/>
      <c r="B519" s="100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  <c r="P519" s="18"/>
    </row>
    <row r="520" spans="1:16" s="10" customFormat="1" ht="15" x14ac:dyDescent="0.2">
      <c r="A520" s="100"/>
      <c r="B520" s="100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  <c r="P520" s="18"/>
    </row>
    <row r="521" spans="1:16" s="10" customFormat="1" ht="15" x14ac:dyDescent="0.2">
      <c r="A521" s="100"/>
      <c r="B521" s="100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  <c r="P521" s="18"/>
    </row>
    <row r="522" spans="1:16" s="10" customFormat="1" ht="15" x14ac:dyDescent="0.2">
      <c r="A522" s="100"/>
      <c r="B522" s="100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  <c r="P522" s="18"/>
    </row>
    <row r="523" spans="1:16" s="10" customFormat="1" ht="15" x14ac:dyDescent="0.2">
      <c r="A523" s="100"/>
      <c r="B523" s="100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  <c r="P523" s="18"/>
    </row>
    <row r="524" spans="1:16" s="10" customFormat="1" ht="15" x14ac:dyDescent="0.2">
      <c r="A524" s="100"/>
      <c r="B524" s="100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  <c r="P524" s="18"/>
    </row>
    <row r="525" spans="1:16" s="10" customFormat="1" ht="15" x14ac:dyDescent="0.2">
      <c r="A525" s="100"/>
      <c r="B525" s="100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  <c r="P525" s="18"/>
    </row>
    <row r="526" spans="1:16" s="10" customFormat="1" ht="15" x14ac:dyDescent="0.2">
      <c r="A526" s="100"/>
      <c r="B526" s="100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  <c r="P526" s="18"/>
    </row>
    <row r="527" spans="1:16" s="10" customFormat="1" ht="15" x14ac:dyDescent="0.2">
      <c r="A527" s="100"/>
      <c r="B527" s="100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  <c r="P527" s="18"/>
    </row>
    <row r="528" spans="1:16" s="10" customFormat="1" ht="15" x14ac:dyDescent="0.2">
      <c r="A528" s="100"/>
      <c r="B528" s="100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  <c r="P528" s="18"/>
    </row>
    <row r="529" spans="1:16" s="10" customFormat="1" ht="15" x14ac:dyDescent="0.2">
      <c r="A529" s="100"/>
      <c r="B529" s="100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  <c r="P529" s="18"/>
    </row>
    <row r="530" spans="1:16" s="10" customFormat="1" ht="15" x14ac:dyDescent="0.2">
      <c r="A530" s="100"/>
      <c r="B530" s="100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  <c r="P530" s="18"/>
    </row>
    <row r="531" spans="1:16" s="10" customFormat="1" ht="15" x14ac:dyDescent="0.2">
      <c r="A531" s="100"/>
      <c r="B531" s="100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  <c r="P531" s="18"/>
    </row>
    <row r="532" spans="1:16" s="10" customFormat="1" ht="15" x14ac:dyDescent="0.2">
      <c r="A532" s="100"/>
      <c r="B532" s="100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  <c r="P532" s="18"/>
    </row>
    <row r="533" spans="1:16" s="10" customFormat="1" ht="15" x14ac:dyDescent="0.2">
      <c r="A533" s="100"/>
      <c r="B533" s="100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  <c r="P533" s="18"/>
    </row>
    <row r="534" spans="1:16" s="10" customFormat="1" ht="15" x14ac:dyDescent="0.2">
      <c r="A534" s="100"/>
      <c r="B534" s="100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  <c r="P534" s="18"/>
    </row>
    <row r="535" spans="1:16" s="10" customFormat="1" ht="15" x14ac:dyDescent="0.2">
      <c r="A535" s="100"/>
      <c r="B535" s="100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  <c r="P535" s="18"/>
    </row>
    <row r="536" spans="1:16" s="10" customFormat="1" ht="15" x14ac:dyDescent="0.2">
      <c r="A536" s="100"/>
      <c r="B536" s="100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  <c r="P536" s="18"/>
    </row>
    <row r="537" spans="1:16" s="10" customFormat="1" ht="15" x14ac:dyDescent="0.2">
      <c r="A537" s="100"/>
      <c r="B537" s="100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  <c r="P537" s="18"/>
    </row>
    <row r="538" spans="1:16" s="10" customFormat="1" ht="15" x14ac:dyDescent="0.2">
      <c r="A538" s="100"/>
      <c r="B538" s="100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  <c r="P538" s="18"/>
    </row>
    <row r="539" spans="1:16" s="10" customFormat="1" ht="15" x14ac:dyDescent="0.2">
      <c r="A539" s="100"/>
      <c r="B539" s="100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  <c r="P539" s="18"/>
    </row>
    <row r="540" spans="1:16" s="10" customFormat="1" ht="15" x14ac:dyDescent="0.2">
      <c r="A540" s="100"/>
      <c r="B540" s="100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  <c r="P540" s="18"/>
    </row>
    <row r="541" spans="1:16" s="10" customFormat="1" ht="15" x14ac:dyDescent="0.2">
      <c r="A541" s="100"/>
      <c r="B541" s="100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  <c r="P541" s="18"/>
    </row>
    <row r="542" spans="1:16" s="10" customFormat="1" ht="15" x14ac:dyDescent="0.2">
      <c r="A542" s="100"/>
      <c r="B542" s="100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  <c r="P542" s="18"/>
    </row>
    <row r="543" spans="1:16" s="10" customFormat="1" ht="15" x14ac:dyDescent="0.2">
      <c r="A543" s="100"/>
      <c r="B543" s="100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  <c r="P543" s="18"/>
    </row>
    <row r="544" spans="1:16" s="10" customFormat="1" ht="15" x14ac:dyDescent="0.2">
      <c r="A544" s="100"/>
      <c r="B544" s="100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  <c r="P544" s="18"/>
    </row>
    <row r="545" spans="1:16" s="10" customFormat="1" ht="15" x14ac:dyDescent="0.2">
      <c r="A545" s="100"/>
      <c r="B545" s="100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  <c r="P545" s="18"/>
    </row>
    <row r="546" spans="1:16" s="10" customFormat="1" ht="15" x14ac:dyDescent="0.2">
      <c r="A546" s="100"/>
      <c r="B546" s="100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  <c r="P546" s="18"/>
    </row>
    <row r="547" spans="1:16" s="10" customFormat="1" ht="15" x14ac:dyDescent="0.2">
      <c r="A547" s="100"/>
      <c r="B547" s="100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  <c r="P547" s="18"/>
    </row>
    <row r="548" spans="1:16" s="10" customFormat="1" ht="15" x14ac:dyDescent="0.2">
      <c r="A548" s="100"/>
      <c r="B548" s="100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  <c r="P548" s="18"/>
    </row>
    <row r="549" spans="1:16" s="10" customFormat="1" ht="15" x14ac:dyDescent="0.2">
      <c r="A549" s="100"/>
      <c r="B549" s="100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  <c r="P549" s="18"/>
    </row>
    <row r="550" spans="1:16" s="10" customFormat="1" ht="15" x14ac:dyDescent="0.2">
      <c r="A550" s="100"/>
      <c r="B550" s="100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  <c r="P550" s="18"/>
    </row>
    <row r="551" spans="1:16" s="10" customFormat="1" ht="15" x14ac:dyDescent="0.2">
      <c r="A551" s="100"/>
      <c r="B551" s="100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  <c r="P551" s="18"/>
    </row>
    <row r="552" spans="1:16" s="10" customFormat="1" ht="15" x14ac:dyDescent="0.2">
      <c r="A552" s="100"/>
      <c r="B552" s="100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  <c r="P552" s="18"/>
    </row>
    <row r="553" spans="1:16" s="10" customFormat="1" ht="15" x14ac:dyDescent="0.2">
      <c r="A553" s="100"/>
      <c r="B553" s="100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  <c r="P553" s="18"/>
    </row>
    <row r="554" spans="1:16" s="10" customFormat="1" ht="15" x14ac:dyDescent="0.2">
      <c r="A554" s="100"/>
      <c r="B554" s="100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  <c r="P554" s="18"/>
    </row>
    <row r="555" spans="1:16" s="10" customFormat="1" ht="15" x14ac:dyDescent="0.2">
      <c r="A555" s="100"/>
      <c r="B555" s="100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  <c r="P555" s="18"/>
    </row>
    <row r="556" spans="1:16" s="10" customFormat="1" ht="15" x14ac:dyDescent="0.2">
      <c r="A556" s="100"/>
      <c r="B556" s="100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  <c r="P556" s="18"/>
    </row>
    <row r="557" spans="1:16" s="10" customFormat="1" ht="15" x14ac:dyDescent="0.2">
      <c r="A557" s="100"/>
      <c r="B557" s="100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  <c r="P557" s="18"/>
    </row>
    <row r="558" spans="1:16" s="10" customFormat="1" ht="15" x14ac:dyDescent="0.2">
      <c r="A558" s="100"/>
      <c r="B558" s="100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  <c r="P558" s="18"/>
    </row>
    <row r="559" spans="1:16" s="10" customFormat="1" ht="15" x14ac:dyDescent="0.2">
      <c r="A559" s="100"/>
      <c r="B559" s="100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  <c r="P559" s="18"/>
    </row>
    <row r="560" spans="1:16" s="10" customFormat="1" ht="15" x14ac:dyDescent="0.2">
      <c r="A560" s="100"/>
      <c r="B560" s="100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  <c r="P560" s="18"/>
    </row>
    <row r="561" spans="1:16" s="10" customFormat="1" ht="15" x14ac:dyDescent="0.2">
      <c r="A561" s="100"/>
      <c r="B561" s="100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  <c r="P561" s="18"/>
    </row>
    <row r="562" spans="1:16" s="10" customFormat="1" ht="15" x14ac:dyDescent="0.2">
      <c r="A562" s="100"/>
      <c r="B562" s="100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  <c r="P562" s="18"/>
    </row>
    <row r="563" spans="1:16" s="10" customFormat="1" ht="15" x14ac:dyDescent="0.2">
      <c r="A563" s="100"/>
      <c r="B563" s="100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  <c r="P563" s="18"/>
    </row>
    <row r="564" spans="1:16" s="10" customFormat="1" ht="15" x14ac:dyDescent="0.2">
      <c r="A564" s="100"/>
      <c r="B564" s="100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  <c r="P564" s="18"/>
    </row>
    <row r="565" spans="1:16" s="10" customFormat="1" ht="15" x14ac:dyDescent="0.2">
      <c r="A565" s="100"/>
      <c r="B565" s="100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  <c r="P565" s="18"/>
    </row>
    <row r="566" spans="1:16" s="10" customFormat="1" ht="15" x14ac:dyDescent="0.2">
      <c r="A566" s="100"/>
      <c r="B566" s="100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  <c r="P566" s="18"/>
    </row>
    <row r="567" spans="1:16" s="10" customFormat="1" ht="15" x14ac:dyDescent="0.2">
      <c r="A567" s="100"/>
      <c r="B567" s="100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  <c r="P567" s="18"/>
    </row>
    <row r="568" spans="1:16" s="10" customFormat="1" ht="15" x14ac:dyDescent="0.2">
      <c r="A568" s="100"/>
      <c r="B568" s="100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  <c r="P568" s="18"/>
    </row>
    <row r="569" spans="1:16" s="10" customFormat="1" ht="15" x14ac:dyDescent="0.2">
      <c r="A569" s="100"/>
      <c r="B569" s="100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  <c r="P569" s="18"/>
    </row>
    <row r="570" spans="1:16" s="10" customFormat="1" ht="15" x14ac:dyDescent="0.2">
      <c r="A570" s="100"/>
      <c r="B570" s="100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  <c r="P570" s="18"/>
    </row>
    <row r="571" spans="1:16" s="10" customFormat="1" ht="15" x14ac:dyDescent="0.2">
      <c r="A571" s="100"/>
      <c r="B571" s="100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  <c r="P571" s="18"/>
    </row>
    <row r="572" spans="1:16" s="10" customFormat="1" ht="15" x14ac:dyDescent="0.2">
      <c r="A572" s="100"/>
      <c r="B572" s="100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  <c r="P572" s="18"/>
    </row>
    <row r="573" spans="1:16" s="10" customFormat="1" ht="15" x14ac:dyDescent="0.2">
      <c r="A573" s="100"/>
      <c r="B573" s="100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  <c r="P573" s="18"/>
    </row>
    <row r="574" spans="1:16" s="10" customFormat="1" ht="15" x14ac:dyDescent="0.2">
      <c r="A574" s="100"/>
      <c r="B574" s="100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  <c r="P574" s="18"/>
    </row>
    <row r="575" spans="1:16" s="10" customFormat="1" ht="15" x14ac:dyDescent="0.2">
      <c r="A575" s="100"/>
      <c r="B575" s="100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  <c r="P575" s="18"/>
    </row>
    <row r="576" spans="1:16" s="10" customFormat="1" ht="15" x14ac:dyDescent="0.2">
      <c r="A576" s="100"/>
      <c r="B576" s="100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  <c r="P576" s="18"/>
    </row>
    <row r="577" spans="1:16" s="10" customFormat="1" ht="15" x14ac:dyDescent="0.2">
      <c r="A577" s="100"/>
      <c r="B577" s="100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  <c r="P577" s="18"/>
    </row>
    <row r="578" spans="1:16" s="10" customFormat="1" ht="15" x14ac:dyDescent="0.2">
      <c r="A578" s="100"/>
      <c r="B578" s="100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  <c r="P578" s="18"/>
    </row>
    <row r="579" spans="1:16" s="10" customFormat="1" ht="15" x14ac:dyDescent="0.2">
      <c r="A579" s="100"/>
      <c r="B579" s="100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  <c r="P579" s="18"/>
    </row>
    <row r="580" spans="1:16" s="10" customFormat="1" ht="15" x14ac:dyDescent="0.2">
      <c r="A580" s="100"/>
      <c r="B580" s="100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  <c r="P580" s="18"/>
    </row>
    <row r="581" spans="1:16" s="10" customFormat="1" ht="15" x14ac:dyDescent="0.2">
      <c r="A581" s="100"/>
      <c r="B581" s="100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  <c r="P581" s="18"/>
    </row>
    <row r="582" spans="1:16" s="10" customFormat="1" ht="15" x14ac:dyDescent="0.2">
      <c r="A582" s="100"/>
      <c r="B582" s="100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  <c r="P582" s="18"/>
    </row>
    <row r="583" spans="1:16" s="10" customFormat="1" ht="15" x14ac:dyDescent="0.2">
      <c r="A583" s="100"/>
      <c r="B583" s="100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  <c r="P583" s="18"/>
    </row>
    <row r="584" spans="1:16" s="10" customFormat="1" ht="15" x14ac:dyDescent="0.2">
      <c r="A584" s="100"/>
      <c r="B584" s="100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  <c r="P584" s="18"/>
    </row>
    <row r="585" spans="1:16" s="10" customFormat="1" ht="15" x14ac:dyDescent="0.2">
      <c r="A585" s="100"/>
      <c r="B585" s="100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  <c r="P585" s="18"/>
    </row>
    <row r="586" spans="1:16" s="10" customFormat="1" ht="15" x14ac:dyDescent="0.2">
      <c r="A586" s="100"/>
      <c r="B586" s="100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  <c r="P586" s="18"/>
    </row>
    <row r="587" spans="1:16" s="10" customFormat="1" ht="15" x14ac:dyDescent="0.2">
      <c r="A587" s="100"/>
      <c r="B587" s="100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  <c r="P587" s="18"/>
    </row>
    <row r="588" spans="1:16" s="10" customFormat="1" ht="15" x14ac:dyDescent="0.2">
      <c r="A588" s="100"/>
      <c r="B588" s="100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  <c r="P588" s="18"/>
    </row>
    <row r="589" spans="1:16" s="10" customFormat="1" ht="15" x14ac:dyDescent="0.2">
      <c r="A589" s="100"/>
      <c r="B589" s="100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  <c r="P589" s="18"/>
    </row>
    <row r="590" spans="1:16" s="10" customFormat="1" ht="15" x14ac:dyDescent="0.2">
      <c r="A590" s="100"/>
      <c r="B590" s="100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  <c r="P590" s="18"/>
    </row>
    <row r="591" spans="1:16" s="10" customFormat="1" ht="15" x14ac:dyDescent="0.2">
      <c r="A591" s="100"/>
      <c r="B591" s="100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  <c r="P591" s="18"/>
    </row>
    <row r="592" spans="1:16" s="10" customFormat="1" ht="15" x14ac:dyDescent="0.2">
      <c r="A592" s="100"/>
      <c r="B592" s="100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  <c r="P592" s="18"/>
    </row>
    <row r="593" spans="1:16" s="10" customFormat="1" ht="15" x14ac:dyDescent="0.2">
      <c r="A593" s="100"/>
      <c r="B593" s="100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  <c r="P593" s="18"/>
    </row>
    <row r="594" spans="1:16" s="10" customFormat="1" ht="15" x14ac:dyDescent="0.2">
      <c r="A594" s="100"/>
      <c r="B594" s="100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  <c r="P594" s="18"/>
    </row>
    <row r="595" spans="1:16" s="10" customFormat="1" ht="15" x14ac:dyDescent="0.2">
      <c r="A595" s="100"/>
      <c r="B595" s="100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  <c r="P595" s="18"/>
    </row>
    <row r="596" spans="1:16" s="10" customFormat="1" ht="15" x14ac:dyDescent="0.2">
      <c r="A596" s="100"/>
      <c r="B596" s="100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  <c r="P596" s="18"/>
    </row>
    <row r="597" spans="1:16" s="10" customFormat="1" ht="15" x14ac:dyDescent="0.2">
      <c r="A597" s="100"/>
      <c r="B597" s="100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  <c r="P597" s="18"/>
    </row>
    <row r="598" spans="1:16" s="10" customFormat="1" ht="15" x14ac:dyDescent="0.2">
      <c r="A598" s="100"/>
      <c r="B598" s="100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  <c r="P598" s="18"/>
    </row>
    <row r="599" spans="1:16" s="10" customFormat="1" ht="15" x14ac:dyDescent="0.2">
      <c r="A599" s="100"/>
      <c r="B599" s="100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  <c r="P599" s="18"/>
    </row>
    <row r="600" spans="1:16" s="10" customFormat="1" ht="15" x14ac:dyDescent="0.2">
      <c r="A600" s="100"/>
      <c r="B600" s="100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  <c r="P600" s="18"/>
    </row>
    <row r="601" spans="1:16" s="10" customFormat="1" ht="15" x14ac:dyDescent="0.2">
      <c r="A601" s="100"/>
      <c r="B601" s="100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  <c r="P601" s="18"/>
    </row>
    <row r="602" spans="1:16" s="10" customFormat="1" ht="15" x14ac:dyDescent="0.2">
      <c r="A602" s="100"/>
      <c r="B602" s="100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  <c r="P602" s="18"/>
    </row>
    <row r="603" spans="1:16" s="10" customFormat="1" ht="15" x14ac:dyDescent="0.2">
      <c r="A603" s="100"/>
      <c r="B603" s="100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  <c r="P603" s="18"/>
    </row>
    <row r="604" spans="1:16" s="10" customFormat="1" ht="15" x14ac:dyDescent="0.2">
      <c r="A604" s="100"/>
      <c r="B604" s="100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  <c r="P604" s="18"/>
    </row>
    <row r="605" spans="1:16" s="10" customFormat="1" ht="15" x14ac:dyDescent="0.2">
      <c r="A605" s="100"/>
      <c r="B605" s="100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  <c r="P605" s="18"/>
    </row>
    <row r="606" spans="1:16" s="10" customFormat="1" ht="15" x14ac:dyDescent="0.2">
      <c r="A606" s="100"/>
      <c r="B606" s="100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  <c r="P606" s="18"/>
    </row>
    <row r="607" spans="1:16" s="10" customFormat="1" ht="15" x14ac:dyDescent="0.2">
      <c r="A607" s="100"/>
      <c r="B607" s="100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  <c r="P607" s="18"/>
    </row>
    <row r="608" spans="1:16" s="10" customFormat="1" ht="15" x14ac:dyDescent="0.2">
      <c r="A608" s="100"/>
      <c r="B608" s="100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  <c r="P608" s="18"/>
    </row>
    <row r="609" spans="1:16" s="10" customFormat="1" ht="15" x14ac:dyDescent="0.2">
      <c r="A609" s="100"/>
      <c r="B609" s="100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  <c r="P609" s="18"/>
    </row>
    <row r="610" spans="1:16" s="10" customFormat="1" ht="15" x14ac:dyDescent="0.2">
      <c r="A610" s="100"/>
      <c r="B610" s="100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  <c r="P610" s="18"/>
    </row>
    <row r="611" spans="1:16" s="10" customFormat="1" ht="15" x14ac:dyDescent="0.2">
      <c r="A611" s="100"/>
      <c r="B611" s="100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  <c r="P611" s="18"/>
    </row>
    <row r="612" spans="1:16" s="10" customFormat="1" ht="15" x14ac:dyDescent="0.2">
      <c r="A612" s="100"/>
      <c r="B612" s="100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  <c r="P612" s="18"/>
    </row>
    <row r="613" spans="1:16" s="10" customFormat="1" ht="15" x14ac:dyDescent="0.2">
      <c r="A613" s="100"/>
      <c r="B613" s="100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  <c r="P613" s="18"/>
    </row>
    <row r="614" spans="1:16" s="10" customFormat="1" ht="15" x14ac:dyDescent="0.2">
      <c r="A614" s="100"/>
      <c r="B614" s="100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  <c r="P614" s="18"/>
    </row>
    <row r="615" spans="1:16" s="10" customFormat="1" ht="15" x14ac:dyDescent="0.2">
      <c r="A615" s="100"/>
      <c r="B615" s="100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  <c r="P615" s="18"/>
    </row>
    <row r="616" spans="1:16" s="10" customFormat="1" ht="15" x14ac:dyDescent="0.2">
      <c r="A616" s="100"/>
      <c r="B616" s="100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  <c r="P616" s="18"/>
    </row>
    <row r="617" spans="1:16" s="10" customFormat="1" ht="15" x14ac:dyDescent="0.2">
      <c r="A617" s="100"/>
      <c r="B617" s="100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  <c r="P617" s="18"/>
    </row>
    <row r="618" spans="1:16" s="10" customFormat="1" ht="15" x14ac:dyDescent="0.2">
      <c r="A618" s="100"/>
      <c r="B618" s="100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  <c r="P618" s="18"/>
    </row>
    <row r="619" spans="1:16" s="10" customFormat="1" ht="15" x14ac:dyDescent="0.2">
      <c r="A619" s="100"/>
      <c r="B619" s="100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  <c r="P619" s="18"/>
    </row>
    <row r="620" spans="1:16" s="10" customFormat="1" ht="15" x14ac:dyDescent="0.2">
      <c r="A620" s="100"/>
      <c r="B620" s="100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  <c r="P620" s="18"/>
    </row>
    <row r="621" spans="1:16" s="10" customFormat="1" ht="15" x14ac:dyDescent="0.2">
      <c r="A621" s="100"/>
      <c r="B621" s="100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  <c r="P621" s="18"/>
    </row>
    <row r="622" spans="1:16" s="10" customFormat="1" ht="15" x14ac:dyDescent="0.2">
      <c r="A622" s="100"/>
      <c r="B622" s="100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  <c r="P622" s="18"/>
    </row>
    <row r="623" spans="1:16" s="10" customFormat="1" ht="15" x14ac:dyDescent="0.2">
      <c r="A623" s="100"/>
      <c r="B623" s="100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  <c r="P623" s="18"/>
    </row>
    <row r="624" spans="1:16" s="10" customFormat="1" ht="15" x14ac:dyDescent="0.2">
      <c r="A624" s="100"/>
      <c r="B624" s="100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  <c r="P624" s="18"/>
    </row>
    <row r="625" spans="1:18" s="10" customFormat="1" ht="15" x14ac:dyDescent="0.2">
      <c r="A625" s="100"/>
      <c r="B625" s="100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  <c r="P625" s="18"/>
    </row>
    <row r="626" spans="1:18" s="10" customFormat="1" ht="15" x14ac:dyDescent="0.2">
      <c r="A626" s="100"/>
      <c r="B626" s="100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  <c r="P626" s="18"/>
    </row>
    <row r="627" spans="1:18" s="10" customFormat="1" ht="15" x14ac:dyDescent="0.2">
      <c r="A627" s="100"/>
      <c r="B627" s="100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  <c r="P627" s="18"/>
    </row>
    <row r="628" spans="1:18" s="10" customFormat="1" ht="15" x14ac:dyDescent="0.2">
      <c r="A628" s="100"/>
      <c r="B628" s="100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  <c r="P628" s="18"/>
    </row>
    <row r="629" spans="1:18" s="10" customFormat="1" ht="15" x14ac:dyDescent="0.2">
      <c r="A629" s="100"/>
      <c r="B629" s="100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  <c r="P629" s="18"/>
    </row>
    <row r="630" spans="1:18" s="10" customFormat="1" ht="15" x14ac:dyDescent="0.2">
      <c r="A630" s="100"/>
      <c r="B630" s="100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  <c r="P630" s="18"/>
      <c r="Q630" s="18"/>
      <c r="R630" s="18"/>
    </row>
    <row r="631" spans="1:18" s="10" customFormat="1" ht="15" x14ac:dyDescent="0.2">
      <c r="A631" s="100"/>
      <c r="B631" s="100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  <c r="P631" s="18"/>
      <c r="Q631" s="18"/>
      <c r="R631" s="18"/>
    </row>
    <row r="632" spans="1:18" s="10" customFormat="1" ht="15" x14ac:dyDescent="0.2">
      <c r="A632" s="100"/>
      <c r="B632" s="100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  <c r="P632" s="18"/>
      <c r="Q632" s="18"/>
      <c r="R632" s="18"/>
    </row>
    <row r="633" spans="1:18" s="10" customFormat="1" ht="15" x14ac:dyDescent="0.2">
      <c r="A633" s="100"/>
      <c r="B633" s="100"/>
      <c r="E633" s="7"/>
      <c r="F633" s="7"/>
      <c r="G633" s="7"/>
      <c r="H633" s="7"/>
      <c r="I633" s="7"/>
      <c r="J633" s="7"/>
      <c r="K633" s="7"/>
      <c r="L633" s="8"/>
      <c r="M633" s="8"/>
      <c r="N633" s="8"/>
      <c r="O633" s="18"/>
      <c r="P633" s="18"/>
      <c r="Q633" s="18"/>
      <c r="R633" s="18"/>
    </row>
    <row r="634" spans="1:18" s="10" customFormat="1" ht="15" x14ac:dyDescent="0.2">
      <c r="A634" s="100"/>
      <c r="B634" s="100"/>
      <c r="E634" s="7"/>
      <c r="F634" s="7"/>
      <c r="G634" s="7"/>
      <c r="H634" s="7"/>
      <c r="I634" s="7"/>
      <c r="J634" s="7"/>
      <c r="K634" s="7"/>
      <c r="L634" s="8"/>
      <c r="M634" s="8"/>
      <c r="N634" s="8"/>
      <c r="O634" s="18"/>
      <c r="P634" s="18"/>
      <c r="Q634" s="18"/>
      <c r="R634" s="18"/>
    </row>
    <row r="635" spans="1:18" s="10" customFormat="1" ht="15" x14ac:dyDescent="0.2">
      <c r="A635" s="100"/>
      <c r="B635" s="100"/>
      <c r="E635" s="7"/>
      <c r="F635" s="7"/>
      <c r="G635" s="7"/>
      <c r="H635" s="7"/>
      <c r="I635" s="7"/>
      <c r="J635" s="7"/>
      <c r="K635" s="7"/>
      <c r="L635" s="8"/>
      <c r="M635" s="8"/>
      <c r="N635" s="8"/>
      <c r="O635" s="18"/>
      <c r="P635" s="18"/>
      <c r="Q635" s="18"/>
      <c r="R635" s="18"/>
    </row>
    <row r="636" spans="1:18" s="10" customFormat="1" ht="15" x14ac:dyDescent="0.2">
      <c r="A636" s="100"/>
      <c r="B636" s="100"/>
      <c r="E636" s="7"/>
      <c r="F636" s="7"/>
      <c r="G636" s="7"/>
      <c r="H636" s="7"/>
      <c r="I636" s="7"/>
      <c r="J636" s="7"/>
      <c r="K636" s="7"/>
      <c r="L636" s="8"/>
      <c r="M636" s="8"/>
      <c r="N636" s="8"/>
      <c r="O636" s="18"/>
      <c r="P636" s="18"/>
      <c r="Q636" s="18"/>
      <c r="R636" s="18"/>
    </row>
    <row r="637" spans="1:18" s="10" customFormat="1" ht="15" x14ac:dyDescent="0.2">
      <c r="A637" s="100"/>
      <c r="B637" s="100"/>
      <c r="E637" s="7"/>
      <c r="F637" s="7"/>
      <c r="G637" s="7"/>
      <c r="H637" s="7"/>
      <c r="I637" s="7"/>
      <c r="J637" s="7"/>
      <c r="K637" s="7"/>
      <c r="L637" s="8"/>
      <c r="M637" s="8"/>
      <c r="N637" s="8"/>
      <c r="O637" s="18"/>
      <c r="P637" s="18"/>
      <c r="Q637" s="18"/>
      <c r="R637" s="18"/>
    </row>
    <row r="638" spans="1:18" s="10" customFormat="1" ht="15" x14ac:dyDescent="0.2">
      <c r="A638" s="100"/>
      <c r="B638" s="100"/>
      <c r="E638" s="7"/>
      <c r="F638" s="7"/>
      <c r="G638" s="7"/>
      <c r="H638" s="7"/>
      <c r="I638" s="7"/>
      <c r="J638" s="7"/>
      <c r="K638" s="7"/>
      <c r="L638" s="8"/>
      <c r="M638" s="8"/>
      <c r="N638" s="8"/>
      <c r="O638" s="18"/>
      <c r="P638" s="18"/>
      <c r="Q638" s="18"/>
      <c r="R638" s="18"/>
    </row>
    <row r="639" spans="1:18" s="10" customFormat="1" ht="15" x14ac:dyDescent="0.2">
      <c r="A639" s="100"/>
      <c r="B639" s="100"/>
      <c r="E639" s="7"/>
      <c r="F639" s="7"/>
      <c r="G639" s="7"/>
      <c r="H639" s="7"/>
      <c r="I639" s="7"/>
      <c r="J639" s="7"/>
      <c r="K639" s="7"/>
      <c r="L639" s="8"/>
      <c r="M639" s="8"/>
      <c r="N639" s="8"/>
      <c r="O639" s="18"/>
      <c r="P639" s="18"/>
      <c r="Q639" s="18"/>
      <c r="R639" s="18"/>
    </row>
    <row r="640" spans="1:18" s="10" customFormat="1" ht="15" x14ac:dyDescent="0.2">
      <c r="A640" s="100"/>
      <c r="B640" s="100"/>
      <c r="E640" s="7"/>
      <c r="F640" s="7"/>
      <c r="G640" s="7"/>
      <c r="H640" s="7"/>
      <c r="I640" s="7"/>
      <c r="J640" s="7"/>
      <c r="K640" s="7"/>
      <c r="L640" s="8"/>
      <c r="M640" s="8"/>
      <c r="N640" s="8"/>
      <c r="O640" s="18"/>
      <c r="P640" s="18"/>
      <c r="Q640" s="18"/>
      <c r="R640" s="18"/>
    </row>
    <row r="641" spans="1:19" s="10" customFormat="1" ht="15" x14ac:dyDescent="0.2">
      <c r="A641" s="100"/>
      <c r="B641" s="100"/>
      <c r="E641" s="7"/>
      <c r="F641" s="7"/>
      <c r="G641" s="7"/>
      <c r="H641" s="7"/>
      <c r="I641" s="7"/>
      <c r="J641" s="7"/>
      <c r="K641" s="7"/>
      <c r="L641" s="8"/>
      <c r="M641" s="8"/>
      <c r="N641" s="8"/>
      <c r="O641" s="18"/>
      <c r="P641" s="18"/>
      <c r="Q641" s="18"/>
      <c r="R641" s="18"/>
    </row>
    <row r="642" spans="1:19" s="10" customFormat="1" ht="15" x14ac:dyDescent="0.2">
      <c r="A642" s="100"/>
      <c r="B642" s="100"/>
      <c r="E642" s="7"/>
      <c r="F642" s="7"/>
      <c r="G642" s="7"/>
      <c r="H642" s="7"/>
      <c r="I642" s="7"/>
      <c r="J642" s="7"/>
      <c r="K642" s="7"/>
      <c r="L642" s="8"/>
      <c r="M642" s="8"/>
      <c r="N642" s="8"/>
      <c r="O642" s="18"/>
      <c r="P642" s="18"/>
      <c r="Q642" s="18"/>
      <c r="R642" s="18"/>
    </row>
    <row r="643" spans="1:19" s="10" customFormat="1" ht="15" x14ac:dyDescent="0.2">
      <c r="A643" s="100"/>
      <c r="B643" s="100"/>
      <c r="E643" s="7"/>
      <c r="F643" s="7"/>
      <c r="G643" s="7"/>
      <c r="H643" s="7"/>
      <c r="I643" s="7"/>
      <c r="J643" s="7"/>
      <c r="K643" s="7"/>
      <c r="L643" s="8"/>
      <c r="M643" s="8"/>
      <c r="N643" s="8"/>
      <c r="O643" s="18"/>
      <c r="P643" s="18"/>
      <c r="Q643" s="18"/>
      <c r="R643" s="18"/>
    </row>
    <row r="644" spans="1:19" s="10" customFormat="1" ht="15" x14ac:dyDescent="0.2">
      <c r="A644" s="100"/>
      <c r="B644" s="100"/>
      <c r="E644" s="7"/>
      <c r="F644" s="7"/>
      <c r="G644" s="7"/>
      <c r="H644" s="7"/>
      <c r="I644" s="7"/>
      <c r="J644" s="7"/>
      <c r="K644" s="7"/>
      <c r="L644" s="8"/>
      <c r="M644" s="8"/>
      <c r="N644" s="8"/>
      <c r="O644" s="18"/>
      <c r="P644" s="18"/>
      <c r="Q644" s="18"/>
      <c r="R644" s="18"/>
    </row>
    <row r="645" spans="1:19" s="10" customFormat="1" ht="15" x14ac:dyDescent="0.2">
      <c r="A645" s="100"/>
      <c r="B645" s="100"/>
      <c r="E645" s="7"/>
      <c r="F645" s="7"/>
      <c r="G645" s="7"/>
      <c r="H645" s="7"/>
      <c r="I645" s="7"/>
      <c r="J645" s="7"/>
      <c r="K645" s="7"/>
      <c r="L645" s="8"/>
      <c r="M645" s="8"/>
      <c r="N645" s="8"/>
      <c r="O645" s="18"/>
      <c r="P645" s="18"/>
      <c r="Q645" s="18"/>
      <c r="R645" s="18"/>
    </row>
    <row r="646" spans="1:19" s="10" customFormat="1" ht="15" x14ac:dyDescent="0.2">
      <c r="A646" s="100"/>
      <c r="B646" s="100"/>
      <c r="E646" s="7"/>
      <c r="F646" s="7"/>
      <c r="G646" s="7"/>
      <c r="H646" s="7"/>
      <c r="I646" s="7"/>
      <c r="J646" s="7"/>
      <c r="K646" s="7"/>
      <c r="L646" s="8"/>
      <c r="M646" s="8"/>
      <c r="N646" s="8"/>
      <c r="O646" s="18"/>
      <c r="P646" s="18"/>
      <c r="Q646" s="18"/>
      <c r="R646" s="18"/>
    </row>
    <row r="647" spans="1:19" s="10" customFormat="1" ht="15" x14ac:dyDescent="0.2">
      <c r="A647" s="100"/>
      <c r="B647" s="100"/>
      <c r="E647" s="7"/>
      <c r="F647" s="7"/>
      <c r="G647" s="7"/>
      <c r="H647" s="7"/>
      <c r="I647" s="7"/>
      <c r="J647" s="7"/>
      <c r="K647" s="7"/>
      <c r="L647" s="8"/>
      <c r="M647" s="8"/>
      <c r="N647" s="8"/>
      <c r="O647" s="18"/>
      <c r="P647" s="18"/>
      <c r="Q647" s="18"/>
      <c r="R647" s="18"/>
    </row>
    <row r="648" spans="1:19" s="10" customFormat="1" ht="15" x14ac:dyDescent="0.2">
      <c r="A648" s="100"/>
      <c r="B648" s="100"/>
      <c r="E648" s="7"/>
      <c r="F648" s="7"/>
      <c r="G648" s="7"/>
      <c r="H648" s="7"/>
      <c r="I648" s="7"/>
      <c r="J648" s="7"/>
      <c r="K648" s="7"/>
      <c r="L648" s="8"/>
      <c r="M648" s="8"/>
      <c r="N648" s="8"/>
      <c r="O648" s="18"/>
      <c r="P648" s="18"/>
      <c r="Q648" s="18"/>
      <c r="R648" s="18"/>
    </row>
    <row r="649" spans="1:19" s="10" customFormat="1" ht="15" x14ac:dyDescent="0.2">
      <c r="A649" s="100"/>
      <c r="B649" s="100"/>
      <c r="E649" s="7"/>
      <c r="F649" s="7"/>
      <c r="G649" s="7"/>
      <c r="H649" s="7"/>
      <c r="I649" s="7"/>
      <c r="J649" s="7"/>
      <c r="K649" s="7"/>
      <c r="L649" s="8"/>
      <c r="M649" s="8"/>
      <c r="N649" s="8"/>
      <c r="O649" s="18"/>
      <c r="P649" s="18"/>
      <c r="Q649" s="18"/>
      <c r="R649" s="18"/>
    </row>
    <row r="650" spans="1:19" s="10" customFormat="1" ht="15" x14ac:dyDescent="0.2">
      <c r="A650" s="100"/>
      <c r="B650" s="100"/>
      <c r="E650" s="7"/>
      <c r="F650" s="7"/>
      <c r="G650" s="7"/>
      <c r="H650" s="7"/>
      <c r="I650" s="7"/>
      <c r="J650" s="7"/>
      <c r="K650" s="7"/>
      <c r="L650" s="8"/>
      <c r="M650" s="8"/>
      <c r="N650" s="8"/>
      <c r="O650" s="18"/>
      <c r="P650" s="18"/>
      <c r="Q650" s="18"/>
      <c r="R650" s="18"/>
    </row>
    <row r="651" spans="1:19" x14ac:dyDescent="0.2">
      <c r="S651" s="10"/>
    </row>
    <row r="652" spans="1:19" x14ac:dyDescent="0.2">
      <c r="S652" s="10"/>
    </row>
  </sheetData>
  <mergeCells count="14">
    <mergeCell ref="A1:H1"/>
    <mergeCell ref="O11:O12"/>
    <mergeCell ref="P11:P12"/>
    <mergeCell ref="A56:B56"/>
    <mergeCell ref="A57:N58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5" priority="7" operator="greaterThan">
      <formula>80</formula>
    </cfRule>
  </conditionalFormatting>
  <conditionalFormatting sqref="P42 P47:P50">
    <cfRule type="cellIs" dxfId="4" priority="5" operator="greaterThan">
      <formula>80</formula>
    </cfRule>
  </conditionalFormatting>
  <conditionalFormatting sqref="P13:P15">
    <cfRule type="cellIs" dxfId="3" priority="4" operator="greaterThan">
      <formula>80</formula>
    </cfRule>
  </conditionalFormatting>
  <conditionalFormatting sqref="P17:P24">
    <cfRule type="cellIs" dxfId="2" priority="3" operator="greaterThan">
      <formula>80</formula>
    </cfRule>
  </conditionalFormatting>
  <conditionalFormatting sqref="P16">
    <cfRule type="cellIs" dxfId="1" priority="2" operator="greaterThan">
      <formula>80</formula>
    </cfRule>
  </conditionalFormatting>
  <conditionalFormatting sqref="P25:P41">
    <cfRule type="cellIs" dxfId="0" priority="1" operator="greaterThan">
      <formula>80</formula>
    </cfRule>
  </conditionalFormatting>
  <pageMargins left="0.39370078740157483" right="0" top="0.39370078740157483" bottom="0" header="0.51181102362204722" footer="0"/>
  <pageSetup paperSize="9" scale="75" firstPageNumber="116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  <rowBreaks count="1" manualBreakCount="1">
    <brk id="27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E4" sqref="E4:I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101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176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70259925</v>
      </c>
      <c r="F6" s="303"/>
      <c r="G6" s="172" t="s">
        <v>3</v>
      </c>
      <c r="H6" s="301">
        <v>1130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28797000</v>
      </c>
      <c r="F16" s="316"/>
      <c r="G16" s="6">
        <v>35647188.239999995</v>
      </c>
      <c r="H16" s="45">
        <v>35465423.819999993</v>
      </c>
      <c r="I16" s="45">
        <v>181764.41999999998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29447000</v>
      </c>
      <c r="F18" s="316"/>
      <c r="G18" s="6">
        <v>36467724.310000002</v>
      </c>
      <c r="H18" s="45">
        <v>36092625.310000002</v>
      </c>
      <c r="I18" s="45">
        <v>375099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820536.07000000775</v>
      </c>
      <c r="H20" s="176">
        <f>H18-H16+H17</f>
        <v>627201.49000000954</v>
      </c>
      <c r="I20" s="176">
        <f>I18-I16+I17</f>
        <v>193334.58000000002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820536.07000000775</v>
      </c>
      <c r="H21" s="176">
        <f>H20-H17</f>
        <v>627201.49000000954</v>
      </c>
      <c r="I21" s="176">
        <f>I20-I17</f>
        <v>193334.58000000002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356063.02000000776</v>
      </c>
      <c r="H25" s="180">
        <f>H21-H26</f>
        <v>162728.44000000955</v>
      </c>
      <c r="I25" s="180">
        <f>I21-I26</f>
        <v>193334.58000000002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464473.05</v>
      </c>
      <c r="H26" s="180">
        <v>464473.05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464473.05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2600489.17</v>
      </c>
      <c r="H33" s="195"/>
      <c r="I33" s="195"/>
      <c r="J33" s="247"/>
      <c r="K33" s="252"/>
    </row>
    <row r="34" spans="1:11" ht="38.25" customHeight="1" x14ac:dyDescent="0.2">
      <c r="A34" s="323" t="s">
        <v>210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2114784</v>
      </c>
      <c r="G41" s="56">
        <v>2114784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8700</v>
      </c>
      <c r="F50" s="211">
        <v>5000</v>
      </c>
      <c r="G50" s="212">
        <v>5000</v>
      </c>
      <c r="H50" s="212">
        <f>E50+F50-G50</f>
        <v>8700</v>
      </c>
      <c r="I50" s="213">
        <v>8700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84058.96</v>
      </c>
      <c r="F51" s="216">
        <v>403669</v>
      </c>
      <c r="G51" s="128">
        <v>346292</v>
      </c>
      <c r="H51" s="128">
        <f>E51+F51-G51</f>
        <v>141435.96000000002</v>
      </c>
      <c r="I51" s="217">
        <v>121137.96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1254103.1099999999</v>
      </c>
      <c r="F52" s="216">
        <v>204245.91</v>
      </c>
      <c r="G52" s="128">
        <v>770922.73</v>
      </c>
      <c r="H52" s="128">
        <f>E52+F52-G52</f>
        <v>687426.2899999998</v>
      </c>
      <c r="I52" s="217">
        <v>687426.29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128552.67</v>
      </c>
      <c r="F53" s="216">
        <v>2316784.7200000007</v>
      </c>
      <c r="G53" s="128">
        <v>2114784</v>
      </c>
      <c r="H53" s="128">
        <f>E53+F53-G53</f>
        <v>330553.3900000006</v>
      </c>
      <c r="I53" s="217">
        <v>330553.39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1475414.7399999998</v>
      </c>
      <c r="F54" s="70">
        <f>F50+F51+F52+F53</f>
        <v>2929699.6300000008</v>
      </c>
      <c r="G54" s="69">
        <f>G50+G51+G52+G53</f>
        <v>3236998.73</v>
      </c>
      <c r="H54" s="69">
        <f>H50+H51+H52+H53</f>
        <v>1168115.6400000004</v>
      </c>
      <c r="I54" s="218">
        <f>SUM(I50:I53)</f>
        <v>1147817.6400000001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E4" sqref="E4:I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104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177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 t="s">
        <v>178</v>
      </c>
      <c r="F6" s="303"/>
      <c r="G6" s="172" t="s">
        <v>3</v>
      </c>
      <c r="H6" s="301">
        <v>1131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43996000</v>
      </c>
      <c r="F16" s="316"/>
      <c r="G16" s="6">
        <v>48786333.719999999</v>
      </c>
      <c r="H16" s="45">
        <v>48249659</v>
      </c>
      <c r="I16" s="45">
        <v>536674.72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44477000</v>
      </c>
      <c r="F18" s="316"/>
      <c r="G18" s="6">
        <v>49615499.289999999</v>
      </c>
      <c r="H18" s="45">
        <v>48747598.649999999</v>
      </c>
      <c r="I18" s="45">
        <v>867900.6399999999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829165.5700000003</v>
      </c>
      <c r="H20" s="176">
        <f>H18-H16+H17</f>
        <v>497939.64999999851</v>
      </c>
      <c r="I20" s="176">
        <f>I18-I16+I17</f>
        <v>331225.91999999993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829165.5700000003</v>
      </c>
      <c r="H21" s="176">
        <f>H20-H17</f>
        <v>497939.64999999851</v>
      </c>
      <c r="I21" s="176">
        <f>I20-I17</f>
        <v>331225.91999999993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508958.5700000003</v>
      </c>
      <c r="H25" s="180">
        <f>H21-H26</f>
        <v>177732.64999999851</v>
      </c>
      <c r="I25" s="180">
        <f>I21-I26</f>
        <v>331225.91999999993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320207</v>
      </c>
      <c r="H26" s="180">
        <v>320207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320207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3132165</v>
      </c>
      <c r="H33" s="195"/>
      <c r="I33" s="195"/>
      <c r="J33" s="247"/>
      <c r="K33" s="252"/>
    </row>
    <row r="34" spans="1:11" ht="38.25" customHeight="1" x14ac:dyDescent="0.2">
      <c r="A34" s="323" t="s">
        <v>153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1600000</v>
      </c>
      <c r="G37" s="56">
        <v>1205414</v>
      </c>
      <c r="H37" s="57"/>
      <c r="I37" s="198">
        <f>IF(F37=0,"nerozp.",G37/F37)</f>
        <v>0.75338375000000002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830075</v>
      </c>
      <c r="G41" s="56">
        <v>830075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607845</v>
      </c>
      <c r="F50" s="211">
        <v>0</v>
      </c>
      <c r="G50" s="212">
        <v>5500</v>
      </c>
      <c r="H50" s="212">
        <f>E50+F50-G50</f>
        <v>602345</v>
      </c>
      <c r="I50" s="213">
        <v>602345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677321.7</v>
      </c>
      <c r="F51" s="216">
        <v>583822.84</v>
      </c>
      <c r="G51" s="128">
        <v>411117</v>
      </c>
      <c r="H51" s="128">
        <f>E51+F51-G51</f>
        <v>850027.54</v>
      </c>
      <c r="I51" s="217">
        <v>821337.36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3240342.21</v>
      </c>
      <c r="F52" s="216">
        <v>913878.01</v>
      </c>
      <c r="G52" s="128">
        <v>1532310.87</v>
      </c>
      <c r="H52" s="128">
        <f>E52+F52-G52</f>
        <v>2621909.3499999996</v>
      </c>
      <c r="I52" s="217">
        <v>2621909.3499999996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787529.8</v>
      </c>
      <c r="F53" s="216">
        <v>1054075</v>
      </c>
      <c r="G53" s="128">
        <v>1418380.53</v>
      </c>
      <c r="H53" s="128">
        <f>E53+F53-G53</f>
        <v>423224.27</v>
      </c>
      <c r="I53" s="217">
        <v>423224.27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5313038.71</v>
      </c>
      <c r="F54" s="70">
        <f>F50+F51+F52+F53</f>
        <v>2551775.85</v>
      </c>
      <c r="G54" s="69">
        <f>G50+G51+G52+G53</f>
        <v>3367308.4000000004</v>
      </c>
      <c r="H54" s="69">
        <f>H50+H51+H52+H53</f>
        <v>4497506.16</v>
      </c>
      <c r="I54" s="218">
        <f>SUM(I50:I53)</f>
        <v>4468815.9799999995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F15" sqref="F15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107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179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61986038</v>
      </c>
      <c r="F6" s="303"/>
      <c r="G6" s="172" t="s">
        <v>3</v>
      </c>
      <c r="H6" s="301">
        <v>1132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62895000</v>
      </c>
      <c r="F16" s="316"/>
      <c r="G16" s="6">
        <v>78612298.819999993</v>
      </c>
      <c r="H16" s="45">
        <v>50285448.93</v>
      </c>
      <c r="I16" s="45">
        <v>28326849.890000001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758820</v>
      </c>
      <c r="H17" s="127">
        <v>16524</v>
      </c>
      <c r="I17" s="127">
        <v>742296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63920000</v>
      </c>
      <c r="F18" s="316"/>
      <c r="G18" s="6">
        <v>80548100.920000002</v>
      </c>
      <c r="H18" s="45">
        <v>50268924.93</v>
      </c>
      <c r="I18" s="45">
        <v>30279175.989999998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2694622.1000000089</v>
      </c>
      <c r="H20" s="176">
        <f>H18-H16+H17</f>
        <v>0</v>
      </c>
      <c r="I20" s="176">
        <f>I18-I16+I17</f>
        <v>2694622.0999999978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1935802.1000000089</v>
      </c>
      <c r="H21" s="176">
        <f>H20-H17</f>
        <v>-16524</v>
      </c>
      <c r="I21" s="176">
        <f>I20-I17</f>
        <v>1952326.0999999978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1182142.3800000087</v>
      </c>
      <c r="H25" s="180">
        <f>H21-H26</f>
        <v>-479956.62000000005</v>
      </c>
      <c r="I25" s="180">
        <f>I21-I26</f>
        <v>1662098.9999999977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753659.7200000002</v>
      </c>
      <c r="H26" s="180">
        <v>463432.62000000005</v>
      </c>
      <c r="I26" s="180">
        <v>290227.10000000009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753659.7200000002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1323209.57</v>
      </c>
      <c r="H33" s="195"/>
      <c r="I33" s="195"/>
      <c r="J33" s="247"/>
      <c r="K33" s="252"/>
    </row>
    <row r="34" spans="1:11" ht="38.25" customHeight="1" x14ac:dyDescent="0.2">
      <c r="A34" s="323" t="s">
        <v>154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30000</v>
      </c>
      <c r="G37" s="56">
        <v>30000</v>
      </c>
      <c r="H37" s="57"/>
      <c r="I37" s="198">
        <f>IF(F37=0,"nerozp.",G37/F37)</f>
        <v>1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1133601</v>
      </c>
      <c r="G41" s="56">
        <v>1133601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51390</v>
      </c>
      <c r="F50" s="211">
        <v>10000</v>
      </c>
      <c r="G50" s="212">
        <v>13400</v>
      </c>
      <c r="H50" s="212">
        <f>E50+F50-G50</f>
        <v>47990</v>
      </c>
      <c r="I50" s="213">
        <v>47990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512352.06</v>
      </c>
      <c r="F51" s="216">
        <v>692455</v>
      </c>
      <c r="G51" s="128">
        <v>580976.92999999993</v>
      </c>
      <c r="H51" s="128">
        <f>E51+F51-G51</f>
        <v>623830.13000000012</v>
      </c>
      <c r="I51" s="217">
        <v>564699.79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3134002.32</v>
      </c>
      <c r="F52" s="216">
        <v>1363509.3399999999</v>
      </c>
      <c r="G52" s="128">
        <v>752722.44</v>
      </c>
      <c r="H52" s="128">
        <f>E52+F52-G52</f>
        <v>3744789.22</v>
      </c>
      <c r="I52" s="217">
        <v>3744789.22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5859201.7999999998</v>
      </c>
      <c r="F53" s="216">
        <v>7351761.7400000002</v>
      </c>
      <c r="G53" s="128">
        <v>8400382.9399999995</v>
      </c>
      <c r="H53" s="128">
        <f>E53+F53-G53</f>
        <v>4810580.5999999996</v>
      </c>
      <c r="I53" s="217">
        <v>4810580.5999999996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9556946.1799999997</v>
      </c>
      <c r="F54" s="70">
        <f>F50+F51+F52+F53</f>
        <v>9417726.0800000001</v>
      </c>
      <c r="G54" s="69">
        <f>G50+G51+G52+G53</f>
        <v>9747482.3099999987</v>
      </c>
      <c r="H54" s="69">
        <f>H50+H51+H52+H53</f>
        <v>9227189.9499999993</v>
      </c>
      <c r="I54" s="218">
        <f>SUM(I50:I53)</f>
        <v>9168059.6099999994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109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180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61985759</v>
      </c>
      <c r="F6" s="303"/>
      <c r="G6" s="172" t="s">
        <v>3</v>
      </c>
      <c r="H6" s="301">
        <v>1133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55502000</v>
      </c>
      <c r="F16" s="316"/>
      <c r="G16" s="6">
        <v>65907992.769999996</v>
      </c>
      <c r="H16" s="45">
        <v>65666452.159999996</v>
      </c>
      <c r="I16" s="45">
        <v>241540.61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55746000</v>
      </c>
      <c r="F18" s="316"/>
      <c r="G18" s="6">
        <v>66154839.499999993</v>
      </c>
      <c r="H18" s="45">
        <v>65910169.819999993</v>
      </c>
      <c r="I18" s="45">
        <v>244669.68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246846.72999999672</v>
      </c>
      <c r="H20" s="176">
        <f>H18-H16+H17</f>
        <v>243717.65999999642</v>
      </c>
      <c r="I20" s="176">
        <f>I18-I16+I17</f>
        <v>3129.070000000007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246846.72999999672</v>
      </c>
      <c r="H21" s="176">
        <f>H20-H17</f>
        <v>243717.65999999642</v>
      </c>
      <c r="I21" s="176">
        <f>I20-I17</f>
        <v>3129.070000000007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3129.0699999967183</v>
      </c>
      <c r="H25" s="180">
        <f>H21-H26</f>
        <v>-3.5797711461782455E-9</v>
      </c>
      <c r="I25" s="180">
        <f>I21-I26</f>
        <v>3129.070000000007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243717.66</v>
      </c>
      <c r="H26" s="180">
        <v>243717.66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3129.07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3129.07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243717.66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437332.83</v>
      </c>
      <c r="H33" s="195"/>
      <c r="I33" s="195"/>
      <c r="J33" s="247"/>
      <c r="K33" s="252"/>
    </row>
    <row r="34" spans="1:11" ht="38.25" customHeight="1" x14ac:dyDescent="0.2">
      <c r="A34" s="323" t="s">
        <v>155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99600</v>
      </c>
      <c r="G37" s="56">
        <v>99266</v>
      </c>
      <c r="H37" s="57"/>
      <c r="I37" s="198">
        <f>IF(F37=0,"nerozp.",G37/F37)</f>
        <v>0.9966465863453815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902339</v>
      </c>
      <c r="G41" s="56">
        <v>902339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43261</v>
      </c>
      <c r="F50" s="211">
        <v>5000</v>
      </c>
      <c r="G50" s="212">
        <v>5000</v>
      </c>
      <c r="H50" s="212">
        <f>E50+F50-G50</f>
        <v>43261</v>
      </c>
      <c r="I50" s="213">
        <v>43261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605577.24</v>
      </c>
      <c r="F51" s="216">
        <v>867549.24</v>
      </c>
      <c r="G51" s="128">
        <v>665315.5</v>
      </c>
      <c r="H51" s="128">
        <f>E51+F51-G51</f>
        <v>807810.98</v>
      </c>
      <c r="I51" s="217">
        <v>741418.84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3176823.99</v>
      </c>
      <c r="F52" s="216">
        <v>204339.83</v>
      </c>
      <c r="G52" s="128">
        <v>1322316.47</v>
      </c>
      <c r="H52" s="128">
        <f>E52+F52-G52</f>
        <v>2058847.3500000003</v>
      </c>
      <c r="I52" s="217">
        <v>2058847.35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582597.42000000004</v>
      </c>
      <c r="F53" s="216">
        <v>1012042.9999999999</v>
      </c>
      <c r="G53" s="128">
        <v>1048555</v>
      </c>
      <c r="H53" s="128">
        <f>E53+F53-G53</f>
        <v>546085.41999999993</v>
      </c>
      <c r="I53" s="217">
        <v>548382.85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4408259.6500000004</v>
      </c>
      <c r="F54" s="70">
        <f>F50+F51+F52+F53</f>
        <v>2088932.0699999998</v>
      </c>
      <c r="G54" s="69">
        <f>G50+G51+G52+G53</f>
        <v>3041186.9699999997</v>
      </c>
      <c r="H54" s="69">
        <f>H50+H51+H52+H53</f>
        <v>3456004.75</v>
      </c>
      <c r="I54" s="218">
        <f>SUM(I50:I53)</f>
        <v>3391910.04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/>
      <c r="H57" s="268"/>
      <c r="I57" s="268"/>
      <c r="J57" s="4"/>
    </row>
    <row r="58" spans="1:11" x14ac:dyDescent="0.2">
      <c r="G58" s="321"/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249"/>
  <sheetViews>
    <sheetView showGridLines="0" topLeftCell="A4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2" width="15.42578125" style="4" customWidth="1"/>
    <col min="13" max="13" width="12.28515625" style="4" bestFit="1" customWidth="1"/>
    <col min="14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111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181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63701171</v>
      </c>
      <c r="F6" s="303"/>
      <c r="G6" s="172" t="s">
        <v>3</v>
      </c>
      <c r="H6" s="301">
        <v>1134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38695000</v>
      </c>
      <c r="F16" s="316"/>
      <c r="G16" s="6">
        <v>49996403.850000009</v>
      </c>
      <c r="H16" s="45">
        <v>48967077.31000001</v>
      </c>
      <c r="I16" s="45">
        <v>1029326.54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82149</v>
      </c>
      <c r="H17" s="127">
        <v>82149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40605000</v>
      </c>
      <c r="F18" s="316"/>
      <c r="G18" s="6">
        <v>54198344.590000011</v>
      </c>
      <c r="H18" s="45">
        <v>52897851.340000011</v>
      </c>
      <c r="I18" s="45">
        <v>1300493.25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4284089.7400000021</v>
      </c>
      <c r="H20" s="176">
        <f>H18-H16+H17</f>
        <v>4012923.0300000012</v>
      </c>
      <c r="I20" s="176">
        <f>I18-I16+I17</f>
        <v>271166.70999999996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4201940.7400000021</v>
      </c>
      <c r="H21" s="176">
        <f>H20-H17</f>
        <v>3930774.0300000012</v>
      </c>
      <c r="I21" s="176">
        <f>I20-I17</f>
        <v>271166.70999999996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1920725.3200000022</v>
      </c>
      <c r="H25" s="180">
        <f>H21-H26</f>
        <v>1649558.6100000013</v>
      </c>
      <c r="I25" s="180">
        <f>I21-I26</f>
        <v>271166.70999999996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2281215.42</v>
      </c>
      <c r="H26" s="180">
        <v>2281215.42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2281215.42</v>
      </c>
      <c r="H32" s="184"/>
      <c r="I32" s="183"/>
      <c r="J32" s="251"/>
      <c r="K32" s="77"/>
    </row>
    <row r="33" spans="1:13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1618233.33</v>
      </c>
      <c r="H33" s="195"/>
      <c r="I33" s="195"/>
      <c r="J33" s="259"/>
      <c r="K33" s="252"/>
      <c r="L33" s="252"/>
    </row>
    <row r="34" spans="1:13" ht="63.75" customHeight="1" x14ac:dyDescent="0.2">
      <c r="A34" s="322" t="s">
        <v>203</v>
      </c>
      <c r="B34" s="322"/>
      <c r="C34" s="322"/>
      <c r="D34" s="322"/>
      <c r="E34" s="322"/>
      <c r="F34" s="322"/>
      <c r="G34" s="322"/>
      <c r="H34" s="322"/>
      <c r="I34" s="322"/>
      <c r="J34" s="259"/>
      <c r="K34" s="243"/>
      <c r="L34" s="243"/>
      <c r="M34" s="252"/>
    </row>
    <row r="35" spans="1:13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3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3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3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3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3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3" ht="16.5" x14ac:dyDescent="0.35">
      <c r="A41" s="55" t="s">
        <v>59</v>
      </c>
      <c r="B41" s="39"/>
      <c r="C41" s="2"/>
      <c r="D41" s="54"/>
      <c r="E41" s="54"/>
      <c r="F41" s="56">
        <v>3985730</v>
      </c>
      <c r="G41" s="56">
        <v>3985730</v>
      </c>
      <c r="H41" s="57"/>
      <c r="I41" s="198">
        <f>IF(F41=0,"nerozp.",G41/F41)</f>
        <v>1</v>
      </c>
      <c r="J41" s="8"/>
    </row>
    <row r="42" spans="1:13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3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3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3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3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3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3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0</v>
      </c>
      <c r="F50" s="211">
        <v>0</v>
      </c>
      <c r="G50" s="212">
        <v>0</v>
      </c>
      <c r="H50" s="212">
        <f>E50+F50-G50</f>
        <v>0</v>
      </c>
      <c r="I50" s="213">
        <v>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60525.23</v>
      </c>
      <c r="F51" s="216">
        <v>483357.16</v>
      </c>
      <c r="G51" s="128">
        <v>398975.69</v>
      </c>
      <c r="H51" s="128">
        <f>E51+F51-G51</f>
        <v>144906.70000000001</v>
      </c>
      <c r="I51" s="217">
        <v>124126.71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500</v>
      </c>
      <c r="F52" s="216">
        <v>905985.44</v>
      </c>
      <c r="G52" s="128">
        <v>0</v>
      </c>
      <c r="H52" s="128">
        <f>E52+F52-G52</f>
        <v>906485.44</v>
      </c>
      <c r="I52" s="217">
        <v>906485.44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0</v>
      </c>
      <c r="F53" s="216">
        <v>7568977.9299999997</v>
      </c>
      <c r="G53" s="128">
        <v>6617050.7999999998</v>
      </c>
      <c r="H53" s="128">
        <f>E53+F53-G53</f>
        <v>951927.12999999989</v>
      </c>
      <c r="I53" s="217">
        <v>951927.13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61025.23</v>
      </c>
      <c r="F54" s="70">
        <f>F50+F51+F52+F53</f>
        <v>8958320.5299999993</v>
      </c>
      <c r="G54" s="69">
        <f>G50+G51+G52+G53</f>
        <v>7016026.4900000002</v>
      </c>
      <c r="H54" s="69">
        <f>H50+H51+H52+H53</f>
        <v>2003319.2699999998</v>
      </c>
      <c r="I54" s="218">
        <f>SUM(I50:I53)</f>
        <v>1982539.2799999998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113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182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61985996</v>
      </c>
      <c r="F6" s="303"/>
      <c r="G6" s="172" t="s">
        <v>3</v>
      </c>
      <c r="H6" s="301">
        <v>1152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20446000</v>
      </c>
      <c r="F16" s="316"/>
      <c r="G16" s="6">
        <v>28498534.439999998</v>
      </c>
      <c r="H16" s="45">
        <v>28351245.469999999</v>
      </c>
      <c r="I16" s="45">
        <v>147288.97000000003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20575000</v>
      </c>
      <c r="F18" s="316"/>
      <c r="G18" s="6">
        <v>28660570.550000004</v>
      </c>
      <c r="H18" s="45">
        <v>28474910.320000004</v>
      </c>
      <c r="I18" s="45">
        <v>185660.22999999998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162036.11000000685</v>
      </c>
      <c r="H20" s="176">
        <f>H18-H16+H17</f>
        <v>123664.85000000522</v>
      </c>
      <c r="I20" s="176">
        <f>I18-I16+I17</f>
        <v>38371.259999999951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162036.11000000685</v>
      </c>
      <c r="H21" s="176">
        <f>H20-H17</f>
        <v>123664.85000000522</v>
      </c>
      <c r="I21" s="176">
        <f>I20-I17</f>
        <v>38371.259999999951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27840.830000006856</v>
      </c>
      <c r="H25" s="180">
        <f>H21-H26</f>
        <v>-10530.429999994783</v>
      </c>
      <c r="I25" s="180">
        <f>I21-I26</f>
        <v>38371.259999999951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134195.28</v>
      </c>
      <c r="H26" s="180">
        <v>134195.28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27840.83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27840.83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134195.28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271281.52</v>
      </c>
      <c r="H33" s="195"/>
      <c r="I33" s="195"/>
      <c r="J33" s="247"/>
      <c r="K33" s="252"/>
    </row>
    <row r="34" spans="1:11" ht="38.25" customHeight="1" x14ac:dyDescent="0.2">
      <c r="A34" s="323" t="s">
        <v>156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1000000</v>
      </c>
      <c r="G37" s="56">
        <v>1000000</v>
      </c>
      <c r="H37" s="57"/>
      <c r="I37" s="198">
        <f>IF(F37=0,"nerozp.",G37/F37)</f>
        <v>1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480161</v>
      </c>
      <c r="G41" s="56">
        <v>480161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14000</v>
      </c>
      <c r="F50" s="211">
        <v>5000</v>
      </c>
      <c r="G50" s="212">
        <v>5000</v>
      </c>
      <c r="H50" s="212">
        <f>E50+F50-G50</f>
        <v>14000</v>
      </c>
      <c r="I50" s="213">
        <v>14000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189772.21</v>
      </c>
      <c r="F51" s="216">
        <v>361638.3</v>
      </c>
      <c r="G51" s="128">
        <v>242473</v>
      </c>
      <c r="H51" s="128">
        <f>E51+F51-G51</f>
        <v>308937.51</v>
      </c>
      <c r="I51" s="217">
        <v>272140.78999999998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25611.45</v>
      </c>
      <c r="F52" s="216">
        <v>3720366.76</v>
      </c>
      <c r="G52" s="128">
        <v>45169</v>
      </c>
      <c r="H52" s="128">
        <f>E52+F52-G52</f>
        <v>3700809.21</v>
      </c>
      <c r="I52" s="217">
        <v>3700809.21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27845.74</v>
      </c>
      <c r="F53" s="216">
        <v>571819</v>
      </c>
      <c r="G53" s="128">
        <v>599621</v>
      </c>
      <c r="H53" s="128">
        <f>E53+F53-G53</f>
        <v>43.739999999990687</v>
      </c>
      <c r="I53" s="217">
        <v>43.74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257229.4</v>
      </c>
      <c r="F54" s="70">
        <f>F50+F51+F52+F53</f>
        <v>4658824.0599999996</v>
      </c>
      <c r="G54" s="69">
        <f>G50+G51+G52+G53</f>
        <v>892263</v>
      </c>
      <c r="H54" s="69">
        <f>H50+H51+H52+H53</f>
        <v>4023790.46</v>
      </c>
      <c r="I54" s="218">
        <f>SUM(I50:I53)</f>
        <v>3986993.74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49"/>
  <sheetViews>
    <sheetView showGridLines="0" zoomScaleNormal="100" workbookViewId="0">
      <selection activeCell="E4" sqref="E4:I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116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183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 t="s">
        <v>184</v>
      </c>
      <c r="F6" s="303"/>
      <c r="G6" s="172" t="s">
        <v>3</v>
      </c>
      <c r="H6" s="301">
        <v>1162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27054000</v>
      </c>
      <c r="F16" s="316"/>
      <c r="G16" s="6">
        <v>37017212.809999995</v>
      </c>
      <c r="H16" s="45">
        <v>36705023.079999998</v>
      </c>
      <c r="I16" s="45">
        <v>312189.73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27238000</v>
      </c>
      <c r="F18" s="316"/>
      <c r="G18" s="6">
        <v>37562887.620000005</v>
      </c>
      <c r="H18" s="45">
        <v>36998157.620000005</v>
      </c>
      <c r="I18" s="45">
        <v>564730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545674.81000000983</v>
      </c>
      <c r="H20" s="176">
        <f>H18-H16+H17</f>
        <v>293134.54000000656</v>
      </c>
      <c r="I20" s="176">
        <f>I18-I16+I17</f>
        <v>252540.27000000002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545674.81000000983</v>
      </c>
      <c r="H21" s="176">
        <f>H20-H17</f>
        <v>293134.54000000656</v>
      </c>
      <c r="I21" s="176">
        <f>I20-I17</f>
        <v>252540.27000000002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545674.81000000983</v>
      </c>
      <c r="H25" s="180">
        <f>H21-H26</f>
        <v>293134.54000000656</v>
      </c>
      <c r="I25" s="180">
        <f>I21-I26</f>
        <v>252540.27000000002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2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  <c r="M33" s="310"/>
      <c r="N33" s="310"/>
      <c r="O33" s="310"/>
      <c r="P33" s="310"/>
      <c r="Q33" s="310"/>
      <c r="R33" s="310"/>
      <c r="S33" s="310"/>
      <c r="T33" s="310"/>
      <c r="U33" s="310"/>
    </row>
    <row r="34" spans="1:2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  <c r="M34" s="276"/>
      <c r="N34" s="276"/>
      <c r="O34" s="276"/>
      <c r="P34" s="276"/>
      <c r="Q34" s="276"/>
      <c r="R34" s="276"/>
      <c r="S34" s="276"/>
      <c r="T34" s="276"/>
      <c r="U34" s="276"/>
    </row>
    <row r="35" spans="1:2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2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2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2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2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2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21" ht="16.5" x14ac:dyDescent="0.35">
      <c r="A41" s="55" t="s">
        <v>59</v>
      </c>
      <c r="B41" s="39"/>
      <c r="C41" s="2"/>
      <c r="D41" s="54"/>
      <c r="E41" s="54"/>
      <c r="F41" s="56">
        <v>1184802</v>
      </c>
      <c r="G41" s="56">
        <v>1184802</v>
      </c>
      <c r="H41" s="57"/>
      <c r="I41" s="198">
        <f>IF(F41=0,"nerozp.",G41/F41)</f>
        <v>1</v>
      </c>
      <c r="J41" s="8"/>
    </row>
    <row r="42" spans="1:2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2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2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2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2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2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2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0</v>
      </c>
      <c r="F50" s="211">
        <v>8000</v>
      </c>
      <c r="G50" s="212">
        <v>7500</v>
      </c>
      <c r="H50" s="212">
        <f>E50+F50-G50</f>
        <v>500</v>
      </c>
      <c r="I50" s="213">
        <v>500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303164.57</v>
      </c>
      <c r="F51" s="216">
        <v>444767.8</v>
      </c>
      <c r="G51" s="128">
        <v>220707</v>
      </c>
      <c r="H51" s="128">
        <f>E51+F51-G51</f>
        <v>527225.37</v>
      </c>
      <c r="I51" s="217">
        <v>470561.37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75805.460000000006</v>
      </c>
      <c r="F52" s="216">
        <v>5114882.8</v>
      </c>
      <c r="G52" s="128">
        <v>2150939.04</v>
      </c>
      <c r="H52" s="128">
        <f>E52+F52-G52</f>
        <v>3039749.2199999997</v>
      </c>
      <c r="I52" s="217">
        <v>3039749.22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211762</v>
      </c>
      <c r="F53" s="216">
        <v>1265790</v>
      </c>
      <c r="G53" s="128">
        <v>1184802</v>
      </c>
      <c r="H53" s="128">
        <f>E53+F53-G53</f>
        <v>292750</v>
      </c>
      <c r="I53" s="217">
        <v>292750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590732.03</v>
      </c>
      <c r="F54" s="70">
        <f>F50+F51+F52+F53</f>
        <v>6833440.5999999996</v>
      </c>
      <c r="G54" s="69">
        <f>G50+G51+G52+G53</f>
        <v>3563948.04</v>
      </c>
      <c r="H54" s="69">
        <f>H50+H51+H52+H53</f>
        <v>3860224.59</v>
      </c>
      <c r="I54" s="218">
        <f>SUM(I50:I53)</f>
        <v>3803560.5900000003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A2:D2"/>
    <mergeCell ref="E2:I2"/>
    <mergeCell ref="E3:I3"/>
    <mergeCell ref="E4:I4"/>
    <mergeCell ref="E5:I5"/>
    <mergeCell ref="E16:F16"/>
    <mergeCell ref="E18:F18"/>
    <mergeCell ref="C29:E29"/>
    <mergeCell ref="C32:F32"/>
    <mergeCell ref="B33:F33"/>
    <mergeCell ref="H6:I6"/>
    <mergeCell ref="E7:I7"/>
    <mergeCell ref="E11:F11"/>
    <mergeCell ref="E12:F12"/>
    <mergeCell ref="E13:F13"/>
    <mergeCell ref="H13:I13"/>
    <mergeCell ref="E6:F6"/>
    <mergeCell ref="M33:U34"/>
    <mergeCell ref="G55:I55"/>
    <mergeCell ref="G56:I56"/>
    <mergeCell ref="G57:I57"/>
    <mergeCell ref="G58:I58"/>
    <mergeCell ref="J48:K48"/>
    <mergeCell ref="A43:I43"/>
    <mergeCell ref="F47:F48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49"/>
  <sheetViews>
    <sheetView showGridLines="0" zoomScaleNormal="100" workbookViewId="0">
      <selection activeCell="E4" sqref="E4:I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118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185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 t="s">
        <v>186</v>
      </c>
      <c r="F6" s="303"/>
      <c r="G6" s="172" t="s">
        <v>3</v>
      </c>
      <c r="H6" s="301">
        <v>1171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22291000</v>
      </c>
      <c r="F16" s="316"/>
      <c r="G16" s="6">
        <v>27217702.93</v>
      </c>
      <c r="H16" s="45">
        <v>25490268.460000001</v>
      </c>
      <c r="I16" s="45">
        <v>1727434.47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22518000</v>
      </c>
      <c r="F18" s="316"/>
      <c r="G18" s="6">
        <v>27562386.82</v>
      </c>
      <c r="H18" s="45">
        <v>25295975.469999999</v>
      </c>
      <c r="I18" s="45">
        <v>2266411.35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344683.8900000006</v>
      </c>
      <c r="H20" s="176">
        <f>H18-H16+H17</f>
        <v>-194292.99000000209</v>
      </c>
      <c r="I20" s="176">
        <f>I18-I16+I17</f>
        <v>538976.88000000012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344683.8900000006</v>
      </c>
      <c r="H21" s="176">
        <f>H20-H17</f>
        <v>-194292.99000000209</v>
      </c>
      <c r="I21" s="176">
        <f>I20-I17</f>
        <v>538976.88000000012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344683.8900000006</v>
      </c>
      <c r="H25" s="180">
        <f>H21-H26</f>
        <v>-194292.99000000209</v>
      </c>
      <c r="I25" s="180">
        <f>I21-I26</f>
        <v>538976.88000000012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479239</v>
      </c>
      <c r="G41" s="56">
        <v>479239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79976</v>
      </c>
      <c r="F50" s="211">
        <v>4000</v>
      </c>
      <c r="G50" s="212">
        <v>10100</v>
      </c>
      <c r="H50" s="212">
        <f>E50+F50-G50</f>
        <v>73876</v>
      </c>
      <c r="I50" s="213">
        <v>73876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220081.35</v>
      </c>
      <c r="F51" s="216">
        <v>290616.98</v>
      </c>
      <c r="G51" s="128">
        <v>301516.63</v>
      </c>
      <c r="H51" s="128">
        <f>E51+F51-G51</f>
        <v>209181.69999999995</v>
      </c>
      <c r="I51" s="217">
        <v>186696.47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970969.54</v>
      </c>
      <c r="F52" s="216">
        <v>414812.33999999997</v>
      </c>
      <c r="G52" s="128">
        <v>27885</v>
      </c>
      <c r="H52" s="128">
        <f>E52+F52-G52</f>
        <v>1357896.88</v>
      </c>
      <c r="I52" s="217">
        <v>1357896.88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334788.27</v>
      </c>
      <c r="F53" s="216">
        <v>622504</v>
      </c>
      <c r="G53" s="128">
        <v>479239</v>
      </c>
      <c r="H53" s="128">
        <f>E53+F53-G53</f>
        <v>478053.27</v>
      </c>
      <c r="I53" s="217">
        <v>478053.27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1605815.1600000001</v>
      </c>
      <c r="F54" s="70">
        <f>F50+F51+F52+F53</f>
        <v>1331933.3199999998</v>
      </c>
      <c r="G54" s="69">
        <f>G50+G51+G52+G53</f>
        <v>818740.63</v>
      </c>
      <c r="H54" s="69">
        <f>H50+H51+H52+H53</f>
        <v>2119007.8499999996</v>
      </c>
      <c r="I54" s="218">
        <f>SUM(I50:I53)</f>
        <v>2096522.6199999999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120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187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19013833</v>
      </c>
      <c r="F6" s="303"/>
      <c r="G6" s="172" t="s">
        <v>3</v>
      </c>
      <c r="H6" s="301">
        <v>1173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70600000</v>
      </c>
      <c r="F16" s="316"/>
      <c r="G16" s="6">
        <v>70793257.249999985</v>
      </c>
      <c r="H16" s="45">
        <v>68831519.62999998</v>
      </c>
      <c r="I16" s="45">
        <v>1961737.62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-6310</v>
      </c>
      <c r="H17" s="127">
        <v>0</v>
      </c>
      <c r="I17" s="127">
        <v>-6310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73926000</v>
      </c>
      <c r="F18" s="316"/>
      <c r="G18" s="6">
        <v>73820427.519999996</v>
      </c>
      <c r="H18" s="45">
        <v>71436655.939999998</v>
      </c>
      <c r="I18" s="45">
        <v>2383771.58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3020860.2700000107</v>
      </c>
      <c r="H20" s="176">
        <f>H18-H16+H17</f>
        <v>2605136.3100000173</v>
      </c>
      <c r="I20" s="176">
        <f>I18-I16+I17</f>
        <v>415723.95999999996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3027170.2700000107</v>
      </c>
      <c r="H21" s="176">
        <f>H20-H17</f>
        <v>2605136.3100000173</v>
      </c>
      <c r="I21" s="176">
        <f>I20-I17</f>
        <v>422033.95999999996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51911.800000010524</v>
      </c>
      <c r="H25" s="180">
        <f>H21-H26</f>
        <v>-370122.15999998292</v>
      </c>
      <c r="I25" s="180">
        <f>I21-I26</f>
        <v>422033.95999999996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2975258.47</v>
      </c>
      <c r="H26" s="180">
        <v>2975258.47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51911.8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51911.8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2975258.47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12480238.109999999</v>
      </c>
      <c r="H33" s="195"/>
      <c r="I33" s="195"/>
      <c r="J33" s="247"/>
      <c r="K33" s="252"/>
    </row>
    <row r="34" spans="1:11" ht="38.25" customHeight="1" x14ac:dyDescent="0.2">
      <c r="A34" s="323" t="s">
        <v>157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457000</v>
      </c>
      <c r="G37" s="56">
        <v>457000</v>
      </c>
      <c r="H37" s="57"/>
      <c r="I37" s="198">
        <f>IF(F37=0,"nerozp.",G37/F37)</f>
        <v>1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0.42</v>
      </c>
      <c r="G40" s="56">
        <v>0.42</v>
      </c>
      <c r="H40" s="57"/>
      <c r="I40" s="198">
        <f>IF(F40=0,"nerozp.",G40/F40)</f>
        <v>1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4515501</v>
      </c>
      <c r="G41" s="56">
        <v>4515501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47700</v>
      </c>
      <c r="F50" s="211">
        <v>36000</v>
      </c>
      <c r="G50" s="212">
        <v>35800</v>
      </c>
      <c r="H50" s="212">
        <f>E50+F50-G50</f>
        <v>47900</v>
      </c>
      <c r="I50" s="213">
        <v>47900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283328.2</v>
      </c>
      <c r="F51" s="216">
        <v>753532</v>
      </c>
      <c r="G51" s="128">
        <v>632332</v>
      </c>
      <c r="H51" s="128">
        <f>E51+F51-G51</f>
        <v>404528.19999999995</v>
      </c>
      <c r="I51" s="217">
        <v>317474.2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2090684.48</v>
      </c>
      <c r="F52" s="216">
        <v>866578.16</v>
      </c>
      <c r="G52" s="128">
        <v>1265690.05</v>
      </c>
      <c r="H52" s="128">
        <f>E52+F52-G52</f>
        <v>1691572.59</v>
      </c>
      <c r="I52" s="217">
        <v>1691572.59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786840.82</v>
      </c>
      <c r="F53" s="216">
        <v>5606497.0500000007</v>
      </c>
      <c r="G53" s="128">
        <v>5861807.8499999996</v>
      </c>
      <c r="H53" s="128">
        <f>E53+F53-G53</f>
        <v>531530.02000000142</v>
      </c>
      <c r="I53" s="217">
        <v>531530.02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3208553.5</v>
      </c>
      <c r="F54" s="70">
        <f>F50+F51+F52+F53</f>
        <v>7262607.2100000009</v>
      </c>
      <c r="G54" s="69">
        <f>G50+G51+G52+G53</f>
        <v>7795629.8999999994</v>
      </c>
      <c r="H54" s="69">
        <f>H50+H51+H52+H53</f>
        <v>2675530.8100000015</v>
      </c>
      <c r="I54" s="218">
        <f>SUM(I50:I53)</f>
        <v>2588476.81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122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188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14616831</v>
      </c>
      <c r="F6" s="303"/>
      <c r="G6" s="172" t="s">
        <v>3</v>
      </c>
      <c r="H6" s="301">
        <v>1216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18454000</v>
      </c>
      <c r="F16" s="316"/>
      <c r="G16" s="6">
        <v>19966199.899999999</v>
      </c>
      <c r="H16" s="45">
        <v>19936781.399999999</v>
      </c>
      <c r="I16" s="45">
        <v>29418.5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18639000</v>
      </c>
      <c r="F18" s="316"/>
      <c r="G18" s="6">
        <v>20376808.760000005</v>
      </c>
      <c r="H18" s="45">
        <v>20318136.760000005</v>
      </c>
      <c r="I18" s="45">
        <v>58672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410608.86000000685</v>
      </c>
      <c r="H20" s="176">
        <f>H18-H16+H17</f>
        <v>381355.36000000685</v>
      </c>
      <c r="I20" s="176">
        <f>I18-I16+I17</f>
        <v>29253.5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410608.86000000685</v>
      </c>
      <c r="H21" s="176">
        <f>H20-H17</f>
        <v>381355.36000000685</v>
      </c>
      <c r="I21" s="176">
        <f>I20-I17</f>
        <v>29253.5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251183.3500000069</v>
      </c>
      <c r="H25" s="180">
        <f>H21-H26</f>
        <v>221929.8500000069</v>
      </c>
      <c r="I25" s="180">
        <f>I21-I26</f>
        <v>29253.5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159425.50999999995</v>
      </c>
      <c r="H26" s="180">
        <v>159425.50999999995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251183.35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251183.35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159425.50999999995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268778.94</v>
      </c>
      <c r="H33" s="195"/>
      <c r="I33" s="195"/>
      <c r="J33" s="247"/>
      <c r="K33" s="252"/>
    </row>
    <row r="34" spans="1:11" ht="38.25" customHeight="1" x14ac:dyDescent="0.2">
      <c r="A34" s="323" t="s">
        <v>158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90000</v>
      </c>
      <c r="G37" s="56">
        <v>34034</v>
      </c>
      <c r="H37" s="57"/>
      <c r="I37" s="198">
        <f>IF(F37=0,"nerozp.",G37/F37)</f>
        <v>0.37815555555555558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348613</v>
      </c>
      <c r="G41" s="56">
        <v>348613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6464</v>
      </c>
      <c r="F50" s="211">
        <v>0</v>
      </c>
      <c r="G50" s="212">
        <v>0</v>
      </c>
      <c r="H50" s="212">
        <f>E50+F50-G50</f>
        <v>6464</v>
      </c>
      <c r="I50" s="213">
        <v>6464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360713.28</v>
      </c>
      <c r="F51" s="216">
        <v>240950</v>
      </c>
      <c r="G51" s="128">
        <v>145290.20000000001</v>
      </c>
      <c r="H51" s="128">
        <f>E51+F51-G51</f>
        <v>456373.08</v>
      </c>
      <c r="I51" s="217">
        <v>442527.08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215249.89</v>
      </c>
      <c r="F52" s="216">
        <v>185648.82</v>
      </c>
      <c r="G52" s="128">
        <v>185125.11</v>
      </c>
      <c r="H52" s="128">
        <f>E52+F52-G52</f>
        <v>215773.60000000003</v>
      </c>
      <c r="I52" s="217">
        <v>215773.6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4037.62</v>
      </c>
      <c r="F53" s="216">
        <v>517969</v>
      </c>
      <c r="G53" s="128">
        <v>357588</v>
      </c>
      <c r="H53" s="128">
        <f>E53+F53-G53</f>
        <v>164418.62</v>
      </c>
      <c r="I53" s="217">
        <v>164418.62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586464.79</v>
      </c>
      <c r="F54" s="70">
        <f>F50+F51+F52+F53</f>
        <v>944567.82000000007</v>
      </c>
      <c r="G54" s="69">
        <f>G50+G51+G52+G53</f>
        <v>688003.31</v>
      </c>
      <c r="H54" s="69">
        <f>H50+H51+H52+H53</f>
        <v>843029.3</v>
      </c>
      <c r="I54" s="218">
        <f>SUM(I50:I53)</f>
        <v>829183.3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164</v>
      </c>
      <c r="F2" s="299"/>
      <c r="G2" s="299"/>
      <c r="H2" s="299"/>
      <c r="I2" s="299"/>
      <c r="J2" s="23"/>
    </row>
    <row r="3" spans="1:11" ht="9.75" customHeight="1" x14ac:dyDescent="0.4">
      <c r="A3" s="148"/>
      <c r="B3" s="148"/>
      <c r="C3" s="148"/>
      <c r="D3" s="148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165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61985988</v>
      </c>
      <c r="F6" s="303"/>
      <c r="G6" s="172" t="s">
        <v>3</v>
      </c>
      <c r="H6" s="301">
        <v>1036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49"/>
      <c r="I14" s="149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14565000</v>
      </c>
      <c r="F16" s="316"/>
      <c r="G16" s="6">
        <v>16812664.25</v>
      </c>
      <c r="H16" s="45">
        <v>16796897.629999999</v>
      </c>
      <c r="I16" s="45">
        <v>15766.62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14565000</v>
      </c>
      <c r="F18" s="316"/>
      <c r="G18" s="6">
        <v>16843452</v>
      </c>
      <c r="H18" s="45">
        <v>16809152</v>
      </c>
      <c r="I18" s="45">
        <v>34300</v>
      </c>
      <c r="J18" s="28"/>
      <c r="K18" s="4"/>
    </row>
    <row r="19" spans="1:11" ht="19.5" x14ac:dyDescent="0.4">
      <c r="A19" s="33"/>
      <c r="B19" s="3"/>
      <c r="C19" s="3"/>
      <c r="D19" s="3"/>
      <c r="E19" s="146"/>
      <c r="F19" s="147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30787.75</v>
      </c>
      <c r="H20" s="176">
        <f>H18-H16+H17</f>
        <v>12254.370000001043</v>
      </c>
      <c r="I20" s="176">
        <f>I18-I16+I17</f>
        <v>18533.379999999997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30787.75</v>
      </c>
      <c r="H21" s="176">
        <f>H20-H17</f>
        <v>12254.370000001043</v>
      </c>
      <c r="I21" s="176">
        <f>I20-I17</f>
        <v>18533.379999999997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30787.75</v>
      </c>
      <c r="H25" s="180">
        <f>H21-H26</f>
        <v>12254.370000001043</v>
      </c>
      <c r="I25" s="180">
        <f>I21-I26</f>
        <v>18533.379999999997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30787.75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30787.75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57005</v>
      </c>
      <c r="G41" s="56">
        <v>57005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189275</v>
      </c>
      <c r="F50" s="211">
        <v>0</v>
      </c>
      <c r="G50" s="212">
        <v>0</v>
      </c>
      <c r="H50" s="212">
        <f>E50+F50-G50</f>
        <v>189275</v>
      </c>
      <c r="I50" s="213">
        <v>189275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116935.15</v>
      </c>
      <c r="F51" s="216">
        <v>219118.64</v>
      </c>
      <c r="G51" s="128">
        <v>196095</v>
      </c>
      <c r="H51" s="128">
        <f>E51+F51-G51</f>
        <v>139958.79000000004</v>
      </c>
      <c r="I51" s="217">
        <v>121280.55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483019.61</v>
      </c>
      <c r="F52" s="216">
        <v>170119.45</v>
      </c>
      <c r="G52" s="128">
        <v>136554.70000000001</v>
      </c>
      <c r="H52" s="128">
        <f>E52+F52-G52</f>
        <v>516584.36000000004</v>
      </c>
      <c r="I52" s="217">
        <v>516584.36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780688.93</v>
      </c>
      <c r="F53" s="216">
        <v>63948</v>
      </c>
      <c r="G53" s="128">
        <v>57005</v>
      </c>
      <c r="H53" s="128">
        <f>E53+F53-G53</f>
        <v>787631.93</v>
      </c>
      <c r="I53" s="217">
        <v>787631.93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1569918.69</v>
      </c>
      <c r="F54" s="70">
        <f>F50+F51+F52+F53</f>
        <v>453186.09</v>
      </c>
      <c r="G54" s="69">
        <f>G50+G51+G52+G53</f>
        <v>389654.7</v>
      </c>
      <c r="H54" s="69">
        <f>H50+H51+H52+H53</f>
        <v>1633450.08</v>
      </c>
      <c r="I54" s="218">
        <f>SUM(I50:I53)</f>
        <v>1614771.8399999999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189</v>
      </c>
      <c r="F2" s="299"/>
      <c r="G2" s="299"/>
      <c r="H2" s="299"/>
      <c r="I2" s="299"/>
      <c r="J2" s="23"/>
    </row>
    <row r="3" spans="1:11" ht="9.75" customHeight="1" x14ac:dyDescent="0.4">
      <c r="A3" s="224"/>
      <c r="B3" s="224"/>
      <c r="C3" s="224"/>
      <c r="D3" s="224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190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 t="s">
        <v>191</v>
      </c>
      <c r="F6" s="303"/>
      <c r="G6" s="172" t="s">
        <v>3</v>
      </c>
      <c r="H6" s="301">
        <v>1218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223"/>
      <c r="I14" s="223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33947000</v>
      </c>
      <c r="F16" s="316"/>
      <c r="G16" s="6">
        <v>35847268.670000002</v>
      </c>
      <c r="H16" s="45">
        <v>35509181.420000002</v>
      </c>
      <c r="I16" s="45">
        <v>338087.24999999994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34050000</v>
      </c>
      <c r="F18" s="316"/>
      <c r="G18" s="6">
        <v>36011732.299999997</v>
      </c>
      <c r="H18" s="45">
        <v>35636975.299999997</v>
      </c>
      <c r="I18" s="45">
        <v>374757</v>
      </c>
      <c r="J18" s="28"/>
      <c r="K18" s="4"/>
    </row>
    <row r="19" spans="1:11" ht="19.5" x14ac:dyDescent="0.4">
      <c r="A19" s="33"/>
      <c r="B19" s="3"/>
      <c r="C19" s="3"/>
      <c r="D19" s="3"/>
      <c r="E19" s="221"/>
      <c r="F19" s="222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164463.62999999523</v>
      </c>
      <c r="H20" s="176">
        <f>H18-H16+H17</f>
        <v>127793.87999999523</v>
      </c>
      <c r="I20" s="176">
        <f>I18-I16+I17</f>
        <v>36669.750000000058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164463.62999999523</v>
      </c>
      <c r="H21" s="176">
        <f>H20-H17</f>
        <v>127793.87999999523</v>
      </c>
      <c r="I21" s="176">
        <f>I20-I17</f>
        <v>36669.750000000058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164463.62999999523</v>
      </c>
      <c r="H25" s="180">
        <f>H21-H26</f>
        <v>127793.87999999523</v>
      </c>
      <c r="I25" s="180">
        <f>I21-I26</f>
        <v>36669.750000000058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164463.63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164463.63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174023.76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180000</v>
      </c>
      <c r="G37" s="56">
        <v>180000</v>
      </c>
      <c r="H37" s="57"/>
      <c r="I37" s="198">
        <f>IF(F37=0,"nerozp.",G37/F37)</f>
        <v>1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366176</v>
      </c>
      <c r="G41" s="56">
        <v>366176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411003</v>
      </c>
      <c r="F50" s="211">
        <v>0</v>
      </c>
      <c r="G50" s="212">
        <v>5000</v>
      </c>
      <c r="H50" s="212">
        <f>E50+F50-G50</f>
        <v>406003</v>
      </c>
      <c r="I50" s="213">
        <v>406003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496822.06</v>
      </c>
      <c r="F51" s="216">
        <v>463927.94</v>
      </c>
      <c r="G51" s="128">
        <v>89017</v>
      </c>
      <c r="H51" s="128">
        <f>E51+F51-G51</f>
        <v>871733</v>
      </c>
      <c r="I51" s="217">
        <v>824998.34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827577.25</v>
      </c>
      <c r="F52" s="216">
        <v>322936.44</v>
      </c>
      <c r="G52" s="128">
        <v>196844</v>
      </c>
      <c r="H52" s="128">
        <f>E52+F52-G52</f>
        <v>953669.69</v>
      </c>
      <c r="I52" s="217">
        <v>742108.63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140011.35</v>
      </c>
      <c r="F53" s="216">
        <v>501916</v>
      </c>
      <c r="G53" s="128">
        <v>470551.43</v>
      </c>
      <c r="H53" s="128">
        <f>E53+F53-G53</f>
        <v>171375.91999999998</v>
      </c>
      <c r="I53" s="217">
        <v>171375.92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1875413.6600000001</v>
      </c>
      <c r="F54" s="70">
        <f>F50+F51+F52+F53</f>
        <v>1288780.3799999999</v>
      </c>
      <c r="G54" s="69">
        <f>G50+G51+G52+G53</f>
        <v>761412.42999999993</v>
      </c>
      <c r="H54" s="69">
        <f>H50+H51+H52+H53</f>
        <v>2402781.61</v>
      </c>
      <c r="I54" s="218">
        <f>SUM(I50:I53)</f>
        <v>2144485.8899999997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127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192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47184434</v>
      </c>
      <c r="F6" s="303"/>
      <c r="G6" s="172" t="s">
        <v>3</v>
      </c>
      <c r="H6" s="301">
        <v>1306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5723000</v>
      </c>
      <c r="F16" s="316"/>
      <c r="G16" s="6">
        <v>5753984.2200000007</v>
      </c>
      <c r="H16" s="45">
        <v>5753984.2200000007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5735000</v>
      </c>
      <c r="F18" s="316"/>
      <c r="G18" s="6">
        <v>5760957.0499999998</v>
      </c>
      <c r="H18" s="45">
        <v>5760957.0499999998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6972.8299999991432</v>
      </c>
      <c r="H20" s="176">
        <f>H18-H16+H17</f>
        <v>6972.8299999991432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6972.8299999991432</v>
      </c>
      <c r="H21" s="176">
        <f>H20-H17</f>
        <v>6972.8299999991432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6972.8299999991432</v>
      </c>
      <c r="H25" s="180">
        <f>H21-H26</f>
        <v>6972.8299999991432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6972.83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6972.83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0</v>
      </c>
      <c r="G41" s="56">
        <v>0</v>
      </c>
      <c r="H41" s="57"/>
      <c r="I41" s="198" t="str">
        <f>IF(F41=0,"nerozp.",G41/F41)</f>
        <v>nerozp.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24046</v>
      </c>
      <c r="F50" s="211">
        <v>0</v>
      </c>
      <c r="G50" s="212">
        <v>0</v>
      </c>
      <c r="H50" s="212">
        <f>E50+F50-G50</f>
        <v>24046</v>
      </c>
      <c r="I50" s="213">
        <v>24046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150025.79</v>
      </c>
      <c r="F51" s="216">
        <v>76500.820000000007</v>
      </c>
      <c r="G51" s="128">
        <v>50585.5</v>
      </c>
      <c r="H51" s="128">
        <f>E51+F51-G51</f>
        <v>175941.11000000002</v>
      </c>
      <c r="I51" s="217">
        <v>175941.11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312618.22000000003</v>
      </c>
      <c r="F52" s="216">
        <v>22678.959999999999</v>
      </c>
      <c r="G52" s="128">
        <v>33104</v>
      </c>
      <c r="H52" s="128">
        <f>E52+F52-G52</f>
        <v>302193.18000000005</v>
      </c>
      <c r="I52" s="217">
        <v>302193.18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129888.1</v>
      </c>
      <c r="F53" s="216">
        <v>0</v>
      </c>
      <c r="G53" s="128">
        <v>0</v>
      </c>
      <c r="H53" s="128">
        <f>E53+F53-G53</f>
        <v>129888.1</v>
      </c>
      <c r="I53" s="217">
        <v>129888.1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616578.11</v>
      </c>
      <c r="F54" s="70">
        <f>F50+F51+F52+F53</f>
        <v>99179.78</v>
      </c>
      <c r="G54" s="69">
        <f>G50+G51+G52+G53</f>
        <v>83689.5</v>
      </c>
      <c r="H54" s="69">
        <f>H50+H51+H52+H53</f>
        <v>632068.39</v>
      </c>
      <c r="I54" s="218">
        <f>SUM(I50:I53)</f>
        <v>632068.39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 t="str">
        <f>IF(ROUND(I51,2)=ROUND(H51,2),"","Zdůvodnit rozdíl mezi fin. krytím a stavem FKSP, popř. vyplnit tab. č. 2.3.FKSP")</f>
        <v/>
      </c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130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193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47184477</v>
      </c>
      <c r="F6" s="303"/>
      <c r="G6" s="172" t="s">
        <v>3</v>
      </c>
      <c r="H6" s="301">
        <v>1307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22614000</v>
      </c>
      <c r="F16" s="316"/>
      <c r="G16" s="6">
        <v>25490683.719999999</v>
      </c>
      <c r="H16" s="45">
        <v>25490683.719999999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22614000</v>
      </c>
      <c r="F18" s="316"/>
      <c r="G18" s="6">
        <v>25490683.719999999</v>
      </c>
      <c r="H18" s="45">
        <v>25490683.719999999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0</v>
      </c>
      <c r="H20" s="176">
        <f>H18-H16+H17</f>
        <v>0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0</v>
      </c>
      <c r="H21" s="176">
        <f>H20-H17</f>
        <v>0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0</v>
      </c>
      <c r="H25" s="180">
        <f>H21-H26</f>
        <v>0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3592</v>
      </c>
      <c r="G41" s="56">
        <v>3592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167372</v>
      </c>
      <c r="F50" s="211">
        <v>0</v>
      </c>
      <c r="G50" s="212">
        <v>0</v>
      </c>
      <c r="H50" s="212">
        <f>E50+F50-G50</f>
        <v>167372</v>
      </c>
      <c r="I50" s="213">
        <v>167372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348215.85</v>
      </c>
      <c r="F51" s="216">
        <v>337456.78</v>
      </c>
      <c r="G51" s="128">
        <v>203041.5</v>
      </c>
      <c r="H51" s="128">
        <f>E51+F51-G51</f>
        <v>482631.13</v>
      </c>
      <c r="I51" s="217">
        <v>483597.13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1727594.45</v>
      </c>
      <c r="F52" s="216">
        <v>0</v>
      </c>
      <c r="G52" s="128">
        <v>344431.72</v>
      </c>
      <c r="H52" s="128">
        <f>E52+F52-G52</f>
        <v>1383162.73</v>
      </c>
      <c r="I52" s="217">
        <v>1383162.73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128776.2</v>
      </c>
      <c r="F53" s="216">
        <v>3991</v>
      </c>
      <c r="G53" s="128">
        <v>3592</v>
      </c>
      <c r="H53" s="128">
        <f>E53+F53-G53</f>
        <v>129175.20000000001</v>
      </c>
      <c r="I53" s="217">
        <v>129175.2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2371958.5</v>
      </c>
      <c r="F54" s="70">
        <f>F50+F51+F52+F53</f>
        <v>341447.78</v>
      </c>
      <c r="G54" s="69">
        <f>G50+G51+G52+G53</f>
        <v>551065.22</v>
      </c>
      <c r="H54" s="69">
        <f>H50+H51+H52+H53</f>
        <v>2162341.06</v>
      </c>
      <c r="I54" s="218">
        <f>SUM(I50:I53)</f>
        <v>2163307.06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132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194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60782170</v>
      </c>
      <c r="F6" s="303"/>
      <c r="G6" s="172" t="s">
        <v>3</v>
      </c>
      <c r="H6" s="301">
        <v>1308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8718000</v>
      </c>
      <c r="F16" s="316"/>
      <c r="G16" s="6">
        <v>10086107.23</v>
      </c>
      <c r="H16" s="45">
        <v>10086107.23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8718000</v>
      </c>
      <c r="F18" s="316"/>
      <c r="G18" s="6">
        <v>10226513.34</v>
      </c>
      <c r="H18" s="45">
        <v>10226513.34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140406.1099999994</v>
      </c>
      <c r="H20" s="176">
        <f>H18-H16+H17</f>
        <v>140406.1099999994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140406.1099999994</v>
      </c>
      <c r="H21" s="176">
        <f>H20-H17</f>
        <v>140406.1099999994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116656.1099999994</v>
      </c>
      <c r="H25" s="180">
        <f>H21-H26</f>
        <v>116656.1099999994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23750</v>
      </c>
      <c r="H26" s="180">
        <v>23750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116656.10999999999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116656.10999999999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23750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23" t="s">
        <v>159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110755</v>
      </c>
      <c r="G41" s="56">
        <v>110755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53969</v>
      </c>
      <c r="F50" s="211">
        <v>0</v>
      </c>
      <c r="G50" s="212">
        <v>0</v>
      </c>
      <c r="H50" s="212">
        <f>E50+F50-G50</f>
        <v>53969</v>
      </c>
      <c r="I50" s="213">
        <v>53969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226437.35</v>
      </c>
      <c r="F51" s="216">
        <v>129150.98</v>
      </c>
      <c r="G51" s="128">
        <v>30129</v>
      </c>
      <c r="H51" s="128">
        <f>E51+F51-G51</f>
        <v>325459.33</v>
      </c>
      <c r="I51" s="217">
        <v>313088.84999999998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336702.25</v>
      </c>
      <c r="F52" s="216">
        <v>133567.63</v>
      </c>
      <c r="G52" s="128">
        <v>159049.60000000001</v>
      </c>
      <c r="H52" s="128">
        <f>E52+F52-G52</f>
        <v>311220.28000000003</v>
      </c>
      <c r="I52" s="217">
        <v>311220.28000000003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42000</v>
      </c>
      <c r="F53" s="216">
        <v>195755</v>
      </c>
      <c r="G53" s="128">
        <v>228056.72999999998</v>
      </c>
      <c r="H53" s="128">
        <f>E53+F53-G53</f>
        <v>9698.2700000000186</v>
      </c>
      <c r="I53" s="217">
        <v>9698.27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659108.6</v>
      </c>
      <c r="F54" s="70">
        <f>F50+F51+F52+F53</f>
        <v>458473.61</v>
      </c>
      <c r="G54" s="69">
        <f>G50+G51+G52+G53</f>
        <v>417235.32999999996</v>
      </c>
      <c r="H54" s="69">
        <f>H50+H51+H52+H53</f>
        <v>700346.88000000012</v>
      </c>
      <c r="I54" s="218">
        <f>SUM(I50:I53)</f>
        <v>687976.4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3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134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195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47184442</v>
      </c>
      <c r="F6" s="303"/>
      <c r="G6" s="172" t="s">
        <v>3</v>
      </c>
      <c r="H6" s="301">
        <v>1309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30088000</v>
      </c>
      <c r="F16" s="316"/>
      <c r="G16" s="6">
        <v>33746543.460000001</v>
      </c>
      <c r="H16" s="45">
        <v>33661773.509999998</v>
      </c>
      <c r="I16" s="45">
        <v>84769.95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30254000</v>
      </c>
      <c r="F18" s="316"/>
      <c r="G18" s="6">
        <v>33894452.519999996</v>
      </c>
      <c r="H18" s="45">
        <v>33714005.879999995</v>
      </c>
      <c r="I18" s="45">
        <v>180446.64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147909.05999999493</v>
      </c>
      <c r="H20" s="176">
        <f>H18-H16+H17</f>
        <v>52232.369999997318</v>
      </c>
      <c r="I20" s="176">
        <f>I18-I16+I17</f>
        <v>95676.690000000017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147909.05999999493</v>
      </c>
      <c r="H21" s="176">
        <f>H20-H17</f>
        <v>52232.369999997318</v>
      </c>
      <c r="I21" s="176">
        <f>I20-I17</f>
        <v>95676.690000000017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146773.67999999493</v>
      </c>
      <c r="H25" s="180">
        <f>H21-H26</f>
        <v>51096.98999999732</v>
      </c>
      <c r="I25" s="180">
        <f>I21-I26</f>
        <v>95676.690000000017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1135.3800000000001</v>
      </c>
      <c r="H26" s="180">
        <v>1135.3800000000001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146773.68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146773.68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1135.3800000000001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260">
        <v>3501.08</v>
      </c>
      <c r="H33" s="195"/>
      <c r="I33" s="195"/>
      <c r="J33" s="259"/>
      <c r="K33" s="252"/>
    </row>
    <row r="34" spans="1:11" ht="38.25" customHeight="1" x14ac:dyDescent="0.2">
      <c r="A34" s="323" t="s">
        <v>160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189523</v>
      </c>
      <c r="G41" s="56">
        <v>189523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156697</v>
      </c>
      <c r="F50" s="211">
        <v>0</v>
      </c>
      <c r="G50" s="212">
        <v>0</v>
      </c>
      <c r="H50" s="212">
        <f>E50+F50-G50</f>
        <v>156697</v>
      </c>
      <c r="I50" s="213">
        <v>156697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156072.62</v>
      </c>
      <c r="F51" s="216">
        <v>451327.12</v>
      </c>
      <c r="G51" s="128">
        <v>434816</v>
      </c>
      <c r="H51" s="128">
        <f>E51+F51-G51</f>
        <v>172583.74</v>
      </c>
      <c r="I51" s="217">
        <v>191787.22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158835.68</v>
      </c>
      <c r="F52" s="216">
        <v>178521.61</v>
      </c>
      <c r="G52" s="128">
        <v>168008.5</v>
      </c>
      <c r="H52" s="128">
        <f>E52+F52-G52</f>
        <v>169348.78999999998</v>
      </c>
      <c r="I52" s="217">
        <v>169348.79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58704.46</v>
      </c>
      <c r="F53" s="216">
        <v>378367.5</v>
      </c>
      <c r="G53" s="128">
        <v>403031.5</v>
      </c>
      <c r="H53" s="128">
        <f>E53+F53-G53</f>
        <v>34040.460000000021</v>
      </c>
      <c r="I53" s="217">
        <v>34040.46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530309.76</v>
      </c>
      <c r="F54" s="70">
        <f>F50+F51+F52+F53</f>
        <v>1008216.23</v>
      </c>
      <c r="G54" s="69">
        <f>G50+G51+G52+G53</f>
        <v>1005856</v>
      </c>
      <c r="H54" s="69">
        <f>H50+H51+H52+H53</f>
        <v>532669.99</v>
      </c>
      <c r="I54" s="218">
        <f>SUM(I50:I53)</f>
        <v>551873.47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24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5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5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5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196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197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61985228</v>
      </c>
      <c r="F6" s="303"/>
      <c r="G6" s="172" t="s">
        <v>3</v>
      </c>
      <c r="H6" s="301">
        <v>1310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9550000</v>
      </c>
      <c r="F16" s="316"/>
      <c r="G16" s="6">
        <v>10649648.060000001</v>
      </c>
      <c r="H16" s="45">
        <v>10649648.060000001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9577000</v>
      </c>
      <c r="F18" s="316"/>
      <c r="G18" s="6">
        <v>10663893.609999999</v>
      </c>
      <c r="H18" s="45">
        <v>10637233.609999999</v>
      </c>
      <c r="I18" s="45">
        <v>26660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14245.549999998882</v>
      </c>
      <c r="H20" s="176">
        <f>H18-H16+H17</f>
        <v>-12414.450000001118</v>
      </c>
      <c r="I20" s="176">
        <f>I18-I16+I17</f>
        <v>26660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14245.549999998882</v>
      </c>
      <c r="H21" s="176">
        <f>H20-H17</f>
        <v>-12414.450000001118</v>
      </c>
      <c r="I21" s="176">
        <f>I20-I17</f>
        <v>26660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14245.549999998882</v>
      </c>
      <c r="H25" s="180">
        <f>H21-H26</f>
        <v>-12414.450000001118</v>
      </c>
      <c r="I25" s="180">
        <f>I21-I26</f>
        <v>26660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14245.55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14245.55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26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4651</v>
      </c>
      <c r="G41" s="56">
        <v>4651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33405</v>
      </c>
      <c r="F50" s="211">
        <v>0</v>
      </c>
      <c r="G50" s="212">
        <v>0</v>
      </c>
      <c r="H50" s="212">
        <f>E50+F50-G50</f>
        <v>33405</v>
      </c>
      <c r="I50" s="213">
        <v>33405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108208.23</v>
      </c>
      <c r="F51" s="216">
        <v>141671.12</v>
      </c>
      <c r="G51" s="128">
        <v>129400</v>
      </c>
      <c r="H51" s="128">
        <f>E51+F51-G51</f>
        <v>120479.34999999998</v>
      </c>
      <c r="I51" s="217">
        <v>110792.47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176953.91</v>
      </c>
      <c r="F52" s="216">
        <v>32706.67</v>
      </c>
      <c r="G52" s="128">
        <v>0</v>
      </c>
      <c r="H52" s="128">
        <f>E52+F52-G52</f>
        <v>209660.58000000002</v>
      </c>
      <c r="I52" s="217">
        <v>209660.58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153357</v>
      </c>
      <c r="F53" s="216">
        <v>5604</v>
      </c>
      <c r="G53" s="128">
        <v>4651</v>
      </c>
      <c r="H53" s="128">
        <f>E53+F53-G53</f>
        <v>154310</v>
      </c>
      <c r="I53" s="217">
        <v>154310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471924.14</v>
      </c>
      <c r="F54" s="70">
        <f>F50+F51+F52+F53</f>
        <v>179981.78999999998</v>
      </c>
      <c r="G54" s="69">
        <f>G50+G51+G52+G53</f>
        <v>134051</v>
      </c>
      <c r="H54" s="69">
        <f>H50+H51+H52+H53</f>
        <v>517854.93</v>
      </c>
      <c r="I54" s="218">
        <f>SUM(I50:I53)</f>
        <v>508168.05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139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198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47184469</v>
      </c>
      <c r="F6" s="303"/>
      <c r="G6" s="172" t="s">
        <v>3</v>
      </c>
      <c r="H6" s="301">
        <v>1353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14541000</v>
      </c>
      <c r="F16" s="316"/>
      <c r="G16" s="6">
        <v>14388639.389999999</v>
      </c>
      <c r="H16" s="45">
        <v>14201846.279999999</v>
      </c>
      <c r="I16" s="45">
        <v>186793.11000000002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14699000</v>
      </c>
      <c r="F18" s="316"/>
      <c r="G18" s="6">
        <v>14596346.57</v>
      </c>
      <c r="H18" s="45">
        <v>14333107.4</v>
      </c>
      <c r="I18" s="45">
        <v>263239.17000000004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207707.18000000156</v>
      </c>
      <c r="H20" s="176">
        <f>H18-H16+H17</f>
        <v>131261.12000000104</v>
      </c>
      <c r="I20" s="176">
        <f>I18-I16+I17</f>
        <v>76446.060000000027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207707.18000000156</v>
      </c>
      <c r="H21" s="176">
        <f>H20-H17</f>
        <v>131261.12000000104</v>
      </c>
      <c r="I21" s="176">
        <f>I20-I17</f>
        <v>76446.060000000027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49281.870000001567</v>
      </c>
      <c r="H25" s="180">
        <f>H21-H26</f>
        <v>-27164.189999998955</v>
      </c>
      <c r="I25" s="180">
        <f>I21-I26</f>
        <v>76446.060000000027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158425.31</v>
      </c>
      <c r="H26" s="180">
        <v>158425.31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49281.87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4500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44781.87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158425.31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158425.31</v>
      </c>
      <c r="H33" s="195"/>
      <c r="I33" s="195"/>
      <c r="J33" s="247"/>
      <c r="K33" s="252"/>
    </row>
    <row r="34" spans="1:11" ht="38.25" customHeight="1" x14ac:dyDescent="0.2">
      <c r="A34" s="323" t="s">
        <v>161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350000</v>
      </c>
      <c r="G37" s="56">
        <v>75492</v>
      </c>
      <c r="H37" s="57"/>
      <c r="I37" s="198">
        <f>IF(F37=0,"nerozp.",G37/F37)</f>
        <v>0.21569142857142856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219506</v>
      </c>
      <c r="G41" s="56">
        <v>219506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52973</v>
      </c>
      <c r="F50" s="211">
        <v>5000</v>
      </c>
      <c r="G50" s="212">
        <v>5000</v>
      </c>
      <c r="H50" s="212">
        <f>E50+F50-G50</f>
        <v>52973</v>
      </c>
      <c r="I50" s="213">
        <v>52973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194204.4</v>
      </c>
      <c r="F51" s="216">
        <v>158182.28</v>
      </c>
      <c r="G51" s="128">
        <v>125026</v>
      </c>
      <c r="H51" s="128">
        <f>E51+F51-G51</f>
        <v>227360.68</v>
      </c>
      <c r="I51" s="217">
        <v>209619.12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1306003.02</v>
      </c>
      <c r="F52" s="216">
        <v>52205.2</v>
      </c>
      <c r="G52" s="128">
        <v>666442.75</v>
      </c>
      <c r="H52" s="128">
        <f>E52+F52-G52</f>
        <v>691765.47</v>
      </c>
      <c r="I52" s="217">
        <v>691765.47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35314.879999999997</v>
      </c>
      <c r="F53" s="216">
        <v>504352</v>
      </c>
      <c r="G53" s="128">
        <v>493298.75</v>
      </c>
      <c r="H53" s="128">
        <f>E53+F53-G53</f>
        <v>46368.130000000005</v>
      </c>
      <c r="I53" s="217">
        <v>46368.13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1588495.2999999998</v>
      </c>
      <c r="F54" s="70">
        <f>F50+F51+F52+F53</f>
        <v>719739.48</v>
      </c>
      <c r="G54" s="69">
        <f>G50+G51+G52+G53</f>
        <v>1289767.5</v>
      </c>
      <c r="H54" s="69">
        <f>H50+H51+H52+H53</f>
        <v>1018467.2799999999</v>
      </c>
      <c r="I54" s="218">
        <f>SUM(I50:I53)</f>
        <v>1000725.72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141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199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62350277</v>
      </c>
      <c r="F6" s="303"/>
      <c r="G6" s="172" t="s">
        <v>3</v>
      </c>
      <c r="H6" s="301">
        <v>1403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14953000</v>
      </c>
      <c r="F16" s="316"/>
      <c r="G16" s="6">
        <v>17779819.670000002</v>
      </c>
      <c r="H16" s="45">
        <v>17779819.670000002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14953000</v>
      </c>
      <c r="F18" s="316"/>
      <c r="G18" s="6">
        <v>17779819.670000002</v>
      </c>
      <c r="H18" s="45">
        <v>17779819.670000002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0</v>
      </c>
      <c r="H20" s="176">
        <f>H18-H16+H17</f>
        <v>0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0</v>
      </c>
      <c r="H21" s="176">
        <f>H20-H17</f>
        <v>0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0</v>
      </c>
      <c r="H25" s="180">
        <f>H21-H26</f>
        <v>0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94292</v>
      </c>
      <c r="G41" s="56">
        <v>94292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124190</v>
      </c>
      <c r="F50" s="211">
        <v>0</v>
      </c>
      <c r="G50" s="212">
        <v>0</v>
      </c>
      <c r="H50" s="212">
        <f>E50+F50-G50</f>
        <v>124190</v>
      </c>
      <c r="I50" s="213">
        <v>124190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82848</v>
      </c>
      <c r="F51" s="216">
        <v>221250.8</v>
      </c>
      <c r="G51" s="128">
        <v>207249</v>
      </c>
      <c r="H51" s="128">
        <f>E51+F51-G51</f>
        <v>96849.799999999988</v>
      </c>
      <c r="I51" s="217">
        <v>70080.72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398475.45</v>
      </c>
      <c r="F52" s="216">
        <v>301197</v>
      </c>
      <c r="G52" s="128">
        <v>270424.21000000002</v>
      </c>
      <c r="H52" s="128">
        <f>E52+F52-G52</f>
        <v>429248.23999999993</v>
      </c>
      <c r="I52" s="217">
        <v>429248.24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27756.5</v>
      </c>
      <c r="F53" s="216">
        <v>878903.85</v>
      </c>
      <c r="G53" s="128">
        <v>868903.85</v>
      </c>
      <c r="H53" s="128">
        <f>E53+F53-G53</f>
        <v>37756.5</v>
      </c>
      <c r="I53" s="217">
        <v>37756.5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633269.94999999995</v>
      </c>
      <c r="F54" s="70">
        <f>F50+F51+F52+F53</f>
        <v>1401351.65</v>
      </c>
      <c r="G54" s="69">
        <f>G50+G51+G52+G53</f>
        <v>1346577.06</v>
      </c>
      <c r="H54" s="69">
        <f>H50+H51+H52+H53</f>
        <v>688044.53999999992</v>
      </c>
      <c r="I54" s="218">
        <f>SUM(I50:I53)</f>
        <v>661275.46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143</v>
      </c>
      <c r="F2" s="299"/>
      <c r="G2" s="299"/>
      <c r="H2" s="299"/>
      <c r="I2" s="299"/>
      <c r="J2" s="23"/>
    </row>
    <row r="3" spans="1:11" ht="9.75" customHeight="1" x14ac:dyDescent="0.4">
      <c r="A3" s="224"/>
      <c r="B3" s="224"/>
      <c r="C3" s="224"/>
      <c r="D3" s="224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200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63701294</v>
      </c>
      <c r="F6" s="303"/>
      <c r="G6" s="172" t="s">
        <v>3</v>
      </c>
      <c r="H6" s="301">
        <v>1404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223"/>
      <c r="I14" s="223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11282000</v>
      </c>
      <c r="F16" s="316"/>
      <c r="G16" s="6">
        <v>13149012.659999998</v>
      </c>
      <c r="H16" s="45">
        <v>13149012.659999998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20580</v>
      </c>
      <c r="H17" s="127">
        <v>20580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11282000</v>
      </c>
      <c r="F18" s="316"/>
      <c r="G18" s="6">
        <v>13174504.67</v>
      </c>
      <c r="H18" s="45">
        <v>13174504.67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221"/>
      <c r="F19" s="222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46072.010000001639</v>
      </c>
      <c r="H20" s="176">
        <f>H18-H16+H17</f>
        <v>46072.010000001639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25492.010000001639</v>
      </c>
      <c r="H21" s="176">
        <f>H20-H17</f>
        <v>25492.010000001639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25492.010000001639</v>
      </c>
      <c r="H25" s="180">
        <f>H21-H26</f>
        <v>25492.010000001639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25492.01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25492.01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158400</v>
      </c>
      <c r="G41" s="56">
        <v>158400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37735</v>
      </c>
      <c r="F50" s="211">
        <v>0</v>
      </c>
      <c r="G50" s="212">
        <v>0</v>
      </c>
      <c r="H50" s="212">
        <f>E50+F50-G50</f>
        <v>37735</v>
      </c>
      <c r="I50" s="213">
        <v>37735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150607.81</v>
      </c>
      <c r="F51" s="216">
        <v>163228.44</v>
      </c>
      <c r="G51" s="128">
        <v>139326</v>
      </c>
      <c r="H51" s="128">
        <f>E51+F51-G51</f>
        <v>174510.25</v>
      </c>
      <c r="I51" s="217">
        <v>151827.71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555403.87</v>
      </c>
      <c r="F52" s="216">
        <v>205036.45</v>
      </c>
      <c r="G52" s="128">
        <v>258700</v>
      </c>
      <c r="H52" s="128">
        <f>E52+F52-G52</f>
        <v>501740.32000000007</v>
      </c>
      <c r="I52" s="217">
        <v>313371.32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105602.75</v>
      </c>
      <c r="F53" s="216">
        <v>255551</v>
      </c>
      <c r="G53" s="128">
        <v>324059</v>
      </c>
      <c r="H53" s="128">
        <f>E53+F53-G53</f>
        <v>37094.75</v>
      </c>
      <c r="I53" s="217">
        <v>37094.75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849349.42999999993</v>
      </c>
      <c r="F54" s="70">
        <f>F50+F51+F52+F53</f>
        <v>623815.89</v>
      </c>
      <c r="G54" s="69">
        <f>G50+G51+G52+G53</f>
        <v>722085</v>
      </c>
      <c r="H54" s="69">
        <f>H50+H51+H52+H53</f>
        <v>751080.32000000007</v>
      </c>
      <c r="I54" s="218">
        <f>SUM(I50:I53)</f>
        <v>540028.78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tabSelected="1" zoomScaleNormal="100" workbookViewId="0">
      <selection activeCell="Q18" sqref="Q18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145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201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63701332</v>
      </c>
      <c r="F6" s="303"/>
      <c r="G6" s="172" t="s">
        <v>3</v>
      </c>
      <c r="H6" s="301">
        <v>1405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12222000</v>
      </c>
      <c r="F16" s="316"/>
      <c r="G16" s="6">
        <v>15130425.219999999</v>
      </c>
      <c r="H16" s="45">
        <v>15130425.219999999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12222000</v>
      </c>
      <c r="F18" s="316"/>
      <c r="G18" s="6">
        <v>15201963.700000001</v>
      </c>
      <c r="H18" s="45">
        <v>15201963.700000001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71538.48000000231</v>
      </c>
      <c r="H20" s="176">
        <f>H18-H16+H17</f>
        <v>71538.48000000231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71538.48000000231</v>
      </c>
      <c r="H21" s="176">
        <f>H20-H17</f>
        <v>71538.48000000231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71538.48000000231</v>
      </c>
      <c r="H25" s="180">
        <f>H21-H26</f>
        <v>71538.48000000231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71538.48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71538.48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10838</v>
      </c>
      <c r="G41" s="56">
        <v>10838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188610</v>
      </c>
      <c r="F50" s="211">
        <v>0</v>
      </c>
      <c r="G50" s="212">
        <v>0</v>
      </c>
      <c r="H50" s="212">
        <f>E50+F50-G50</f>
        <v>188610</v>
      </c>
      <c r="I50" s="213">
        <v>188610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47351.76</v>
      </c>
      <c r="F51" s="216">
        <v>184910.86</v>
      </c>
      <c r="G51" s="128">
        <v>141512</v>
      </c>
      <c r="H51" s="128">
        <f>E51+F51-G51</f>
        <v>90750.62</v>
      </c>
      <c r="I51" s="217">
        <v>60407.9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942145.22</v>
      </c>
      <c r="F52" s="216">
        <v>364835.39</v>
      </c>
      <c r="G52" s="128">
        <v>338388.5</v>
      </c>
      <c r="H52" s="128">
        <f>E52+F52-G52</f>
        <v>968592.10999999987</v>
      </c>
      <c r="I52" s="217">
        <v>444510.37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69066</v>
      </c>
      <c r="F53" s="216">
        <v>11820</v>
      </c>
      <c r="G53" s="128">
        <v>10838</v>
      </c>
      <c r="H53" s="128">
        <f>E53+F53-G53</f>
        <v>70048</v>
      </c>
      <c r="I53" s="217">
        <v>70048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1247172.98</v>
      </c>
      <c r="F54" s="70">
        <f>F50+F51+F52+F53</f>
        <v>561566.25</v>
      </c>
      <c r="G54" s="69">
        <f>G50+G51+G52+G53</f>
        <v>490738.5</v>
      </c>
      <c r="H54" s="69">
        <f>H50+H51+H52+H53</f>
        <v>1318000.73</v>
      </c>
      <c r="I54" s="218">
        <f>SUM(I50:I53)</f>
        <v>763576.27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4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166</v>
      </c>
      <c r="F2" s="299"/>
      <c r="G2" s="299"/>
      <c r="H2" s="299"/>
      <c r="I2" s="299"/>
      <c r="J2" s="23"/>
    </row>
    <row r="3" spans="1:11" ht="9.75" customHeight="1" x14ac:dyDescent="0.4">
      <c r="A3" s="224"/>
      <c r="B3" s="224"/>
      <c r="C3" s="224"/>
      <c r="D3" s="224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167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49558978</v>
      </c>
      <c r="F6" s="303"/>
      <c r="G6" s="172" t="s">
        <v>3</v>
      </c>
      <c r="H6" s="301">
        <v>1037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223"/>
      <c r="I14" s="223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25981000</v>
      </c>
      <c r="F16" s="316"/>
      <c r="G16" s="6">
        <v>28947555.170000006</v>
      </c>
      <c r="H16" s="45">
        <v>28947555.170000006</v>
      </c>
      <c r="I16" s="45">
        <v>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25981000</v>
      </c>
      <c r="F18" s="316"/>
      <c r="G18" s="6">
        <v>28947555.170000002</v>
      </c>
      <c r="H18" s="45">
        <v>28947555.170000002</v>
      </c>
      <c r="I18" s="45">
        <v>0</v>
      </c>
      <c r="J18" s="28"/>
      <c r="K18" s="4"/>
    </row>
    <row r="19" spans="1:11" ht="19.5" x14ac:dyDescent="0.4">
      <c r="A19" s="33"/>
      <c r="B19" s="3"/>
      <c r="C19" s="3"/>
      <c r="D19" s="3"/>
      <c r="E19" s="221"/>
      <c r="F19" s="222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-3.7252902984619141E-9</v>
      </c>
      <c r="H20" s="176">
        <f>H18-H16+H17</f>
        <v>-3.7252902984619141E-9</v>
      </c>
      <c r="I20" s="176">
        <f>I18-I16+I17</f>
        <v>0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-3.7252902984619141E-9</v>
      </c>
      <c r="H21" s="176">
        <f>H20-H17</f>
        <v>-3.7252902984619141E-9</v>
      </c>
      <c r="I21" s="176">
        <f>I20-I17</f>
        <v>0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-3.7252902984619141E-9</v>
      </c>
      <c r="H25" s="180">
        <f>H21-H26</f>
        <v>-3.7252902984619141E-9</v>
      </c>
      <c r="I25" s="180">
        <f>I21-I26</f>
        <v>0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16666</v>
      </c>
      <c r="G41" s="56">
        <v>16666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169540</v>
      </c>
      <c r="F50" s="211">
        <v>0</v>
      </c>
      <c r="G50" s="212">
        <v>0</v>
      </c>
      <c r="H50" s="212">
        <f>E50+F50-G50</f>
        <v>169540</v>
      </c>
      <c r="I50" s="213">
        <v>169540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265805.78000000003</v>
      </c>
      <c r="F51" s="216">
        <v>381610.58</v>
      </c>
      <c r="G51" s="128">
        <v>285758.5</v>
      </c>
      <c r="H51" s="128">
        <f>E51+F51-G51</f>
        <v>361657.8600000001</v>
      </c>
      <c r="I51" s="217">
        <v>499181.15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591673.81000000006</v>
      </c>
      <c r="F52" s="216">
        <v>0</v>
      </c>
      <c r="G52" s="128">
        <v>376043.5</v>
      </c>
      <c r="H52" s="128">
        <f>E52+F52-G52</f>
        <v>215630.31000000006</v>
      </c>
      <c r="I52" s="217">
        <v>215630.31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12373.3</v>
      </c>
      <c r="F53" s="216">
        <v>18629</v>
      </c>
      <c r="G53" s="128">
        <v>16666</v>
      </c>
      <c r="H53" s="128">
        <f>E53+F53-G53</f>
        <v>14336.3</v>
      </c>
      <c r="I53" s="217">
        <v>14336.3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1039392.8900000001</v>
      </c>
      <c r="F54" s="70">
        <f>F50+F51+F52+F53</f>
        <v>400239.58</v>
      </c>
      <c r="G54" s="69">
        <f>G50+G51+G52+G53</f>
        <v>678468</v>
      </c>
      <c r="H54" s="69">
        <f>H50+H51+H52+H53</f>
        <v>761164.4700000002</v>
      </c>
      <c r="I54" s="218">
        <f>SUM(I50:I53)</f>
        <v>898687.76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85</v>
      </c>
      <c r="F2" s="299"/>
      <c r="G2" s="299"/>
      <c r="H2" s="299"/>
      <c r="I2" s="299"/>
      <c r="J2" s="23"/>
    </row>
    <row r="3" spans="1:11" ht="9.75" customHeight="1" x14ac:dyDescent="0.4">
      <c r="A3" s="148"/>
      <c r="B3" s="148"/>
      <c r="C3" s="148"/>
      <c r="D3" s="148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168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61985953</v>
      </c>
      <c r="F6" s="303"/>
      <c r="G6" s="172" t="s">
        <v>3</v>
      </c>
      <c r="H6" s="301">
        <v>1038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49"/>
      <c r="I14" s="149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20172000</v>
      </c>
      <c r="F16" s="316"/>
      <c r="G16" s="6">
        <v>24668818.219999999</v>
      </c>
      <c r="H16" s="45">
        <v>24643895.689999998</v>
      </c>
      <c r="I16" s="45">
        <v>24922.53</v>
      </c>
      <c r="J16" s="28"/>
      <c r="K16" s="4"/>
    </row>
    <row r="17" spans="1:19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9" ht="19.5" x14ac:dyDescent="0.4">
      <c r="A18" s="33" t="s">
        <v>72</v>
      </c>
      <c r="B18" s="3"/>
      <c r="C18" s="3"/>
      <c r="D18" s="3"/>
      <c r="E18" s="315">
        <v>20206000</v>
      </c>
      <c r="F18" s="316"/>
      <c r="G18" s="6">
        <v>24836563.039999999</v>
      </c>
      <c r="H18" s="45">
        <v>24745823.039999999</v>
      </c>
      <c r="I18" s="45">
        <v>90740</v>
      </c>
      <c r="J18" s="28"/>
      <c r="K18" s="4"/>
    </row>
    <row r="19" spans="1:19" ht="19.5" x14ac:dyDescent="0.4">
      <c r="A19" s="33"/>
      <c r="B19" s="3"/>
      <c r="C19" s="3"/>
      <c r="D19" s="3"/>
      <c r="E19" s="146"/>
      <c r="F19" s="147"/>
      <c r="G19" s="5"/>
      <c r="H19" s="45"/>
      <c r="I19" s="45"/>
      <c r="J19" s="225"/>
      <c r="K19" s="4"/>
    </row>
    <row r="20" spans="1:19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167744.8200000003</v>
      </c>
      <c r="H20" s="176">
        <f>H18-H16+H17</f>
        <v>101927.35000000149</v>
      </c>
      <c r="I20" s="176">
        <f>I18-I16+I17</f>
        <v>65817.47</v>
      </c>
      <c r="J20" s="74"/>
      <c r="K20" s="77"/>
    </row>
    <row r="21" spans="1:19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167744.8200000003</v>
      </c>
      <c r="H21" s="176">
        <f>H20-H17</f>
        <v>101927.35000000149</v>
      </c>
      <c r="I21" s="176">
        <f>I20-I17</f>
        <v>65817.47</v>
      </c>
      <c r="J21" s="74"/>
      <c r="K21" s="75"/>
    </row>
    <row r="22" spans="1:19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257"/>
    </row>
    <row r="23" spans="1:19" ht="19.5" x14ac:dyDescent="0.4">
      <c r="J23" s="74"/>
      <c r="K23" s="322"/>
      <c r="L23" s="322"/>
      <c r="M23" s="322"/>
      <c r="N23" s="322"/>
      <c r="O23" s="322"/>
      <c r="P23" s="322"/>
      <c r="Q23" s="322"/>
      <c r="R23" s="322"/>
      <c r="S23" s="322"/>
    </row>
    <row r="24" spans="1:19" ht="19.5" x14ac:dyDescent="0.4">
      <c r="A24" s="31" t="s">
        <v>75</v>
      </c>
      <c r="B24" s="36"/>
      <c r="C24" s="32"/>
      <c r="D24" s="36"/>
      <c r="E24" s="36"/>
      <c r="J24" s="74"/>
      <c r="K24" s="276"/>
      <c r="L24" s="276"/>
      <c r="M24" s="276"/>
      <c r="N24" s="276"/>
      <c r="O24" s="276"/>
      <c r="P24" s="276"/>
      <c r="Q24" s="276"/>
      <c r="R24" s="276"/>
      <c r="S24" s="276"/>
    </row>
    <row r="25" spans="1:19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91568.820000000298</v>
      </c>
      <c r="H25" s="180">
        <f>H21-H26</f>
        <v>25751.35000000149</v>
      </c>
      <c r="I25" s="180">
        <f>I21-I26</f>
        <v>65817.47</v>
      </c>
      <c r="K25" s="276"/>
      <c r="L25" s="276"/>
      <c r="M25" s="276"/>
      <c r="N25" s="276"/>
      <c r="O25" s="276"/>
      <c r="P25" s="276"/>
      <c r="Q25" s="276"/>
      <c r="R25" s="276"/>
      <c r="S25" s="276"/>
    </row>
    <row r="26" spans="1:19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76176</v>
      </c>
      <c r="H26" s="180">
        <v>76176</v>
      </c>
      <c r="I26" s="180">
        <v>0</v>
      </c>
      <c r="J26" s="247"/>
      <c r="K26" s="75"/>
    </row>
    <row r="27" spans="1:19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9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9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91568.82</v>
      </c>
      <c r="H29" s="184"/>
      <c r="I29" s="183"/>
      <c r="J29" s="76"/>
      <c r="K29" s="75"/>
    </row>
    <row r="30" spans="1:19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9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91568.82</v>
      </c>
      <c r="H31" s="184"/>
      <c r="I31" s="183"/>
      <c r="J31" s="250"/>
      <c r="K31" s="250"/>
    </row>
    <row r="32" spans="1:19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76176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6349</v>
      </c>
      <c r="H33" s="195"/>
      <c r="I33" s="195"/>
      <c r="J33" s="247"/>
      <c r="K33" s="252"/>
    </row>
    <row r="34" spans="1:11" ht="38.25" customHeight="1" x14ac:dyDescent="0.2">
      <c r="A34" s="323" t="s">
        <v>148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522139</v>
      </c>
      <c r="G41" s="56">
        <v>522139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9845</v>
      </c>
      <c r="F50" s="211">
        <v>0</v>
      </c>
      <c r="G50" s="212">
        <v>0</v>
      </c>
      <c r="H50" s="212">
        <f>E50+F50-G50</f>
        <v>9845</v>
      </c>
      <c r="I50" s="213">
        <v>9845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157406.56</v>
      </c>
      <c r="F51" s="216">
        <v>329761.09999999998</v>
      </c>
      <c r="G51" s="128">
        <v>290450</v>
      </c>
      <c r="H51" s="128">
        <f>E51+F51-G51</f>
        <v>196717.65999999997</v>
      </c>
      <c r="I51" s="217">
        <v>152492.01999999999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731604.16999999993</v>
      </c>
      <c r="F52" s="216">
        <v>332018.40000000002</v>
      </c>
      <c r="G52" s="128">
        <v>591133.47</v>
      </c>
      <c r="H52" s="128">
        <f>E52+F52-G52</f>
        <v>472489.09999999986</v>
      </c>
      <c r="I52" s="217">
        <v>472489.10000000003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284757.71999999997</v>
      </c>
      <c r="F53" s="216">
        <v>990921</v>
      </c>
      <c r="G53" s="128">
        <v>971839.38</v>
      </c>
      <c r="H53" s="128">
        <f>E53+F53-G53</f>
        <v>303839.33999999997</v>
      </c>
      <c r="I53" s="217">
        <v>303839.34000000003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1183613.45</v>
      </c>
      <c r="F54" s="70">
        <f>F50+F51+F52+F53</f>
        <v>1652700.5</v>
      </c>
      <c r="G54" s="69">
        <f>G50+G51+G52+G53</f>
        <v>1853422.85</v>
      </c>
      <c r="H54" s="69">
        <f>H50+H51+H52+H53</f>
        <v>982891.09999999974</v>
      </c>
      <c r="I54" s="218">
        <f>SUM(I50:I53)</f>
        <v>938665.46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K23:S25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J48:K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88</v>
      </c>
      <c r="F2" s="299"/>
      <c r="G2" s="299"/>
      <c r="H2" s="299"/>
      <c r="I2" s="299"/>
      <c r="J2" s="23"/>
    </row>
    <row r="3" spans="1:11" ht="9.75" customHeight="1" x14ac:dyDescent="0.4">
      <c r="A3" s="148"/>
      <c r="B3" s="148"/>
      <c r="C3" s="148"/>
      <c r="D3" s="148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169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 t="s">
        <v>170</v>
      </c>
      <c r="F6" s="303"/>
      <c r="G6" s="172" t="s">
        <v>3</v>
      </c>
      <c r="H6" s="301">
        <v>1108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49"/>
      <c r="I14" s="149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49241000</v>
      </c>
      <c r="F16" s="316"/>
      <c r="G16" s="6">
        <v>58708349.340000004</v>
      </c>
      <c r="H16" s="45">
        <v>58635681.07</v>
      </c>
      <c r="I16" s="45">
        <v>72668.26999999999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49517000</v>
      </c>
      <c r="F18" s="316"/>
      <c r="G18" s="6">
        <v>59237280.810000002</v>
      </c>
      <c r="H18" s="45">
        <v>59016841.810000002</v>
      </c>
      <c r="I18" s="45">
        <v>220439</v>
      </c>
      <c r="J18" s="28"/>
      <c r="K18" s="4"/>
    </row>
    <row r="19" spans="1:11" ht="19.5" x14ac:dyDescent="0.4">
      <c r="A19" s="33"/>
      <c r="B19" s="3"/>
      <c r="C19" s="3"/>
      <c r="D19" s="3"/>
      <c r="E19" s="146"/>
      <c r="F19" s="147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528931.46999999881</v>
      </c>
      <c r="H20" s="176">
        <f>H18-H16+H17</f>
        <v>381160.74000000209</v>
      </c>
      <c r="I20" s="176">
        <f>I18-I16+I17</f>
        <v>147770.73000000001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528931.46999999881</v>
      </c>
      <c r="H21" s="176">
        <f>H20-H17</f>
        <v>381160.74000000209</v>
      </c>
      <c r="I21" s="176">
        <f>I20-I17</f>
        <v>147770.73000000001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284363.72999999882</v>
      </c>
      <c r="H25" s="180">
        <f>H21-H26</f>
        <v>136593.0000000021</v>
      </c>
      <c r="I25" s="180">
        <f>I21-I26</f>
        <v>147770.73000000001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244567.74</v>
      </c>
      <c r="H26" s="180">
        <v>244567.74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284363.73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21000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263363.73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244567.74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733900.6</v>
      </c>
      <c r="H33" s="195"/>
      <c r="I33" s="195"/>
      <c r="J33" s="247"/>
      <c r="K33" s="252"/>
    </row>
    <row r="34" spans="1:11" ht="38.25" customHeight="1" x14ac:dyDescent="0.2">
      <c r="A34" s="323" t="s">
        <v>149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60000</v>
      </c>
      <c r="G37" s="56">
        <v>60000</v>
      </c>
      <c r="H37" s="57"/>
      <c r="I37" s="198">
        <f>IF(F37=0,"nerozp.",G37/F37)</f>
        <v>1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817439</v>
      </c>
      <c r="G41" s="56">
        <v>817439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9476.69</v>
      </c>
      <c r="F50" s="211">
        <v>18000</v>
      </c>
      <c r="G50" s="212">
        <v>18049.599999999999</v>
      </c>
      <c r="H50" s="212">
        <f>E50+F50-G50</f>
        <v>9427.0900000000038</v>
      </c>
      <c r="I50" s="213">
        <v>9427.09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117810.27</v>
      </c>
      <c r="F51" s="216">
        <v>743595</v>
      </c>
      <c r="G51" s="128">
        <v>461858.6</v>
      </c>
      <c r="H51" s="128">
        <f>E51+F51-G51</f>
        <v>399546.67000000004</v>
      </c>
      <c r="I51" s="217">
        <v>385269.67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2176560.62</v>
      </c>
      <c r="F52" s="216">
        <v>233667.55</v>
      </c>
      <c r="G52" s="128">
        <v>1014696.59</v>
      </c>
      <c r="H52" s="128">
        <f>E52+F52-G52</f>
        <v>1395531.58</v>
      </c>
      <c r="I52" s="217">
        <v>1395531.58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172672.82</v>
      </c>
      <c r="F53" s="216">
        <v>1152031.2</v>
      </c>
      <c r="G53" s="128">
        <v>1278338</v>
      </c>
      <c r="H53" s="128">
        <f>E53+F53-G53</f>
        <v>46366.020000000019</v>
      </c>
      <c r="I53" s="217">
        <v>46366.02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2476520.4</v>
      </c>
      <c r="F54" s="70">
        <f>F50+F51+F52+F53</f>
        <v>2147293.75</v>
      </c>
      <c r="G54" s="69">
        <f>G50+G51+G52+G53</f>
        <v>2772942.79</v>
      </c>
      <c r="H54" s="69">
        <f>H50+H51+H52+H53</f>
        <v>1850871.36</v>
      </c>
      <c r="I54" s="218">
        <f>SUM(I50:I53)</f>
        <v>1836594.36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91</v>
      </c>
      <c r="F2" s="299"/>
      <c r="G2" s="299"/>
      <c r="H2" s="299"/>
      <c r="I2" s="299"/>
      <c r="J2" s="23"/>
    </row>
    <row r="3" spans="1:11" ht="9.75" customHeight="1" x14ac:dyDescent="0.4">
      <c r="A3" s="148"/>
      <c r="B3" s="148"/>
      <c r="C3" s="148"/>
      <c r="D3" s="148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171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70259909</v>
      </c>
      <c r="F6" s="303"/>
      <c r="G6" s="172" t="s">
        <v>3</v>
      </c>
      <c r="H6" s="301">
        <v>1109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49"/>
      <c r="I14" s="149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22319000</v>
      </c>
      <c r="F16" s="316"/>
      <c r="G16" s="6">
        <v>26565122.469999999</v>
      </c>
      <c r="H16" s="45">
        <v>26483837.969999999</v>
      </c>
      <c r="I16" s="45">
        <v>81284.5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22336000</v>
      </c>
      <c r="F18" s="316"/>
      <c r="G18" s="6">
        <v>26617550.640000001</v>
      </c>
      <c r="H18" s="45">
        <v>26518054.140000001</v>
      </c>
      <c r="I18" s="45">
        <v>99496.5</v>
      </c>
      <c r="J18" s="28"/>
      <c r="K18" s="4"/>
    </row>
    <row r="19" spans="1:11" ht="19.5" x14ac:dyDescent="0.4">
      <c r="A19" s="33"/>
      <c r="B19" s="3"/>
      <c r="C19" s="3"/>
      <c r="D19" s="3"/>
      <c r="E19" s="146"/>
      <c r="F19" s="147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52428.170000001788</v>
      </c>
      <c r="H20" s="176">
        <f>H18-H16+H17</f>
        <v>34216.170000001788</v>
      </c>
      <c r="I20" s="176">
        <f>I18-I16+I17</f>
        <v>18212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52428.170000001788</v>
      </c>
      <c r="H21" s="176">
        <f>H20-H17</f>
        <v>34216.170000001788</v>
      </c>
      <c r="I21" s="176">
        <f>I20-I17</f>
        <v>18212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34971.170000001788</v>
      </c>
      <c r="H25" s="180">
        <f>H21-H26</f>
        <v>16759.170000001788</v>
      </c>
      <c r="I25" s="180">
        <f>I21-I26</f>
        <v>18212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17457</v>
      </c>
      <c r="H26" s="180">
        <v>17457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34971.17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34971.17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17457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172665</v>
      </c>
      <c r="H33" s="195"/>
      <c r="I33" s="195"/>
      <c r="J33" s="247"/>
      <c r="K33" s="252"/>
    </row>
    <row r="34" spans="1:11" ht="38.25" customHeight="1" x14ac:dyDescent="0.2">
      <c r="A34" s="323" t="s">
        <v>150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758165</v>
      </c>
      <c r="G41" s="56">
        <v>758165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0</v>
      </c>
      <c r="F50" s="211">
        <v>0</v>
      </c>
      <c r="G50" s="212">
        <v>0</v>
      </c>
      <c r="H50" s="212">
        <f>E50+F50-G50</f>
        <v>0</v>
      </c>
      <c r="I50" s="213">
        <v>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332984.09000000003</v>
      </c>
      <c r="F51" s="216">
        <v>338026</v>
      </c>
      <c r="G51" s="128">
        <v>163103</v>
      </c>
      <c r="H51" s="128">
        <f>E51+F51-G51</f>
        <v>507907.09000000008</v>
      </c>
      <c r="I51" s="217">
        <v>479899.09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155615.24</v>
      </c>
      <c r="F52" s="216">
        <v>514129.97000000003</v>
      </c>
      <c r="G52" s="128">
        <v>156813.04999999999</v>
      </c>
      <c r="H52" s="128">
        <f>E52+F52-G52</f>
        <v>512932.16</v>
      </c>
      <c r="I52" s="217">
        <v>509828.56000000006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424994.81</v>
      </c>
      <c r="F53" s="216">
        <v>894382</v>
      </c>
      <c r="G53" s="128">
        <v>758165</v>
      </c>
      <c r="H53" s="128">
        <f>E53+F53-G53</f>
        <v>561211.81000000006</v>
      </c>
      <c r="I53" s="217">
        <v>561211.81000000006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913594.14</v>
      </c>
      <c r="F54" s="70">
        <f>F50+F51+F52+F53</f>
        <v>1746537.97</v>
      </c>
      <c r="G54" s="69">
        <f>G50+G51+G52+G53</f>
        <v>1078081.05</v>
      </c>
      <c r="H54" s="69">
        <f>H50+H51+H52+H53</f>
        <v>1582051.06</v>
      </c>
      <c r="I54" s="218">
        <f>SUM(I50:I53)</f>
        <v>1550939.4600000002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94</v>
      </c>
      <c r="F2" s="299"/>
      <c r="G2" s="299"/>
      <c r="H2" s="299"/>
      <c r="I2" s="299"/>
      <c r="J2" s="23"/>
    </row>
    <row r="3" spans="1:11" ht="9.75" customHeight="1" x14ac:dyDescent="0.4">
      <c r="A3" s="148"/>
      <c r="B3" s="148"/>
      <c r="C3" s="148"/>
      <c r="D3" s="148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172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>
        <v>70259861</v>
      </c>
      <c r="F6" s="303"/>
      <c r="G6" s="172" t="s">
        <v>3</v>
      </c>
      <c r="H6" s="301">
        <v>1110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49"/>
      <c r="I14" s="149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20421000</v>
      </c>
      <c r="F16" s="316"/>
      <c r="G16" s="6">
        <v>25516906.719999999</v>
      </c>
      <c r="H16" s="45">
        <v>25509396.719999999</v>
      </c>
      <c r="I16" s="45">
        <v>7510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20694000</v>
      </c>
      <c r="F18" s="316"/>
      <c r="G18" s="6">
        <v>25815723.719999999</v>
      </c>
      <c r="H18" s="45">
        <v>25783612.719999999</v>
      </c>
      <c r="I18" s="45">
        <v>32111</v>
      </c>
      <c r="J18" s="28"/>
      <c r="K18" s="4"/>
    </row>
    <row r="19" spans="1:11" ht="19.5" x14ac:dyDescent="0.4">
      <c r="A19" s="33"/>
      <c r="B19" s="3"/>
      <c r="C19" s="3"/>
      <c r="D19" s="3"/>
      <c r="E19" s="146"/>
      <c r="F19" s="147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298817</v>
      </c>
      <c r="H20" s="176">
        <f>H18-H16+H17</f>
        <v>274216</v>
      </c>
      <c r="I20" s="176">
        <f>I18-I16+I17</f>
        <v>24601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298817</v>
      </c>
      <c r="H21" s="176">
        <f>H20-H17</f>
        <v>274216</v>
      </c>
      <c r="I21" s="176">
        <f>I20-I17</f>
        <v>24601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25865</v>
      </c>
      <c r="H25" s="180">
        <f>H21-H26</f>
        <v>1264</v>
      </c>
      <c r="I25" s="180">
        <f>I21-I26</f>
        <v>24601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272952</v>
      </c>
      <c r="H26" s="180">
        <v>272952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25865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25865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272952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2146152</v>
      </c>
      <c r="H33" s="195"/>
      <c r="I33" s="195"/>
      <c r="J33" s="247"/>
      <c r="K33" s="252"/>
    </row>
    <row r="34" spans="1:11" ht="38.25" customHeight="1" x14ac:dyDescent="0.2">
      <c r="A34" s="323" t="s">
        <v>151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653120</v>
      </c>
      <c r="G41" s="56">
        <v>653120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0</v>
      </c>
      <c r="F50" s="211">
        <v>0</v>
      </c>
      <c r="G50" s="212">
        <v>0</v>
      </c>
      <c r="H50" s="212">
        <f>E50+F50-G50</f>
        <v>0</v>
      </c>
      <c r="I50" s="213">
        <v>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177577.13</v>
      </c>
      <c r="F51" s="216">
        <v>324061</v>
      </c>
      <c r="G51" s="128">
        <v>242911</v>
      </c>
      <c r="H51" s="128">
        <f>E51+F51-G51</f>
        <v>258727.13</v>
      </c>
      <c r="I51" s="217">
        <v>231227.13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865822.31</v>
      </c>
      <c r="F52" s="216">
        <v>683105.99</v>
      </c>
      <c r="G52" s="128">
        <v>253190.92</v>
      </c>
      <c r="H52" s="128">
        <f>E52+F52-G52</f>
        <v>1295737.3800000001</v>
      </c>
      <c r="I52" s="217">
        <v>1290036.3799999999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2933589.06</v>
      </c>
      <c r="F53" s="216">
        <v>728544</v>
      </c>
      <c r="G53" s="128">
        <v>653120</v>
      </c>
      <c r="H53" s="128">
        <f>E53+F53-G53</f>
        <v>3009013.06</v>
      </c>
      <c r="I53" s="217">
        <v>3009013.06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3976988.5</v>
      </c>
      <c r="F54" s="70">
        <f>F50+F51+F52+F53</f>
        <v>1735710.99</v>
      </c>
      <c r="G54" s="69">
        <f>G50+G51+G52+G53</f>
        <v>1149221.92</v>
      </c>
      <c r="H54" s="69">
        <f>H50+H51+H52+H53</f>
        <v>4563477.57</v>
      </c>
      <c r="I54" s="218">
        <f>SUM(I50:I53)</f>
        <v>4530276.57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G55:I55"/>
    <mergeCell ref="G56:I56"/>
    <mergeCell ref="G57:I57"/>
    <mergeCell ref="G58:I58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249"/>
  <sheetViews>
    <sheetView showGridLines="0" zoomScaleNormal="100" workbookViewId="0">
      <selection activeCell="B44" sqref="B44:I44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1" ht="19.5" x14ac:dyDescent="0.4">
      <c r="A1" s="50" t="s">
        <v>0</v>
      </c>
      <c r="B1" s="21"/>
      <c r="C1" s="21"/>
      <c r="D1" s="21"/>
      <c r="I1" s="170"/>
    </row>
    <row r="2" spans="1:11" ht="19.5" x14ac:dyDescent="0.4">
      <c r="A2" s="298" t="s">
        <v>1</v>
      </c>
      <c r="B2" s="298"/>
      <c r="C2" s="298"/>
      <c r="D2" s="298"/>
      <c r="E2" s="299" t="s">
        <v>97</v>
      </c>
      <c r="F2" s="299"/>
      <c r="G2" s="299"/>
      <c r="H2" s="299"/>
      <c r="I2" s="299"/>
      <c r="J2" s="23"/>
    </row>
    <row r="3" spans="1:11" ht="9.75" customHeight="1" x14ac:dyDescent="0.4">
      <c r="A3" s="167"/>
      <c r="B3" s="167"/>
      <c r="C3" s="167"/>
      <c r="D3" s="167"/>
      <c r="E3" s="297" t="s">
        <v>23</v>
      </c>
      <c r="F3" s="297"/>
      <c r="G3" s="297"/>
      <c r="H3" s="297"/>
      <c r="I3" s="297"/>
      <c r="J3" s="23"/>
    </row>
    <row r="4" spans="1:11" ht="15.75" x14ac:dyDescent="0.25">
      <c r="A4" s="24" t="s">
        <v>2</v>
      </c>
      <c r="E4" s="300" t="s">
        <v>173</v>
      </c>
      <c r="F4" s="300"/>
      <c r="G4" s="300"/>
      <c r="H4" s="300"/>
      <c r="I4" s="300"/>
    </row>
    <row r="5" spans="1:11" ht="7.5" customHeight="1" x14ac:dyDescent="0.3">
      <c r="A5" s="25"/>
      <c r="E5" s="297" t="s">
        <v>23</v>
      </c>
      <c r="F5" s="297"/>
      <c r="G5" s="297"/>
      <c r="H5" s="297"/>
      <c r="I5" s="297"/>
    </row>
    <row r="6" spans="1:11" ht="19.5" x14ac:dyDescent="0.4">
      <c r="A6" s="23" t="s">
        <v>34</v>
      </c>
      <c r="C6" s="171"/>
      <c r="D6" s="171"/>
      <c r="E6" s="302" t="s">
        <v>174</v>
      </c>
      <c r="F6" s="303"/>
      <c r="G6" s="172" t="s">
        <v>3</v>
      </c>
      <c r="H6" s="301">
        <v>1128</v>
      </c>
      <c r="I6" s="301"/>
    </row>
    <row r="7" spans="1:11" ht="8.25" customHeight="1" x14ac:dyDescent="0.4">
      <c r="A7" s="23"/>
      <c r="E7" s="297" t="s">
        <v>24</v>
      </c>
      <c r="F7" s="297"/>
      <c r="G7" s="297"/>
      <c r="H7" s="297"/>
      <c r="I7" s="297"/>
    </row>
    <row r="8" spans="1:11" ht="19.5" hidden="1" x14ac:dyDescent="0.4">
      <c r="A8" s="23"/>
      <c r="E8" s="173"/>
      <c r="F8" s="173"/>
      <c r="G8" s="173"/>
      <c r="H8" s="26"/>
      <c r="I8" s="173"/>
    </row>
    <row r="9" spans="1:11" ht="30.75" customHeight="1" x14ac:dyDescent="0.4">
      <c r="A9" s="23"/>
      <c r="E9" s="173"/>
      <c r="F9" s="173"/>
      <c r="G9" s="173"/>
      <c r="H9" s="26"/>
      <c r="I9" s="173"/>
    </row>
    <row r="11" spans="1:11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1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1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1" ht="12.75" customHeight="1" x14ac:dyDescent="0.2">
      <c r="A14" s="30"/>
      <c r="B14" s="30"/>
      <c r="C14" s="30"/>
      <c r="D14" s="30"/>
      <c r="E14" s="29"/>
      <c r="F14" s="29"/>
      <c r="G14" s="52"/>
      <c r="H14" s="166"/>
      <c r="I14" s="166"/>
      <c r="J14" s="28"/>
      <c r="K14" s="4"/>
    </row>
    <row r="15" spans="1:11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4"/>
    </row>
    <row r="16" spans="1:11" ht="19.5" x14ac:dyDescent="0.4">
      <c r="A16" s="33" t="s">
        <v>71</v>
      </c>
      <c r="B16" s="31"/>
      <c r="C16" s="32"/>
      <c r="D16" s="31"/>
      <c r="E16" s="315">
        <v>57962000</v>
      </c>
      <c r="F16" s="316"/>
      <c r="G16" s="6">
        <v>58973370.850000001</v>
      </c>
      <c r="H16" s="45">
        <v>57771166.710000001</v>
      </c>
      <c r="I16" s="45">
        <v>1202204.1399999999</v>
      </c>
      <c r="J16" s="28"/>
      <c r="K16" s="4"/>
    </row>
    <row r="17" spans="1:11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135"/>
    </row>
    <row r="18" spans="1:11" ht="19.5" x14ac:dyDescent="0.4">
      <c r="A18" s="33" t="s">
        <v>72</v>
      </c>
      <c r="B18" s="3"/>
      <c r="C18" s="3"/>
      <c r="D18" s="3"/>
      <c r="E18" s="315">
        <v>58889000</v>
      </c>
      <c r="F18" s="316"/>
      <c r="G18" s="6">
        <v>60040240.520000003</v>
      </c>
      <c r="H18" s="45">
        <v>58457666.670000002</v>
      </c>
      <c r="I18" s="45">
        <v>1582573.8499999999</v>
      </c>
      <c r="J18" s="28"/>
      <c r="K18" s="4"/>
    </row>
    <row r="19" spans="1:11" ht="19.5" x14ac:dyDescent="0.4">
      <c r="A19" s="33"/>
      <c r="B19" s="3"/>
      <c r="C19" s="3"/>
      <c r="D19" s="3"/>
      <c r="E19" s="168"/>
      <c r="F19" s="169"/>
      <c r="G19" s="5"/>
      <c r="H19" s="45"/>
      <c r="I19" s="45"/>
      <c r="J19" s="225"/>
      <c r="K19" s="4"/>
    </row>
    <row r="20" spans="1:11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1066869.6700000018</v>
      </c>
      <c r="H20" s="176">
        <f>H18-H16+H17</f>
        <v>686499.96000000089</v>
      </c>
      <c r="I20" s="176">
        <f>I18-I16+I17</f>
        <v>380369.70999999996</v>
      </c>
      <c r="J20" s="74"/>
      <c r="K20" s="77"/>
    </row>
    <row r="21" spans="1:11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1066869.6700000018</v>
      </c>
      <c r="H21" s="176">
        <f>H20-H17</f>
        <v>686499.96000000089</v>
      </c>
      <c r="I21" s="176">
        <f>I20-I17</f>
        <v>380369.70999999996</v>
      </c>
      <c r="J21" s="74"/>
      <c r="K21" s="75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1" ht="19.5" x14ac:dyDescent="0.4">
      <c r="J23" s="74"/>
      <c r="K23" s="75"/>
    </row>
    <row r="24" spans="1:11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1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139486.55000000191</v>
      </c>
      <c r="H25" s="180">
        <f>H21-H26</f>
        <v>-240883.15999999898</v>
      </c>
      <c r="I25" s="180">
        <f>I21-I26</f>
        <v>380369.70999999996</v>
      </c>
    </row>
    <row r="26" spans="1:11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927383.11999999988</v>
      </c>
      <c r="H26" s="180">
        <v>927383.11999999988</v>
      </c>
      <c r="I26" s="180">
        <v>0</v>
      </c>
      <c r="J26" s="247"/>
      <c r="K26" s="75"/>
    </row>
    <row r="27" spans="1:11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1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1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139486.54999999999</v>
      </c>
      <c r="H29" s="184"/>
      <c r="I29" s="183"/>
      <c r="J29" s="76"/>
      <c r="K29" s="75"/>
    </row>
    <row r="30" spans="1:11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1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139486.54999999999</v>
      </c>
      <c r="H31" s="184"/>
      <c r="I31" s="183"/>
      <c r="J31" s="250"/>
      <c r="K31" s="250"/>
    </row>
    <row r="32" spans="1:11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927383.11999999988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3615973.28</v>
      </c>
      <c r="H33" s="195"/>
      <c r="I33" s="195"/>
      <c r="J33" s="247"/>
      <c r="K33" s="252"/>
    </row>
    <row r="34" spans="1:11" ht="38.25" customHeight="1" x14ac:dyDescent="0.2">
      <c r="A34" s="323" t="s">
        <v>152</v>
      </c>
      <c r="B34" s="323"/>
      <c r="C34" s="323"/>
      <c r="D34" s="323"/>
      <c r="E34" s="323"/>
      <c r="F34" s="323"/>
      <c r="G34" s="323"/>
      <c r="H34" s="323"/>
      <c r="I34" s="323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135000</v>
      </c>
      <c r="G37" s="56">
        <v>135000</v>
      </c>
      <c r="H37" s="57"/>
      <c r="I37" s="198">
        <f>IF(F37=0,"nerozp.",G37/F37)</f>
        <v>1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1848585</v>
      </c>
      <c r="G41" s="56">
        <v>1848585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32900</v>
      </c>
      <c r="F50" s="211">
        <v>0</v>
      </c>
      <c r="G50" s="212">
        <v>7900</v>
      </c>
      <c r="H50" s="212">
        <f>E50+F50-G50</f>
        <v>25000</v>
      </c>
      <c r="I50" s="213">
        <v>25000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464895.41</v>
      </c>
      <c r="F51" s="216">
        <v>680259</v>
      </c>
      <c r="G51" s="128">
        <v>586798</v>
      </c>
      <c r="H51" s="128">
        <f>E51+F51-G51</f>
        <v>558356.40999999992</v>
      </c>
      <c r="I51" s="217">
        <v>521389.41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4119510.8699999996</v>
      </c>
      <c r="F52" s="216">
        <v>4115921.3600000003</v>
      </c>
      <c r="G52" s="128">
        <v>2101563.73</v>
      </c>
      <c r="H52" s="128">
        <f>E52+F52-G52</f>
        <v>6133868.5</v>
      </c>
      <c r="I52" s="217">
        <v>6133868.5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352081.87</v>
      </c>
      <c r="F53" s="216">
        <v>2596658</v>
      </c>
      <c r="G53" s="128">
        <v>2787130.83</v>
      </c>
      <c r="H53" s="128">
        <f>E53+F53-G53</f>
        <v>161609.04000000004</v>
      </c>
      <c r="I53" s="217">
        <v>161609.04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4969388.1499999994</v>
      </c>
      <c r="F54" s="70">
        <f>F50+F51+F52+F53</f>
        <v>7392838.3600000003</v>
      </c>
      <c r="G54" s="69">
        <f>G50+G51+G52+G53</f>
        <v>5483392.5600000005</v>
      </c>
      <c r="H54" s="69">
        <f>H50+H51+H52+H53</f>
        <v>6878833.9500000002</v>
      </c>
      <c r="I54" s="218">
        <f>SUM(I50:I53)</f>
        <v>6841866.9500000002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  <mergeCell ref="G55:I55"/>
    <mergeCell ref="G56:I56"/>
    <mergeCell ref="G57:I57"/>
    <mergeCell ref="G58:I58"/>
    <mergeCell ref="F47:F4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249"/>
  <sheetViews>
    <sheetView showGridLines="0" zoomScaleNormal="100" workbookViewId="0">
      <selection activeCell="L11" sqref="L11"/>
    </sheetView>
  </sheetViews>
  <sheetFormatPr defaultColWidth="9.140625" defaultRowHeight="12.75" x14ac:dyDescent="0.2"/>
  <cols>
    <col min="1" max="1" width="7.5703125" style="28" customWidth="1"/>
    <col min="2" max="2" width="2.5703125" style="28" customWidth="1"/>
    <col min="3" max="3" width="8.42578125" style="28" customWidth="1"/>
    <col min="4" max="4" width="8.28515625" style="28" customWidth="1"/>
    <col min="5" max="5" width="15.28515625" style="28" customWidth="1"/>
    <col min="6" max="6" width="15.5703125" style="28" customWidth="1"/>
    <col min="7" max="7" width="15" style="28" customWidth="1"/>
    <col min="8" max="8" width="15.28515625" style="28" customWidth="1"/>
    <col min="9" max="9" width="16.28515625" style="28" customWidth="1"/>
    <col min="10" max="10" width="16.85546875" style="22" customWidth="1"/>
    <col min="11" max="11" width="14.42578125" style="7" customWidth="1"/>
    <col min="12" max="16384" width="9.140625" style="4"/>
  </cols>
  <sheetData>
    <row r="1" spans="1:19" ht="19.5" x14ac:dyDescent="0.4">
      <c r="A1" s="50" t="s">
        <v>0</v>
      </c>
      <c r="B1" s="21"/>
      <c r="C1" s="21"/>
      <c r="D1" s="21"/>
      <c r="I1" s="170"/>
    </row>
    <row r="2" spans="1:19" ht="19.5" x14ac:dyDescent="0.4">
      <c r="A2" s="298" t="s">
        <v>1</v>
      </c>
      <c r="B2" s="298"/>
      <c r="C2" s="298"/>
      <c r="D2" s="298"/>
      <c r="E2" s="299" t="s">
        <v>99</v>
      </c>
      <c r="F2" s="299"/>
      <c r="G2" s="299"/>
      <c r="H2" s="299"/>
      <c r="I2" s="299"/>
      <c r="J2" s="23"/>
    </row>
    <row r="3" spans="1:19" ht="9.75" customHeight="1" x14ac:dyDescent="0.4">
      <c r="A3" s="224"/>
      <c r="B3" s="224"/>
      <c r="C3" s="224"/>
      <c r="D3" s="224"/>
      <c r="E3" s="297" t="s">
        <v>23</v>
      </c>
      <c r="F3" s="297"/>
      <c r="G3" s="297"/>
      <c r="H3" s="297"/>
      <c r="I3" s="297"/>
      <c r="J3" s="23"/>
    </row>
    <row r="4" spans="1:19" ht="15.75" x14ac:dyDescent="0.25">
      <c r="A4" s="24" t="s">
        <v>2</v>
      </c>
      <c r="E4" s="300" t="s">
        <v>175</v>
      </c>
      <c r="F4" s="300"/>
      <c r="G4" s="300"/>
      <c r="H4" s="300"/>
      <c r="I4" s="300"/>
    </row>
    <row r="5" spans="1:19" ht="7.5" customHeight="1" x14ac:dyDescent="0.3">
      <c r="A5" s="25"/>
      <c r="E5" s="297" t="s">
        <v>23</v>
      </c>
      <c r="F5" s="297"/>
      <c r="G5" s="297"/>
      <c r="H5" s="297"/>
      <c r="I5" s="297"/>
    </row>
    <row r="6" spans="1:19" ht="19.5" x14ac:dyDescent="0.4">
      <c r="A6" s="23" t="s">
        <v>34</v>
      </c>
      <c r="C6" s="171"/>
      <c r="D6" s="171"/>
      <c r="E6" s="302">
        <v>70259941</v>
      </c>
      <c r="F6" s="303"/>
      <c r="G6" s="172" t="s">
        <v>3</v>
      </c>
      <c r="H6" s="301">
        <v>1129</v>
      </c>
      <c r="I6" s="301"/>
    </row>
    <row r="7" spans="1:19" ht="8.25" customHeight="1" x14ac:dyDescent="0.4">
      <c r="A7" s="23"/>
      <c r="E7" s="297" t="s">
        <v>24</v>
      </c>
      <c r="F7" s="297"/>
      <c r="G7" s="297"/>
      <c r="H7" s="297"/>
      <c r="I7" s="297"/>
    </row>
    <row r="8" spans="1:19" ht="19.5" hidden="1" x14ac:dyDescent="0.4">
      <c r="A8" s="23"/>
      <c r="E8" s="173"/>
      <c r="F8" s="173"/>
      <c r="G8" s="173"/>
      <c r="H8" s="26"/>
      <c r="I8" s="173"/>
    </row>
    <row r="9" spans="1:19" ht="30.75" customHeight="1" x14ac:dyDescent="0.4">
      <c r="A9" s="23"/>
      <c r="E9" s="173"/>
      <c r="F9" s="173"/>
      <c r="G9" s="173"/>
      <c r="H9" s="26"/>
      <c r="I9" s="173"/>
    </row>
    <row r="11" spans="1:19" ht="15" customHeight="1" x14ac:dyDescent="0.4">
      <c r="A11" s="27"/>
      <c r="E11" s="313" t="s">
        <v>4</v>
      </c>
      <c r="F11" s="314"/>
      <c r="G11" s="44" t="s">
        <v>5</v>
      </c>
      <c r="H11" s="35" t="s">
        <v>6</v>
      </c>
      <c r="I11" s="35"/>
      <c r="J11" s="28"/>
      <c r="K11" s="4"/>
    </row>
    <row r="12" spans="1:19" ht="15" customHeight="1" x14ac:dyDescent="0.4">
      <c r="A12" s="30"/>
      <c r="B12" s="30"/>
      <c r="C12" s="30"/>
      <c r="D12" s="30"/>
      <c r="E12" s="313" t="s">
        <v>7</v>
      </c>
      <c r="F12" s="314"/>
      <c r="G12" s="44" t="s">
        <v>8</v>
      </c>
      <c r="H12" s="43" t="s">
        <v>9</v>
      </c>
      <c r="I12" s="51" t="s">
        <v>10</v>
      </c>
      <c r="J12" s="28"/>
      <c r="K12" s="4"/>
    </row>
    <row r="13" spans="1:19" ht="12.75" customHeight="1" x14ac:dyDescent="0.2">
      <c r="A13" s="30"/>
      <c r="B13" s="30"/>
      <c r="C13" s="30"/>
      <c r="D13" s="30"/>
      <c r="E13" s="313" t="s">
        <v>11</v>
      </c>
      <c r="F13" s="314"/>
      <c r="G13" s="52"/>
      <c r="H13" s="306" t="s">
        <v>36</v>
      </c>
      <c r="I13" s="306"/>
      <c r="J13" s="28"/>
      <c r="K13" s="4"/>
    </row>
    <row r="14" spans="1:19" ht="12.75" customHeight="1" x14ac:dyDescent="0.2">
      <c r="A14" s="30"/>
      <c r="B14" s="30"/>
      <c r="C14" s="30"/>
      <c r="D14" s="30"/>
      <c r="E14" s="29"/>
      <c r="F14" s="29"/>
      <c r="G14" s="52"/>
      <c r="H14" s="223"/>
      <c r="I14" s="223"/>
      <c r="J14" s="28"/>
      <c r="K14" s="4"/>
    </row>
    <row r="15" spans="1:19" ht="18.75" x14ac:dyDescent="0.4">
      <c r="A15" s="31" t="s">
        <v>37</v>
      </c>
      <c r="B15" s="31"/>
      <c r="C15" s="32"/>
      <c r="D15" s="31"/>
      <c r="E15" s="2"/>
      <c r="F15" s="2"/>
      <c r="G15" s="54"/>
      <c r="H15" s="30"/>
      <c r="I15" s="30"/>
      <c r="J15" s="28"/>
      <c r="K15" s="258"/>
    </row>
    <row r="16" spans="1:19" ht="19.5" x14ac:dyDescent="0.4">
      <c r="A16" s="33" t="s">
        <v>71</v>
      </c>
      <c r="B16" s="31"/>
      <c r="C16" s="32"/>
      <c r="D16" s="31"/>
      <c r="E16" s="315">
        <v>18356000</v>
      </c>
      <c r="F16" s="316"/>
      <c r="G16" s="6">
        <v>23397148.379999999</v>
      </c>
      <c r="H16" s="45">
        <v>22568163.759999998</v>
      </c>
      <c r="I16" s="45">
        <v>828984.62</v>
      </c>
      <c r="J16" s="28"/>
      <c r="K16" s="310"/>
      <c r="L16" s="311"/>
      <c r="M16" s="311"/>
      <c r="N16" s="311"/>
      <c r="O16" s="311"/>
      <c r="P16" s="311"/>
      <c r="Q16" s="311"/>
      <c r="R16" s="311"/>
      <c r="S16" s="311"/>
    </row>
    <row r="17" spans="1:19" ht="18" x14ac:dyDescent="0.35">
      <c r="A17" s="133" t="s">
        <v>6</v>
      </c>
      <c r="B17" s="3"/>
      <c r="C17" s="134" t="s">
        <v>26</v>
      </c>
      <c r="D17" s="3"/>
      <c r="E17" s="3"/>
      <c r="F17" s="3"/>
      <c r="G17" s="127">
        <v>0</v>
      </c>
      <c r="H17" s="127">
        <v>0</v>
      </c>
      <c r="I17" s="127">
        <v>0</v>
      </c>
      <c r="J17" s="34"/>
      <c r="K17" s="276"/>
      <c r="L17" s="276"/>
      <c r="M17" s="276"/>
      <c r="N17" s="276"/>
      <c r="O17" s="276"/>
      <c r="P17" s="276"/>
      <c r="Q17" s="276"/>
      <c r="R17" s="276"/>
      <c r="S17" s="276"/>
    </row>
    <row r="18" spans="1:19" ht="19.5" x14ac:dyDescent="0.4">
      <c r="A18" s="33" t="s">
        <v>72</v>
      </c>
      <c r="B18" s="3"/>
      <c r="C18" s="3"/>
      <c r="D18" s="3"/>
      <c r="E18" s="315">
        <v>18356000</v>
      </c>
      <c r="F18" s="316"/>
      <c r="G18" s="6">
        <v>23900875.299999997</v>
      </c>
      <c r="H18" s="45">
        <v>22946759.489999998</v>
      </c>
      <c r="I18" s="45">
        <v>954115.81</v>
      </c>
      <c r="J18" s="28"/>
      <c r="K18" s="4"/>
    </row>
    <row r="19" spans="1:19" ht="19.5" x14ac:dyDescent="0.4">
      <c r="A19" s="33"/>
      <c r="B19" s="3"/>
      <c r="C19" s="3"/>
      <c r="D19" s="3"/>
      <c r="E19" s="221"/>
      <c r="F19" s="222"/>
      <c r="G19" s="5"/>
      <c r="H19" s="45"/>
      <c r="I19" s="45"/>
      <c r="J19" s="225"/>
      <c r="K19" s="4"/>
    </row>
    <row r="20" spans="1:19" s="177" customFormat="1" ht="19.5" x14ac:dyDescent="0.4">
      <c r="A20" s="174" t="s">
        <v>73</v>
      </c>
      <c r="B20" s="174"/>
      <c r="C20" s="175"/>
      <c r="D20" s="174"/>
      <c r="E20" s="174"/>
      <c r="F20" s="174"/>
      <c r="G20" s="176">
        <f>G18-G16+G17</f>
        <v>503726.91999999806</v>
      </c>
      <c r="H20" s="176">
        <f>H18-H16+H17</f>
        <v>378595.73000000045</v>
      </c>
      <c r="I20" s="176">
        <f>I18-I16+I17</f>
        <v>125131.19000000006</v>
      </c>
      <c r="J20" s="74"/>
      <c r="K20" s="77"/>
    </row>
    <row r="21" spans="1:19" s="177" customFormat="1" ht="19.5" x14ac:dyDescent="0.4">
      <c r="A21" s="174" t="s">
        <v>74</v>
      </c>
      <c r="B21" s="174"/>
      <c r="C21" s="175"/>
      <c r="D21" s="174"/>
      <c r="E21" s="174"/>
      <c r="F21" s="174"/>
      <c r="G21" s="176">
        <f>G20-G17</f>
        <v>503726.91999999806</v>
      </c>
      <c r="H21" s="176">
        <f>H20-H17</f>
        <v>378595.73000000045</v>
      </c>
      <c r="I21" s="176">
        <f>I20-I17</f>
        <v>125131.19000000006</v>
      </c>
      <c r="J21" s="74"/>
      <c r="K21" s="75"/>
    </row>
    <row r="22" spans="1:19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74"/>
      <c r="K22" s="75"/>
    </row>
    <row r="23" spans="1:19" ht="19.5" x14ac:dyDescent="0.4">
      <c r="J23" s="74"/>
      <c r="K23" s="75"/>
    </row>
    <row r="24" spans="1:19" ht="19.5" x14ac:dyDescent="0.4">
      <c r="A24" s="31" t="s">
        <v>75</v>
      </c>
      <c r="B24" s="36"/>
      <c r="C24" s="32"/>
      <c r="D24" s="36"/>
      <c r="E24" s="36"/>
      <c r="J24" s="74"/>
      <c r="K24" s="75"/>
    </row>
    <row r="25" spans="1:19" s="177" customFormat="1" ht="18.75" customHeight="1" x14ac:dyDescent="0.3">
      <c r="A25" s="178" t="s">
        <v>43</v>
      </c>
      <c r="B25" s="175"/>
      <c r="C25" s="175"/>
      <c r="D25" s="175"/>
      <c r="E25" s="175"/>
      <c r="F25" s="175"/>
      <c r="G25" s="179">
        <f>G21-G26</f>
        <v>503726.91999999806</v>
      </c>
      <c r="H25" s="180">
        <f>H21-H26</f>
        <v>378595.73000000045</v>
      </c>
      <c r="I25" s="180">
        <f>I21-I26</f>
        <v>125131.19000000006</v>
      </c>
    </row>
    <row r="26" spans="1:19" s="177" customFormat="1" ht="15" x14ac:dyDescent="0.3">
      <c r="A26" s="178" t="s">
        <v>38</v>
      </c>
      <c r="B26" s="175"/>
      <c r="C26" s="175"/>
      <c r="D26" s="175"/>
      <c r="E26" s="175"/>
      <c r="F26" s="175"/>
      <c r="G26" s="179">
        <f>H26+I26</f>
        <v>0</v>
      </c>
      <c r="H26" s="180">
        <v>0</v>
      </c>
      <c r="I26" s="180">
        <v>0</v>
      </c>
      <c r="J26" s="247"/>
      <c r="K26" s="75"/>
    </row>
    <row r="27" spans="1:19" s="177" customFormat="1" x14ac:dyDescent="0.2">
      <c r="A27" s="181"/>
      <c r="B27" s="181"/>
      <c r="C27" s="181"/>
      <c r="D27" s="181"/>
      <c r="E27" s="181"/>
      <c r="F27" s="181"/>
      <c r="G27" s="181"/>
      <c r="H27" s="181"/>
      <c r="I27" s="181"/>
      <c r="J27" s="248"/>
      <c r="K27" s="249"/>
    </row>
    <row r="28" spans="1:19" s="177" customFormat="1" ht="16.5" x14ac:dyDescent="0.35">
      <c r="A28" s="174" t="s">
        <v>39</v>
      </c>
      <c r="B28" s="174" t="s">
        <v>40</v>
      </c>
      <c r="C28" s="174"/>
      <c r="D28" s="182"/>
      <c r="E28" s="182"/>
      <c r="F28" s="183"/>
      <c r="G28" s="176"/>
      <c r="H28" s="184"/>
      <c r="I28" s="183"/>
      <c r="J28" s="76"/>
      <c r="K28" s="75"/>
    </row>
    <row r="29" spans="1:19" s="177" customFormat="1" ht="16.5" customHeight="1" x14ac:dyDescent="0.3">
      <c r="A29" s="174"/>
      <c r="B29" s="174"/>
      <c r="C29" s="305" t="s">
        <v>14</v>
      </c>
      <c r="D29" s="305"/>
      <c r="E29" s="305"/>
      <c r="F29" s="183"/>
      <c r="G29" s="185">
        <f>G30+G31</f>
        <v>0</v>
      </c>
      <c r="H29" s="184"/>
      <c r="I29" s="183"/>
      <c r="J29" s="76"/>
      <c r="K29" s="75"/>
    </row>
    <row r="30" spans="1:19" s="177" customFormat="1" ht="18.75" x14ac:dyDescent="0.4">
      <c r="A30" s="186"/>
      <c r="B30" s="186"/>
      <c r="C30" s="187"/>
      <c r="D30" s="188"/>
      <c r="E30" s="189" t="s">
        <v>44</v>
      </c>
      <c r="F30" s="190" t="s">
        <v>15</v>
      </c>
      <c r="G30" s="191">
        <v>0</v>
      </c>
      <c r="H30" s="184"/>
      <c r="I30" s="183"/>
      <c r="J30" s="77"/>
      <c r="K30" s="77"/>
    </row>
    <row r="31" spans="1:19" s="177" customFormat="1" ht="18.75" x14ac:dyDescent="0.4">
      <c r="A31" s="186"/>
      <c r="B31" s="186"/>
      <c r="C31" s="192"/>
      <c r="D31" s="188"/>
      <c r="E31" s="193"/>
      <c r="F31" s="190" t="s">
        <v>63</v>
      </c>
      <c r="G31" s="191">
        <v>0</v>
      </c>
      <c r="H31" s="184"/>
      <c r="I31" s="183"/>
      <c r="J31" s="250"/>
      <c r="K31" s="250"/>
    </row>
    <row r="32" spans="1:19" s="177" customFormat="1" ht="18.75" x14ac:dyDescent="0.4">
      <c r="A32" s="186"/>
      <c r="B32" s="194"/>
      <c r="C32" s="305" t="s">
        <v>45</v>
      </c>
      <c r="D32" s="305"/>
      <c r="E32" s="305"/>
      <c r="F32" s="305"/>
      <c r="G32" s="185">
        <f>G26</f>
        <v>0</v>
      </c>
      <c r="H32" s="184"/>
      <c r="I32" s="183"/>
      <c r="J32" s="251"/>
      <c r="K32" s="77"/>
    </row>
    <row r="33" spans="1:11" ht="20.25" customHeight="1" x14ac:dyDescent="0.3">
      <c r="A33" s="195"/>
      <c r="B33" s="309" t="s">
        <v>147</v>
      </c>
      <c r="C33" s="309"/>
      <c r="D33" s="309"/>
      <c r="E33" s="309"/>
      <c r="F33" s="309"/>
      <c r="G33" s="196">
        <v>0</v>
      </c>
      <c r="H33" s="195"/>
      <c r="I33" s="195"/>
      <c r="J33" s="247"/>
      <c r="K33" s="252"/>
    </row>
    <row r="34" spans="1:11" ht="38.25" customHeight="1" x14ac:dyDescent="0.2">
      <c r="A34" s="310"/>
      <c r="B34" s="311"/>
      <c r="C34" s="311"/>
      <c r="D34" s="311"/>
      <c r="E34" s="311"/>
      <c r="F34" s="311"/>
      <c r="G34" s="311"/>
      <c r="H34" s="311"/>
      <c r="I34" s="311"/>
      <c r="J34" s="247"/>
      <c r="K34" s="18"/>
    </row>
    <row r="35" spans="1:11" ht="18.75" customHeight="1" x14ac:dyDescent="0.4">
      <c r="A35" s="31" t="s">
        <v>41</v>
      </c>
      <c r="B35" s="31" t="s">
        <v>21</v>
      </c>
      <c r="C35" s="31"/>
      <c r="D35" s="36"/>
      <c r="E35" s="54"/>
      <c r="F35" s="3"/>
      <c r="G35" s="37"/>
      <c r="H35" s="30"/>
      <c r="I35" s="30"/>
      <c r="J35" s="248"/>
      <c r="K35" s="249"/>
    </row>
    <row r="36" spans="1:11" ht="18.75" x14ac:dyDescent="0.4">
      <c r="A36" s="31"/>
      <c r="B36" s="31"/>
      <c r="C36" s="31"/>
      <c r="D36" s="36"/>
      <c r="F36" s="38" t="s">
        <v>25</v>
      </c>
      <c r="G36" s="51" t="s">
        <v>5</v>
      </c>
      <c r="H36" s="30"/>
      <c r="I36" s="197" t="s">
        <v>27</v>
      </c>
      <c r="J36" s="18"/>
    </row>
    <row r="37" spans="1:11" ht="16.5" x14ac:dyDescent="0.35">
      <c r="A37" s="55" t="s">
        <v>22</v>
      </c>
      <c r="B37" s="39"/>
      <c r="C37" s="2"/>
      <c r="D37" s="39"/>
      <c r="E37" s="54"/>
      <c r="F37" s="56">
        <v>0</v>
      </c>
      <c r="G37" s="56">
        <v>0</v>
      </c>
      <c r="H37" s="57"/>
      <c r="I37" s="198" t="str">
        <f>IF(F37=0,"nerozp.",G37/F37)</f>
        <v>nerozp.</v>
      </c>
      <c r="J37" s="18"/>
    </row>
    <row r="38" spans="1:11" ht="16.5" hidden="1" x14ac:dyDescent="0.35">
      <c r="A38" s="55" t="s">
        <v>69</v>
      </c>
      <c r="B38" s="39"/>
      <c r="C38" s="2"/>
      <c r="D38" s="58"/>
      <c r="E38" s="58"/>
      <c r="F38" s="56">
        <v>0</v>
      </c>
      <c r="G38" s="56">
        <v>0</v>
      </c>
      <c r="H38" s="57"/>
      <c r="I38" s="198" t="e">
        <f>G38/F38</f>
        <v>#DIV/0!</v>
      </c>
      <c r="J38" s="18"/>
    </row>
    <row r="39" spans="1:11" ht="16.5" hidden="1" x14ac:dyDescent="0.35">
      <c r="A39" s="55" t="s">
        <v>70</v>
      </c>
      <c r="B39" s="39"/>
      <c r="C39" s="2"/>
      <c r="D39" s="58"/>
      <c r="E39" s="58"/>
      <c r="F39" s="56">
        <v>0</v>
      </c>
      <c r="G39" s="56">
        <v>0</v>
      </c>
      <c r="H39" s="57"/>
      <c r="I39" s="198" t="e">
        <f>G39/F39</f>
        <v>#DIV/0!</v>
      </c>
      <c r="J39" s="18"/>
    </row>
    <row r="40" spans="1:11" ht="16.5" x14ac:dyDescent="0.35">
      <c r="A40" s="55" t="s">
        <v>62</v>
      </c>
      <c r="B40" s="39"/>
      <c r="C40" s="2"/>
      <c r="D40" s="58"/>
      <c r="E40" s="58"/>
      <c r="F40" s="56">
        <v>0</v>
      </c>
      <c r="G40" s="56">
        <v>0</v>
      </c>
      <c r="H40" s="57"/>
      <c r="I40" s="198" t="str">
        <f>IF(F40=0,"nerozp.",G40/F40)</f>
        <v>nerozp.</v>
      </c>
      <c r="J40" s="8"/>
    </row>
    <row r="41" spans="1:11" ht="16.5" x14ac:dyDescent="0.35">
      <c r="A41" s="55" t="s">
        <v>59</v>
      </c>
      <c r="B41" s="39"/>
      <c r="C41" s="2"/>
      <c r="D41" s="54"/>
      <c r="E41" s="54"/>
      <c r="F41" s="56">
        <v>288775</v>
      </c>
      <c r="G41" s="56">
        <v>288775</v>
      </c>
      <c r="H41" s="57"/>
      <c r="I41" s="198">
        <f>IF(F41=0,"nerozp.",G41/F41)</f>
        <v>1</v>
      </c>
      <c r="J41" s="8"/>
    </row>
    <row r="42" spans="1:11" ht="16.5" x14ac:dyDescent="0.35">
      <c r="A42" s="55" t="s">
        <v>60</v>
      </c>
      <c r="B42" s="2"/>
      <c r="C42" s="2"/>
      <c r="D42" s="30"/>
      <c r="E42" s="30"/>
      <c r="F42" s="56">
        <v>0</v>
      </c>
      <c r="G42" s="56">
        <v>0</v>
      </c>
      <c r="H42" s="57"/>
      <c r="I42" s="198" t="str">
        <f>IF(F42=0,"nerozp.",G42/F42)</f>
        <v>nerozp.</v>
      </c>
      <c r="J42" s="8"/>
    </row>
    <row r="43" spans="1:11" hidden="1" x14ac:dyDescent="0.2">
      <c r="A43" s="307" t="s">
        <v>58</v>
      </c>
      <c r="B43" s="308"/>
      <c r="C43" s="308"/>
      <c r="D43" s="308"/>
      <c r="E43" s="308"/>
      <c r="F43" s="308"/>
      <c r="G43" s="308"/>
      <c r="H43" s="308"/>
      <c r="I43" s="308"/>
      <c r="J43" s="8"/>
    </row>
    <row r="44" spans="1:11" ht="27" customHeight="1" x14ac:dyDescent="0.2">
      <c r="A44" s="199" t="s">
        <v>58</v>
      </c>
      <c r="B44" s="312"/>
      <c r="C44" s="312"/>
      <c r="D44" s="312"/>
      <c r="E44" s="312"/>
      <c r="F44" s="312"/>
      <c r="G44" s="312"/>
      <c r="H44" s="312"/>
      <c r="I44" s="312"/>
      <c r="J44" s="8"/>
    </row>
    <row r="45" spans="1:11" ht="19.5" thickBot="1" x14ac:dyDescent="0.45">
      <c r="A45" s="31" t="s">
        <v>42</v>
      </c>
      <c r="B45" s="31" t="s">
        <v>16</v>
      </c>
      <c r="C45" s="31"/>
      <c r="D45" s="54"/>
      <c r="E45" s="54"/>
      <c r="F45" s="30"/>
      <c r="G45" s="40"/>
      <c r="H45" s="306" t="s">
        <v>29</v>
      </c>
      <c r="I45" s="306"/>
      <c r="J45" s="8"/>
    </row>
    <row r="46" spans="1:11" ht="18.75" thickTop="1" x14ac:dyDescent="0.35">
      <c r="A46" s="59"/>
      <c r="B46" s="200"/>
      <c r="C46" s="201"/>
      <c r="D46" s="200"/>
      <c r="E46" s="71" t="s">
        <v>78</v>
      </c>
      <c r="F46" s="60" t="s">
        <v>17</v>
      </c>
      <c r="G46" s="60" t="s">
        <v>18</v>
      </c>
      <c r="H46" s="61" t="s">
        <v>19</v>
      </c>
      <c r="I46" s="62" t="s">
        <v>28</v>
      </c>
      <c r="J46" s="8"/>
    </row>
    <row r="47" spans="1:11" x14ac:dyDescent="0.2">
      <c r="A47" s="202"/>
      <c r="B47" s="203"/>
      <c r="C47" s="203"/>
      <c r="D47" s="203"/>
      <c r="E47" s="72"/>
      <c r="F47" s="304"/>
      <c r="G47" s="63"/>
      <c r="H47" s="64">
        <v>44196</v>
      </c>
      <c r="I47" s="65">
        <v>44196</v>
      </c>
      <c r="J47" s="8"/>
    </row>
    <row r="48" spans="1:11" x14ac:dyDescent="0.2">
      <c r="A48" s="202"/>
      <c r="B48" s="203"/>
      <c r="C48" s="203"/>
      <c r="D48" s="203"/>
      <c r="E48" s="72"/>
      <c r="F48" s="304"/>
      <c r="G48" s="66"/>
      <c r="H48" s="66"/>
      <c r="I48" s="67"/>
      <c r="J48" s="317"/>
      <c r="K48" s="318"/>
    </row>
    <row r="49" spans="1:11" ht="13.5" thickBot="1" x14ac:dyDescent="0.25">
      <c r="A49" s="204"/>
      <c r="B49" s="205"/>
      <c r="C49" s="205"/>
      <c r="D49" s="205"/>
      <c r="E49" s="72"/>
      <c r="F49" s="206"/>
      <c r="G49" s="206"/>
      <c r="H49" s="206"/>
      <c r="I49" s="207"/>
    </row>
    <row r="50" spans="1:11" ht="13.5" thickTop="1" x14ac:dyDescent="0.2">
      <c r="A50" s="208"/>
      <c r="B50" s="209"/>
      <c r="C50" s="209" t="s">
        <v>15</v>
      </c>
      <c r="D50" s="209"/>
      <c r="E50" s="210">
        <v>60752</v>
      </c>
      <c r="F50" s="211">
        <v>0</v>
      </c>
      <c r="G50" s="212">
        <v>10800</v>
      </c>
      <c r="H50" s="212">
        <f>E50+F50-G50</f>
        <v>49952</v>
      </c>
      <c r="I50" s="213">
        <v>49952</v>
      </c>
      <c r="J50" s="253"/>
      <c r="K50" s="253"/>
    </row>
    <row r="51" spans="1:11" x14ac:dyDescent="0.2">
      <c r="A51" s="214"/>
      <c r="B51" s="115"/>
      <c r="C51" s="115" t="s">
        <v>20</v>
      </c>
      <c r="D51" s="115"/>
      <c r="E51" s="215">
        <v>49717.32</v>
      </c>
      <c r="F51" s="216">
        <v>287295</v>
      </c>
      <c r="G51" s="128">
        <v>195170</v>
      </c>
      <c r="H51" s="128">
        <f>E51+F51-G51</f>
        <v>141842.32</v>
      </c>
      <c r="I51" s="217">
        <v>126966.32</v>
      </c>
      <c r="J51" s="253"/>
      <c r="K51" s="254"/>
    </row>
    <row r="52" spans="1:11" x14ac:dyDescent="0.2">
      <c r="A52" s="214"/>
      <c r="B52" s="115"/>
      <c r="C52" s="115" t="s">
        <v>63</v>
      </c>
      <c r="D52" s="115"/>
      <c r="E52" s="215">
        <v>1118399.1299999999</v>
      </c>
      <c r="F52" s="216">
        <v>577774.19999999995</v>
      </c>
      <c r="G52" s="128">
        <v>828839.09000000008</v>
      </c>
      <c r="H52" s="128">
        <f>E52+F52-G52</f>
        <v>867334.23999999976</v>
      </c>
      <c r="I52" s="217">
        <v>687405.08000000007</v>
      </c>
      <c r="J52" s="254"/>
      <c r="K52" s="254"/>
    </row>
    <row r="53" spans="1:11" x14ac:dyDescent="0.2">
      <c r="A53" s="214"/>
      <c r="B53" s="115"/>
      <c r="C53" s="115" t="s">
        <v>61</v>
      </c>
      <c r="D53" s="115"/>
      <c r="E53" s="215">
        <v>24582.959999999999</v>
      </c>
      <c r="F53" s="216">
        <v>322092</v>
      </c>
      <c r="G53" s="128">
        <v>288775</v>
      </c>
      <c r="H53" s="128">
        <f>E53+F53-G53</f>
        <v>57899.960000000021</v>
      </c>
      <c r="I53" s="217">
        <v>57899.96</v>
      </c>
      <c r="J53" s="255"/>
      <c r="K53" s="255"/>
    </row>
    <row r="54" spans="1:11" ht="18.75" thickBot="1" x14ac:dyDescent="0.4">
      <c r="A54" s="41" t="s">
        <v>11</v>
      </c>
      <c r="B54" s="68"/>
      <c r="C54" s="68"/>
      <c r="D54" s="68"/>
      <c r="E54" s="73">
        <f>E50+E51+E52+E53</f>
        <v>1253451.4099999999</v>
      </c>
      <c r="F54" s="70">
        <f>F50+F51+F52+F53</f>
        <v>1187161.2</v>
      </c>
      <c r="G54" s="69">
        <f>G50+G51+G52+G53</f>
        <v>1323584.0900000001</v>
      </c>
      <c r="H54" s="69">
        <f>H50+H51+H52+H53</f>
        <v>1117028.5199999998</v>
      </c>
      <c r="I54" s="218">
        <f>SUM(I50:I53)</f>
        <v>922223.3600000001</v>
      </c>
      <c r="J54" s="256"/>
      <c r="K54" s="256"/>
    </row>
    <row r="55" spans="1:11" ht="18.75" thickTop="1" x14ac:dyDescent="0.35">
      <c r="A55" s="42"/>
      <c r="B55" s="3"/>
      <c r="C55" s="3"/>
      <c r="D55" s="54"/>
      <c r="E55" s="54"/>
      <c r="F55" s="30"/>
      <c r="G55" s="319" t="str">
        <f>IF(ROUND(I50,2)=ROUND(H50,2),"","Zdůvodnit rozdíl mezi fin. krytím a stavem fondu odměn, popř. vyplnit tab. č. 2.3.Fondu odměn")</f>
        <v/>
      </c>
      <c r="H55" s="320"/>
      <c r="I55" s="320"/>
      <c r="J55" s="4"/>
    </row>
    <row r="56" spans="1:11" ht="18" x14ac:dyDescent="0.35">
      <c r="A56" s="42"/>
      <c r="B56" s="3"/>
      <c r="C56" s="3"/>
      <c r="D56" s="54"/>
      <c r="E56" s="54"/>
      <c r="F56" s="30"/>
      <c r="G56" s="321"/>
      <c r="H56" s="268"/>
      <c r="I56" s="268"/>
      <c r="J56" s="4"/>
    </row>
    <row r="57" spans="1:11" x14ac:dyDescent="0.2">
      <c r="A57" s="219"/>
      <c r="B57" s="219"/>
      <c r="C57" s="219"/>
      <c r="D57" s="219"/>
      <c r="E57" s="219"/>
      <c r="F57" s="219"/>
      <c r="G57" s="321" t="str">
        <f>IF(ROUND(I53,2)=ROUND(H53,2),"","Zdůvodnit rozdíl mezi fin. krytím a stavem fondu investic, popř. vyplnit tab. č. 2.1. Fond investic")</f>
        <v/>
      </c>
      <c r="H57" s="268"/>
      <c r="I57" s="268"/>
      <c r="J57" s="4"/>
    </row>
    <row r="58" spans="1:11" x14ac:dyDescent="0.2">
      <c r="G58" s="321" t="str">
        <f>IF(ROUND(I53,2)=ROUND(H53,2),"","Zdůvodnit rozdíl mezi fin. krytím a stavem fondu investic, popř. vyplnit tab. č. 2.1. Fond investic")</f>
        <v/>
      </c>
      <c r="H58" s="268"/>
      <c r="I58" s="268"/>
      <c r="J58" s="4"/>
    </row>
    <row r="59" spans="1:11" x14ac:dyDescent="0.2">
      <c r="G59" s="220"/>
    </row>
    <row r="60" spans="1:11" x14ac:dyDescent="0.2">
      <c r="G60" s="220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J48:K48"/>
    <mergeCell ref="H45:I45"/>
    <mergeCell ref="A34:I34"/>
    <mergeCell ref="B44:I44"/>
    <mergeCell ref="E16:F16"/>
    <mergeCell ref="E18:F18"/>
    <mergeCell ref="C29:E29"/>
    <mergeCell ref="C32:F32"/>
    <mergeCell ref="B33:F33"/>
    <mergeCell ref="A43:I43"/>
    <mergeCell ref="F47:F48"/>
    <mergeCell ref="K16:S17"/>
    <mergeCell ref="A2:D2"/>
    <mergeCell ref="E2:I2"/>
    <mergeCell ref="E3:I3"/>
    <mergeCell ref="E4:I4"/>
    <mergeCell ref="E5:I5"/>
    <mergeCell ref="G55:I55"/>
    <mergeCell ref="G56:I56"/>
    <mergeCell ref="G57:I57"/>
    <mergeCell ref="G58:I58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2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31</vt:i4>
      </vt:variant>
    </vt:vector>
  </HeadingPairs>
  <TitlesOfParts>
    <vt:vector size="60" baseType="lpstr">
      <vt:lpstr>Rekapitulace dle oblasti</vt:lpstr>
      <vt:lpstr>1036</vt:lpstr>
      <vt:lpstr>1037</vt:lpstr>
      <vt:lpstr>1038</vt:lpstr>
      <vt:lpstr>1108</vt:lpstr>
      <vt:lpstr>1109</vt:lpstr>
      <vt:lpstr>1110</vt:lpstr>
      <vt:lpstr>1128</vt:lpstr>
      <vt:lpstr>1129</vt:lpstr>
      <vt:lpstr>1130</vt:lpstr>
      <vt:lpstr>1131</vt:lpstr>
      <vt:lpstr>1132</vt:lpstr>
      <vt:lpstr>1133</vt:lpstr>
      <vt:lpstr>1134</vt:lpstr>
      <vt:lpstr>1152</vt:lpstr>
      <vt:lpstr>1162</vt:lpstr>
      <vt:lpstr>1171</vt:lpstr>
      <vt:lpstr>1173</vt:lpstr>
      <vt:lpstr>1216</vt:lpstr>
      <vt:lpstr>1218</vt:lpstr>
      <vt:lpstr>1306</vt:lpstr>
      <vt:lpstr>1307</vt:lpstr>
      <vt:lpstr>1308</vt:lpstr>
      <vt:lpstr>1309</vt:lpstr>
      <vt:lpstr>1310</vt:lpstr>
      <vt:lpstr>1353</vt:lpstr>
      <vt:lpstr>1403</vt:lpstr>
      <vt:lpstr>1404</vt:lpstr>
      <vt:lpstr>1405</vt:lpstr>
      <vt:lpstr>'Rekapitulace dle oblasti'!A</vt:lpstr>
      <vt:lpstr>'Rekapitulace dle oblasti'!Názvy_tisku</vt:lpstr>
      <vt:lpstr>'1036'!Oblast_tisku</vt:lpstr>
      <vt:lpstr>'1037'!Oblast_tisku</vt:lpstr>
      <vt:lpstr>'1038'!Oblast_tisku</vt:lpstr>
      <vt:lpstr>'1108'!Oblast_tisku</vt:lpstr>
      <vt:lpstr>'1109'!Oblast_tisku</vt:lpstr>
      <vt:lpstr>'1110'!Oblast_tisku</vt:lpstr>
      <vt:lpstr>'1128'!Oblast_tisku</vt:lpstr>
      <vt:lpstr>'1129'!Oblast_tisku</vt:lpstr>
      <vt:lpstr>'1130'!Oblast_tisku</vt:lpstr>
      <vt:lpstr>'1131'!Oblast_tisku</vt:lpstr>
      <vt:lpstr>'1132'!Oblast_tisku</vt:lpstr>
      <vt:lpstr>'1133'!Oblast_tisku</vt:lpstr>
      <vt:lpstr>'1134'!Oblast_tisku</vt:lpstr>
      <vt:lpstr>'1152'!Oblast_tisku</vt:lpstr>
      <vt:lpstr>'1162'!Oblast_tisku</vt:lpstr>
      <vt:lpstr>'1171'!Oblast_tisku</vt:lpstr>
      <vt:lpstr>'1173'!Oblast_tisku</vt:lpstr>
      <vt:lpstr>'1216'!Oblast_tisku</vt:lpstr>
      <vt:lpstr>'1218'!Oblast_tisku</vt:lpstr>
      <vt:lpstr>'1306'!Oblast_tisku</vt:lpstr>
      <vt:lpstr>'1307'!Oblast_tisku</vt:lpstr>
      <vt:lpstr>'1308'!Oblast_tisku</vt:lpstr>
      <vt:lpstr>'1309'!Oblast_tisku</vt:lpstr>
      <vt:lpstr>'1310'!Oblast_tisku</vt:lpstr>
      <vt:lpstr>'1353'!Oblast_tisku</vt:lpstr>
      <vt:lpstr>'1403'!Oblast_tisku</vt:lpstr>
      <vt:lpstr>'1404'!Oblast_tisku</vt:lpstr>
      <vt:lpstr>'1405'!Oblast_tisku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2021-05-27T07:03:17Z</cp:lastPrinted>
  <dcterms:created xsi:type="dcterms:W3CDTF">2008-01-24T08:46:29Z</dcterms:created>
  <dcterms:modified xsi:type="dcterms:W3CDTF">2021-06-02T07:17:49Z</dcterms:modified>
</cp:coreProperties>
</file>