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1100"/>
  </bookViews>
  <sheets>
    <sheet name="10. DP, DT, NFV" sheetId="1" r:id="rId1"/>
  </sheets>
  <definedNames>
    <definedName name="_xlnm.Print_Titles" localSheetId="0">'10. DP, DT, NFV'!$4:$5</definedName>
    <definedName name="_xlnm.Print_Area" localSheetId="0">'10. DP, DT, NFV'!$A$1:$W$119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O6" i="1" l="1"/>
  <c r="L7" i="1"/>
  <c r="L6" i="1" s="1"/>
  <c r="M7" i="1"/>
  <c r="M6" i="1" s="1"/>
  <c r="N7" i="1"/>
  <c r="N6" i="1" s="1"/>
  <c r="O7" i="1"/>
  <c r="S7" i="1"/>
  <c r="S6" i="1" s="1"/>
  <c r="L10" i="1"/>
  <c r="M10" i="1"/>
  <c r="N10" i="1"/>
  <c r="O10" i="1"/>
  <c r="S10" i="1"/>
  <c r="L13" i="1"/>
  <c r="M13" i="1"/>
  <c r="N13" i="1"/>
  <c r="O13" i="1"/>
  <c r="S13" i="1"/>
  <c r="O19" i="1"/>
  <c r="L21" i="1"/>
  <c r="L19" i="1" s="1"/>
  <c r="M21" i="1"/>
  <c r="M19" i="1" s="1"/>
  <c r="N21" i="1"/>
  <c r="N19" i="1" s="1"/>
  <c r="O21" i="1"/>
  <c r="S21" i="1"/>
  <c r="L24" i="1"/>
  <c r="M24" i="1"/>
  <c r="N24" i="1"/>
  <c r="O24" i="1"/>
  <c r="S24" i="1"/>
  <c r="L27" i="1"/>
  <c r="M27" i="1"/>
  <c r="N27" i="1"/>
  <c r="O27" i="1"/>
  <c r="S27" i="1"/>
  <c r="S19" i="1" s="1"/>
  <c r="L30" i="1"/>
  <c r="O30" i="1"/>
  <c r="S30" i="1"/>
  <c r="L34" i="1"/>
  <c r="M34" i="1"/>
  <c r="M30" i="1" s="1"/>
  <c r="N34" i="1"/>
  <c r="N30" i="1" s="1"/>
  <c r="O34" i="1"/>
  <c r="S34" i="1"/>
  <c r="M38" i="1"/>
  <c r="N38" i="1"/>
  <c r="L39" i="1"/>
  <c r="L38" i="1" s="1"/>
  <c r="M39" i="1"/>
  <c r="N39" i="1"/>
  <c r="O39" i="1"/>
  <c r="O38" i="1" s="1"/>
  <c r="S39" i="1"/>
  <c r="S38" i="1" s="1"/>
  <c r="L46" i="1"/>
  <c r="M46" i="1"/>
  <c r="N46" i="1"/>
  <c r="O46" i="1"/>
  <c r="S46" i="1"/>
  <c r="J50" i="1"/>
  <c r="K50" i="1"/>
  <c r="P50" i="1"/>
  <c r="Q50" i="1"/>
  <c r="R50" i="1"/>
  <c r="L51" i="1"/>
  <c r="L50" i="1" s="1"/>
  <c r="M51" i="1"/>
  <c r="M50" i="1" s="1"/>
  <c r="N51" i="1"/>
  <c r="N50" i="1" s="1"/>
  <c r="O51" i="1"/>
  <c r="O50" i="1" s="1"/>
  <c r="S51" i="1"/>
  <c r="S50" i="1" s="1"/>
  <c r="L54" i="1"/>
  <c r="M54" i="1"/>
  <c r="N54" i="1"/>
  <c r="O54" i="1"/>
  <c r="S54" i="1"/>
  <c r="L65" i="1"/>
  <c r="M65" i="1"/>
  <c r="N65" i="1"/>
  <c r="O65" i="1"/>
  <c r="S65" i="1"/>
  <c r="L68" i="1"/>
  <c r="M68" i="1"/>
  <c r="N68" i="1"/>
  <c r="O68" i="1"/>
  <c r="S68" i="1"/>
  <c r="L75" i="1"/>
  <c r="M75" i="1"/>
  <c r="N75" i="1"/>
  <c r="O75" i="1"/>
  <c r="S75" i="1"/>
  <c r="S79" i="1"/>
  <c r="L80" i="1"/>
  <c r="L79" i="1" s="1"/>
  <c r="M80" i="1"/>
  <c r="M79" i="1" s="1"/>
  <c r="N80" i="1"/>
  <c r="N79" i="1" s="1"/>
  <c r="O80" i="1"/>
  <c r="S80" i="1"/>
  <c r="L86" i="1"/>
  <c r="M86" i="1"/>
  <c r="N86" i="1"/>
  <c r="O86" i="1"/>
  <c r="S86" i="1"/>
  <c r="L91" i="1"/>
  <c r="M91" i="1"/>
  <c r="N91" i="1"/>
  <c r="O91" i="1"/>
  <c r="S91" i="1"/>
  <c r="L95" i="1"/>
  <c r="M95" i="1"/>
  <c r="N95" i="1"/>
  <c r="O95" i="1"/>
  <c r="O79" i="1" s="1"/>
  <c r="S95" i="1"/>
  <c r="N98" i="1"/>
  <c r="S98" i="1"/>
  <c r="J99" i="1"/>
  <c r="K99" i="1"/>
  <c r="L99" i="1"/>
  <c r="L98" i="1" s="1"/>
  <c r="M99" i="1"/>
  <c r="M98" i="1" s="1"/>
  <c r="N99" i="1"/>
  <c r="O99" i="1"/>
  <c r="O98" i="1" s="1"/>
  <c r="P99" i="1"/>
  <c r="Q99" i="1"/>
  <c r="R99" i="1"/>
  <c r="S99" i="1"/>
  <c r="J106" i="1"/>
  <c r="K106" i="1"/>
  <c r="L106" i="1"/>
  <c r="M106" i="1"/>
  <c r="N106" i="1"/>
  <c r="O106" i="1"/>
  <c r="P106" i="1"/>
  <c r="Q106" i="1"/>
  <c r="R106" i="1"/>
  <c r="S106" i="1"/>
  <c r="L110" i="1"/>
  <c r="M110" i="1"/>
  <c r="N110" i="1"/>
  <c r="O110" i="1"/>
  <c r="S110" i="1"/>
  <c r="R119" i="1"/>
  <c r="U8" i="1"/>
  <c r="U9" i="1"/>
  <c r="U11" i="1"/>
  <c r="U12" i="1"/>
  <c r="U14" i="1"/>
  <c r="U15" i="1"/>
  <c r="U16" i="1"/>
  <c r="U18" i="1"/>
  <c r="U20" i="1"/>
  <c r="U22" i="1"/>
  <c r="U23" i="1"/>
  <c r="U25" i="1"/>
  <c r="U26" i="1"/>
  <c r="U28" i="1"/>
  <c r="U29" i="1"/>
  <c r="U31" i="1"/>
  <c r="U32" i="1"/>
  <c r="U33" i="1"/>
  <c r="U35" i="1"/>
  <c r="U36" i="1"/>
  <c r="U37" i="1"/>
  <c r="U40" i="1"/>
  <c r="U41" i="1"/>
  <c r="U42" i="1"/>
  <c r="U43" i="1"/>
  <c r="U44" i="1"/>
  <c r="U47" i="1"/>
  <c r="U48" i="1"/>
  <c r="U49" i="1"/>
  <c r="T50" i="1"/>
  <c r="V50" i="1"/>
  <c r="U52" i="1"/>
  <c r="U53" i="1"/>
  <c r="U55" i="1"/>
  <c r="U56" i="1"/>
  <c r="U57" i="1"/>
  <c r="U58" i="1"/>
  <c r="U59" i="1"/>
  <c r="U60" i="1"/>
  <c r="U61" i="1"/>
  <c r="U62" i="1"/>
  <c r="U64" i="1"/>
  <c r="U66" i="1"/>
  <c r="U67" i="1"/>
  <c r="U69" i="1"/>
  <c r="U70" i="1"/>
  <c r="U71" i="1"/>
  <c r="U72" i="1"/>
  <c r="U73" i="1"/>
  <c r="U74" i="1"/>
  <c r="U76" i="1"/>
  <c r="U77" i="1"/>
  <c r="U78" i="1"/>
  <c r="U81" i="1"/>
  <c r="U82" i="1"/>
  <c r="U83" i="1"/>
  <c r="U84" i="1"/>
  <c r="U85" i="1"/>
  <c r="U87" i="1"/>
  <c r="U88" i="1"/>
  <c r="U89" i="1"/>
  <c r="U90" i="1"/>
  <c r="U92" i="1"/>
  <c r="U93" i="1"/>
  <c r="U96" i="1"/>
  <c r="U97" i="1"/>
  <c r="T99" i="1"/>
  <c r="V99" i="1"/>
  <c r="U100" i="1"/>
  <c r="U101" i="1"/>
  <c r="U102" i="1"/>
  <c r="U103" i="1"/>
  <c r="U104" i="1"/>
  <c r="U105" i="1"/>
  <c r="T106" i="1"/>
  <c r="V106" i="1"/>
  <c r="U107" i="1"/>
  <c r="U108" i="1"/>
  <c r="U109" i="1"/>
  <c r="U111" i="1"/>
  <c r="U112" i="1"/>
  <c r="U115" i="1"/>
  <c r="U117" i="1"/>
  <c r="T119" i="1"/>
  <c r="N113" i="1" l="1"/>
  <c r="N119" i="1" s="1"/>
  <c r="M113" i="1"/>
  <c r="M119" i="1" s="1"/>
  <c r="S113" i="1"/>
  <c r="S119" i="1" s="1"/>
  <c r="L113" i="1"/>
  <c r="L119" i="1" s="1"/>
  <c r="O113" i="1"/>
  <c r="O119" i="1" s="1"/>
  <c r="U99" i="1"/>
  <c r="U106" i="1"/>
  <c r="W115" i="1"/>
  <c r="W95" i="1"/>
  <c r="W64" i="1"/>
  <c r="W72" i="1"/>
  <c r="W39" i="1"/>
  <c r="W38" i="1" s="1"/>
  <c r="W13" i="1"/>
  <c r="E91" i="1" l="1"/>
  <c r="I94" i="1"/>
  <c r="I63" i="1"/>
  <c r="E68" i="1"/>
  <c r="E99" i="1" l="1"/>
  <c r="E80" i="1"/>
  <c r="E51" i="1"/>
  <c r="E54" i="1"/>
  <c r="E65" i="1"/>
  <c r="E46" i="1"/>
  <c r="E39" i="1"/>
  <c r="E38" i="1" s="1"/>
  <c r="E34" i="1"/>
  <c r="E30" i="1" s="1"/>
  <c r="E13" i="1"/>
  <c r="I117" i="1"/>
  <c r="I115" i="1"/>
  <c r="I105" i="1" l="1"/>
  <c r="F99" i="1"/>
  <c r="G99" i="1"/>
  <c r="H99" i="1"/>
  <c r="I112" i="1"/>
  <c r="I111" i="1"/>
  <c r="I109" i="1"/>
  <c r="F106" i="1"/>
  <c r="G106" i="1"/>
  <c r="H106" i="1"/>
  <c r="E106" i="1"/>
  <c r="I108" i="1"/>
  <c r="I107" i="1"/>
  <c r="I106" i="1" l="1"/>
  <c r="I101" i="1"/>
  <c r="I102" i="1"/>
  <c r="I103" i="1"/>
  <c r="I104" i="1"/>
  <c r="I100" i="1"/>
  <c r="I97" i="1"/>
  <c r="I96" i="1"/>
  <c r="I93" i="1"/>
  <c r="I92" i="1"/>
  <c r="I90" i="1"/>
  <c r="I89" i="1"/>
  <c r="I88" i="1"/>
  <c r="I87" i="1"/>
  <c r="I82" i="1"/>
  <c r="I83" i="1"/>
  <c r="I84" i="1"/>
  <c r="I85" i="1"/>
  <c r="I81" i="1"/>
  <c r="I78" i="1"/>
  <c r="I77" i="1"/>
  <c r="I76" i="1"/>
  <c r="I73" i="1"/>
  <c r="I74" i="1"/>
  <c r="I72" i="1"/>
  <c r="I70" i="1"/>
  <c r="I71" i="1"/>
  <c r="I69" i="1"/>
  <c r="I99" i="1" l="1"/>
  <c r="I67" i="1"/>
  <c r="I66" i="1"/>
  <c r="I64" i="1" l="1"/>
  <c r="I60" i="1"/>
  <c r="I61" i="1"/>
  <c r="I62" i="1"/>
  <c r="I59" i="1"/>
  <c r="I58" i="1"/>
  <c r="I56" i="1"/>
  <c r="I57" i="1"/>
  <c r="I55" i="1"/>
  <c r="I53" i="1"/>
  <c r="I52" i="1"/>
  <c r="I48" i="1"/>
  <c r="I49" i="1"/>
  <c r="I47" i="1"/>
  <c r="F39" i="1"/>
  <c r="G39" i="1"/>
  <c r="U39" i="1" s="1"/>
  <c r="H39" i="1"/>
  <c r="I44" i="1"/>
  <c r="I54" i="1" l="1"/>
  <c r="G45" i="1"/>
  <c r="I41" i="1"/>
  <c r="I42" i="1"/>
  <c r="I43" i="1"/>
  <c r="I40" i="1"/>
  <c r="I36" i="1"/>
  <c r="I37" i="1"/>
  <c r="I35" i="1"/>
  <c r="I32" i="1"/>
  <c r="I33" i="1"/>
  <c r="I31" i="1"/>
  <c r="I29" i="1"/>
  <c r="I28" i="1"/>
  <c r="I25" i="1"/>
  <c r="I23" i="1"/>
  <c r="I22" i="1"/>
  <c r="I45" i="1" l="1"/>
  <c r="U45" i="1"/>
  <c r="I39" i="1"/>
  <c r="I20" i="1"/>
  <c r="I18" i="1"/>
  <c r="G17" i="1"/>
  <c r="I16" i="1"/>
  <c r="I15" i="1"/>
  <c r="I17" i="1" l="1"/>
  <c r="U17" i="1"/>
  <c r="I11" i="1"/>
  <c r="I12" i="1"/>
  <c r="W86" i="1" l="1"/>
  <c r="W46" i="1" l="1"/>
  <c r="H13" i="1" l="1"/>
  <c r="H54" i="1"/>
  <c r="I13" i="1" l="1"/>
  <c r="F13" i="1"/>
  <c r="W112" i="1"/>
  <c r="W110" i="1" s="1"/>
  <c r="W108" i="1"/>
  <c r="W106" i="1" s="1"/>
  <c r="W104" i="1"/>
  <c r="W102" i="1"/>
  <c r="W101" i="1"/>
  <c r="W100" i="1"/>
  <c r="W99" i="1" s="1"/>
  <c r="W93" i="1"/>
  <c r="W92" i="1"/>
  <c r="W90" i="1"/>
  <c r="W89" i="1"/>
  <c r="W84" i="1"/>
  <c r="W83" i="1"/>
  <c r="W82" i="1"/>
  <c r="W81" i="1"/>
  <c r="W80" i="1" s="1"/>
  <c r="W76" i="1"/>
  <c r="W75" i="1" s="1"/>
  <c r="W74" i="1"/>
  <c r="W71" i="1"/>
  <c r="W70" i="1"/>
  <c r="W69" i="1"/>
  <c r="W67" i="1"/>
  <c r="W66" i="1"/>
  <c r="W60" i="1"/>
  <c r="W54" i="1"/>
  <c r="W53" i="1"/>
  <c r="W37" i="1"/>
  <c r="W36" i="1"/>
  <c r="W35" i="1"/>
  <c r="W28" i="1"/>
  <c r="W27" i="1" s="1"/>
  <c r="W26" i="1"/>
  <c r="W25" i="1"/>
  <c r="W7" i="1"/>
  <c r="W51" i="1" l="1"/>
  <c r="I68" i="1"/>
  <c r="G68" i="1"/>
  <c r="G110" i="1" l="1"/>
  <c r="G86" i="1"/>
  <c r="G75" i="1"/>
  <c r="G54" i="1"/>
  <c r="U54" i="1" s="1"/>
  <c r="G51" i="1"/>
  <c r="G46" i="1"/>
  <c r="G38" i="1"/>
  <c r="G34" i="1"/>
  <c r="G21" i="1"/>
  <c r="G7" i="1"/>
  <c r="H10" i="1"/>
  <c r="G10" i="1"/>
  <c r="U10" i="1" s="1"/>
  <c r="G13" i="1"/>
  <c r="U13" i="1" s="1"/>
  <c r="G30" i="1" l="1"/>
  <c r="G6" i="1"/>
  <c r="H21" i="1" l="1"/>
  <c r="U21" i="1" s="1"/>
  <c r="H110" i="1"/>
  <c r="U110" i="1" s="1"/>
  <c r="H95" i="1"/>
  <c r="G95" i="1"/>
  <c r="U95" i="1" s="1"/>
  <c r="H91" i="1"/>
  <c r="G91" i="1"/>
  <c r="U91" i="1" s="1"/>
  <c r="H98" i="1" l="1"/>
  <c r="H80" i="1"/>
  <c r="H75" i="1"/>
  <c r="U75" i="1" s="1"/>
  <c r="H68" i="1"/>
  <c r="U68" i="1" s="1"/>
  <c r="H65" i="1"/>
  <c r="H51" i="1"/>
  <c r="U51" i="1" s="1"/>
  <c r="H46" i="1"/>
  <c r="U46" i="1" s="1"/>
  <c r="H38" i="1"/>
  <c r="U38" i="1" s="1"/>
  <c r="H34" i="1"/>
  <c r="U34" i="1" s="1"/>
  <c r="G27" i="1"/>
  <c r="H27" i="1"/>
  <c r="H24" i="1"/>
  <c r="G24" i="1"/>
  <c r="H7" i="1"/>
  <c r="U7" i="1" s="1"/>
  <c r="U27" i="1" l="1"/>
  <c r="U24" i="1"/>
  <c r="H50" i="1"/>
  <c r="H19" i="1"/>
  <c r="H6" i="1"/>
  <c r="U6" i="1" s="1"/>
  <c r="H30" i="1"/>
  <c r="U30" i="1" s="1"/>
  <c r="G19" i="1"/>
  <c r="H86" i="1"/>
  <c r="U86" i="1" s="1"/>
  <c r="U19" i="1" l="1"/>
  <c r="H79" i="1"/>
  <c r="H113" i="1" s="1"/>
  <c r="E86" i="1"/>
  <c r="H119" i="1" l="1"/>
  <c r="W34" i="1"/>
  <c r="W30" i="1" s="1"/>
  <c r="I110" i="1"/>
  <c r="I95" i="1"/>
  <c r="I91" i="1"/>
  <c r="I86" i="1"/>
  <c r="I75" i="1"/>
  <c r="I65" i="1"/>
  <c r="I51" i="1"/>
  <c r="I34" i="1"/>
  <c r="I30" i="1" s="1"/>
  <c r="I27" i="1"/>
  <c r="I24" i="1"/>
  <c r="I21" i="1"/>
  <c r="I7" i="1"/>
  <c r="F110" i="1"/>
  <c r="F95" i="1"/>
  <c r="F91" i="1"/>
  <c r="F86" i="1"/>
  <c r="I80" i="1"/>
  <c r="F80" i="1"/>
  <c r="F68" i="1"/>
  <c r="F65" i="1"/>
  <c r="F54" i="1"/>
  <c r="F51" i="1"/>
  <c r="F34" i="1"/>
  <c r="F27" i="1"/>
  <c r="F24" i="1"/>
  <c r="F21" i="1"/>
  <c r="F75" i="1"/>
  <c r="E75" i="1"/>
  <c r="E50" i="1" s="1"/>
  <c r="I50" i="1" l="1"/>
  <c r="F50" i="1"/>
  <c r="I98" i="1"/>
  <c r="F98" i="1"/>
  <c r="F79" i="1"/>
  <c r="I79" i="1"/>
  <c r="F19" i="1"/>
  <c r="I19" i="1"/>
  <c r="F46" i="1"/>
  <c r="I46" i="1"/>
  <c r="F38" i="1"/>
  <c r="I38" i="1"/>
  <c r="F30" i="1"/>
  <c r="W98" i="1"/>
  <c r="W91" i="1"/>
  <c r="G80" i="1"/>
  <c r="U80" i="1" s="1"/>
  <c r="W68" i="1"/>
  <c r="G65" i="1"/>
  <c r="W65" i="1"/>
  <c r="W50" i="1" s="1"/>
  <c r="W10" i="1"/>
  <c r="G50" i="1" l="1"/>
  <c r="U65" i="1"/>
  <c r="U50" i="1" s="1"/>
  <c r="W79" i="1"/>
  <c r="G79" i="1"/>
  <c r="U79" i="1" s="1"/>
  <c r="E110" i="1"/>
  <c r="E98" i="1" s="1"/>
  <c r="E95" i="1"/>
  <c r="E79" i="1" s="1"/>
  <c r="E27" i="1"/>
  <c r="E21" i="1"/>
  <c r="E10" i="1"/>
  <c r="E7" i="1"/>
  <c r="E6" i="1" s="1"/>
  <c r="G98" i="1" l="1"/>
  <c r="U98" i="1" s="1"/>
  <c r="G113" i="1" l="1"/>
  <c r="U113" i="1" s="1"/>
  <c r="I10" i="1"/>
  <c r="U119" i="1" l="1"/>
  <c r="G119" i="1"/>
  <c r="I6" i="1"/>
  <c r="I113" i="1" s="1"/>
  <c r="I119" i="1" s="1"/>
  <c r="U122" i="1" l="1"/>
  <c r="W6" i="1"/>
  <c r="W24" i="1" l="1"/>
  <c r="W19" i="1" s="1"/>
  <c r="W113" i="1" s="1"/>
  <c r="W119" i="1" s="1"/>
  <c r="E24" i="1" l="1"/>
  <c r="E19" i="1" s="1"/>
  <c r="E113" i="1" s="1"/>
  <c r="E119" i="1" s="1"/>
  <c r="F10" i="1"/>
  <c r="F7" i="1"/>
  <c r="F6" i="1" l="1"/>
  <c r="F113" i="1" s="1"/>
  <c r="F119" i="1" s="1"/>
</calcChain>
</file>

<file path=xl/comments1.xml><?xml version="1.0" encoding="utf-8"?>
<comments xmlns="http://schemas.openxmlformats.org/spreadsheetml/2006/main">
  <authors>
    <author>Drábková Vladimíra</author>
  </authors>
  <commentList>
    <comment ref="H72" authorId="0" shapeId="0">
      <text>
        <r>
          <rPr>
            <b/>
            <sz val="9"/>
            <color indexed="81"/>
            <rFont val="Tahoma"/>
            <family val="2"/>
            <charset val="238"/>
          </rPr>
          <t>Drábková Vladimíra:</t>
        </r>
        <r>
          <rPr>
            <sz val="9"/>
            <color indexed="81"/>
            <rFont val="Tahoma"/>
            <family val="2"/>
            <charset val="238"/>
          </rPr>
          <t xml:space="preserve">
20 000 + 40 000= neexist. účet, není to vratka</t>
        </r>
      </text>
    </comment>
  </commentList>
</comments>
</file>

<file path=xl/sharedStrings.xml><?xml version="1.0" encoding="utf-8"?>
<sst xmlns="http://schemas.openxmlformats.org/spreadsheetml/2006/main" count="290" uniqueCount="171">
  <si>
    <t xml:space="preserve">Odbor </t>
  </si>
  <si>
    <t>UZ</t>
  </si>
  <si>
    <t>ORJ</t>
  </si>
  <si>
    <t>Odbor strategického rozvoje kraje</t>
  </si>
  <si>
    <t xml:space="preserve">Dotační program: </t>
  </si>
  <si>
    <t xml:space="preserve">Dotační tituly: </t>
  </si>
  <si>
    <t>Podpora soutěží propagujících podnikatele</t>
  </si>
  <si>
    <t>Podpora poradenství pro podnikatele</t>
  </si>
  <si>
    <t xml:space="preserve">Podpora regionálního značení </t>
  </si>
  <si>
    <t>Podpora farmářských trhů</t>
  </si>
  <si>
    <t>Podpora zpracování územně plánovací dokumentace</t>
  </si>
  <si>
    <t xml:space="preserve">Podpora budování a obnovy infrastruktury obce </t>
  </si>
  <si>
    <t>Podpora přípravy projektové dokumentace</t>
  </si>
  <si>
    <t xml:space="preserve">Odbor životního prostředí a zemědělství </t>
  </si>
  <si>
    <t>Podpora začínajících včelařů</t>
  </si>
  <si>
    <t>Podpora stávajících včelařů</t>
  </si>
  <si>
    <t xml:space="preserve">Řešení mimořádné situace na infrastruktuře vodovodů a kanalizací pro veřejnou potřebu </t>
  </si>
  <si>
    <t xml:space="preserve">Podpora činnosti záchranných stanic pro handicapované živočichy </t>
  </si>
  <si>
    <t>Odbor školství a mládeže</t>
  </si>
  <si>
    <t xml:space="preserve">Odbor sociálních věcí 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</si>
  <si>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</si>
  <si>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</si>
  <si>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</si>
  <si>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</si>
  <si>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 xml:space="preserve">Odbor dopravy a silničního hospodářství </t>
  </si>
  <si>
    <t>Odbor sportu, kultury a památkové péče</t>
  </si>
  <si>
    <t xml:space="preserve">Podpora celoroční sportovní činnosti </t>
  </si>
  <si>
    <t>Podpora přípravy dětí a mládeže na vrcholový sport</t>
  </si>
  <si>
    <t xml:space="preserve">Podpora sportovních akcí </t>
  </si>
  <si>
    <t xml:space="preserve">Podpora reprezentantů ČR z Olomouckého kraje </t>
  </si>
  <si>
    <t>Obnova kulturních památek</t>
  </si>
  <si>
    <t>Obnova staveb drobné architektury místního významu</t>
  </si>
  <si>
    <t>Obnova nemovitostí, které nejsou kulturní památkou, nacházejících se na území památkových rezervací a památkových zón</t>
  </si>
  <si>
    <t xml:space="preserve">Víceletá podpora významných kulturních akcí </t>
  </si>
  <si>
    <t xml:space="preserve">Odbor zdravotnictví </t>
  </si>
  <si>
    <t>Kontaktní a poradenské služby</t>
  </si>
  <si>
    <t xml:space="preserve">Terénní programy </t>
  </si>
  <si>
    <t>Ambulantní léčba</t>
  </si>
  <si>
    <t>Doléčovací programy</t>
  </si>
  <si>
    <t>Specifická selektivní a indikovaná prevence</t>
  </si>
  <si>
    <t>Odbor kancelář hejtmana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</si>
  <si>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</si>
  <si>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</si>
  <si>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</si>
  <si>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</si>
  <si>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turistických regionech Jeseníky a Střední Morava</t>
  </si>
  <si>
    <t>Požadováno celkem</t>
  </si>
  <si>
    <t>v Kč</t>
  </si>
  <si>
    <t xml:space="preserve">Schváleno ROK, ZOK </t>
  </si>
  <si>
    <r>
      <t xml:space="preserve">Počet přijatých žádostí 
</t>
    </r>
    <r>
      <rPr>
        <sz val="8"/>
        <rFont val="Arial"/>
        <family val="2"/>
        <charset val="238"/>
      </rPr>
      <t>(mimo stornovaných)</t>
    </r>
  </si>
  <si>
    <t>Vratky 2020</t>
  </si>
  <si>
    <t xml:space="preserve">Rekonstrukce a oprava kulturních domů </t>
  </si>
  <si>
    <t>Podpora venkovských prodejen</t>
  </si>
  <si>
    <t>Podpora rozvoje vysokoškolského vzdělávání na území Olomouckého kraje</t>
  </si>
  <si>
    <t>Podpora profesně zaměřených studijních programů na vysokých školách v Olomouckém kraji</t>
  </si>
  <si>
    <t>Podpora přípravy nových vzdělávacích programů na vysokých školách v Olomouckém kraji</t>
  </si>
  <si>
    <t xml:space="preserve">Podpora mládežnických reprezentantů ČR (do 21 let) z Olomouckého 
kraje </t>
  </si>
  <si>
    <t xml:space="preserve">Víceletá podpora v oblasti sportu </t>
  </si>
  <si>
    <t>Víceletá podpora významných sportovních akcí</t>
  </si>
  <si>
    <t>Víceletá podpora sportovní činnosti</t>
  </si>
  <si>
    <t>Podpora výstavby a rekonstrukcí</t>
  </si>
  <si>
    <t>Podpora obnovy kulturního zázemí v investiční oblasti</t>
  </si>
  <si>
    <t>Podpora významných aktivit v oblasti zdravotnictví</t>
  </si>
  <si>
    <t>Podpora zdravotně-preventivních aktivit pro všechny skupiny obyvatel</t>
  </si>
  <si>
    <t>Podpora poskytovatelů lůžkové paliativní péče</t>
  </si>
  <si>
    <t>Podpora poskytovatelů domácí paliativní péče</t>
  </si>
  <si>
    <t>Podpora specializačního vzdělávání lékařů v oblasti paliativní péče</t>
  </si>
  <si>
    <t>Podpora odborného vzdělávání nelékařských zdravotnických pracovníků v oblasti paliativní péče</t>
  </si>
  <si>
    <t>Podpora akcí zaměřených na oblast životního prostředí a zemědělství a podpora činnosti zájmových spolků a organizací, předmětem jejichž činnosti je oblast životního prostředí a zemědělství</t>
  </si>
  <si>
    <t>x</t>
  </si>
  <si>
    <t>1. 1. - 31. 5. 2019</t>
  </si>
  <si>
    <t>Příjem žádostí
od - do</t>
  </si>
  <si>
    <t>1.4. - 28.6.2019</t>
  </si>
  <si>
    <t>2.5. - 20.5.2019</t>
  </si>
  <si>
    <t>1.4. - 15.4.2019</t>
  </si>
  <si>
    <t>3.6. - 17.6.2019</t>
  </si>
  <si>
    <t>Dotace na získání trenérské licence</t>
  </si>
  <si>
    <t>1.3. - 17.5.2019</t>
  </si>
  <si>
    <t>18.1. - 1.4.2019</t>
  </si>
  <si>
    <t>31.5. - 26.7.2019</t>
  </si>
  <si>
    <t>31.5. - 1.7.2019</t>
  </si>
  <si>
    <t>8.4. - 26.4.2019</t>
  </si>
  <si>
    <t>4.4. - 12.4.2019</t>
  </si>
  <si>
    <t>1.4. - 10.4.2019</t>
  </si>
  <si>
    <t>21.1. - 8.2.2019</t>
  </si>
  <si>
    <t>4.2. - 20.2.2019</t>
  </si>
  <si>
    <t>25.2. - 4.3.2019</t>
  </si>
  <si>
    <t>18.1. - 8.2.2019</t>
  </si>
  <si>
    <t>22.10. - 9.11.2018</t>
  </si>
  <si>
    <t>18.1. - 18.2.2019</t>
  </si>
  <si>
    <t>22.1. - 8.2.2019</t>
  </si>
  <si>
    <t>21.1. - 4.2.2019</t>
  </si>
  <si>
    <t>21.1 - 4.2.2019</t>
  </si>
  <si>
    <t>18.1. - 15.2.2019</t>
  </si>
  <si>
    <t>1. kolo 7.1. - 21.1.2019
2. kolo 17.6. - 28.6.2019</t>
  </si>
  <si>
    <t>Program na podporu lesních ekosystémů 2018-2020</t>
  </si>
  <si>
    <t>1. kolo 18.1. - 1.2.2019
2. kolo 1.7. - 16.8.2019</t>
  </si>
  <si>
    <t>1. kolo 21.1. - 4.2.2019
2. kolo 3.6. - 17.6.2019</t>
  </si>
  <si>
    <t>1. kolo 25.2. - 26.4.2019
2. kolo 27.5. - 28.6.2019</t>
  </si>
  <si>
    <t>Řešení mimořádné situace na vodních dílech a realizace opatření sloužících k předcházení a odstraňování následků povodní</t>
  </si>
  <si>
    <t>Program finanční podpory poskytování sociálních služeb v Olomouckém kraji - Podprogram č. 2</t>
  </si>
  <si>
    <t>Počet schválených žádostí</t>
  </si>
  <si>
    <t>18.1 - 24.1.2019</t>
  </si>
  <si>
    <t>Dotace na pořízení, technické zhodnocení a opravu požární techniky a nákup věcného vybavení JSDH obcí Olomouckého kraje</t>
  </si>
  <si>
    <t xml:space="preserve">Dotace pro JSDH obcí Olomouckého kraje na nákup dopravních automobilů a cisternových automobilových stříkaček </t>
  </si>
  <si>
    <t xml:space="preserve">Program na podporu JSDH </t>
  </si>
  <si>
    <t xml:space="preserve">Dotace na akce hasičů, spolků a pobočných spolků hasičů Olomouckého kraje </t>
  </si>
  <si>
    <t xml:space="preserve">Dotace na činnost spolků a pobočných spolků hasičů Olomouckého kraje </t>
  </si>
  <si>
    <t>Dotace na činnost, akce a projekty hasičů, spolků a pobočných spolků hasičů Olomouckého kraje</t>
  </si>
  <si>
    <t xml:space="preserve">Program na podporu místních produktů </t>
  </si>
  <si>
    <t xml:space="preserve">Program na podporu podnikání </t>
  </si>
  <si>
    <t xml:space="preserve">Program obnovy venkova Olomouckého kraje </t>
  </si>
  <si>
    <t>Program na podporu včelařů na území Olomouckého kraje</t>
  </si>
  <si>
    <t xml:space="preserve">Dotace obcím Olomouckého kraje na řešení mimořádných událostí v oblasti vodohospodářské infrastruktury </t>
  </si>
  <si>
    <t>Program na podporu aktivit v oblasti životního prostředí a zemědělství</t>
  </si>
  <si>
    <t xml:space="preserve">Program na podporu vzdělávání na vysokých školách v Olomouckém kraji </t>
  </si>
  <si>
    <t xml:space="preserve">Studijní stipendium Olomouckého kraje na studium v zahraničí </t>
  </si>
  <si>
    <t xml:space="preserve">Program na podporu sportu v Olomouckém kraji </t>
  </si>
  <si>
    <t>Program na podporu volnočasových a tělovýchovných aktivit v Olomouckém kraji</t>
  </si>
  <si>
    <t xml:space="preserve">Program na podporu environmentálního vzdělávání, výchovy a osvěty v Olomouckém kraji </t>
  </si>
  <si>
    <t xml:space="preserve">Program na podporu sportovní činnosti dětí a mládeže v Olomouckém kraji </t>
  </si>
  <si>
    <t xml:space="preserve">Program na podporu práce s dětmi a mládeží v Olomouckém kraji </t>
  </si>
  <si>
    <t xml:space="preserve">Dotační program pro sociální oblast </t>
  </si>
  <si>
    <t xml:space="preserve">Podpora výstavby a oprav cyklostezek </t>
  </si>
  <si>
    <t xml:space="preserve">Podpora opatření pro zvýšení bezpečnosti provozu a budování přechodů pro chodce </t>
  </si>
  <si>
    <t xml:space="preserve">Podpora výstavby, obnovy a vybavení dětských dopravních hřišť </t>
  </si>
  <si>
    <t xml:space="preserve">Program památkové péče v Olomouckém kraji </t>
  </si>
  <si>
    <t xml:space="preserve">Program podpory kultury v Olomouckém kraji </t>
  </si>
  <si>
    <t>Program na podporu zdraví a zdravého životního stylu</t>
  </si>
  <si>
    <t xml:space="preserve">Program pro vzdělávání ve zdravotnictví </t>
  </si>
  <si>
    <t xml:space="preserve">Program pro oblast protidrogové prevence </t>
  </si>
  <si>
    <t xml:space="preserve">Dotační program na podporu cestovního ruchu a zahraničních vztahů </t>
  </si>
  <si>
    <t xml:space="preserve">Program na podporu sportovní činnosti v Olomouckém kraji </t>
  </si>
  <si>
    <t xml:space="preserve">Program na podporu handicapovaných sportovců v Olomouckém kraji </t>
  </si>
  <si>
    <t xml:space="preserve">Program na podporu výstavby a rekonstrukcí sportovních zařízení v obcích Olomouckého kraje </t>
  </si>
  <si>
    <t xml:space="preserve">Program na podporu investičních akcí v oblasti sportu - provoz a údržba sportovních a tělovýchovných zařízení v Olomouckém kraji </t>
  </si>
  <si>
    <t xml:space="preserve">Program na podporu investičních projektů v oblasti kultury v Olomouckém kraji </t>
  </si>
  <si>
    <t xml:space="preserve">Program pro celoživotní vzdělávání na LF UP  </t>
  </si>
  <si>
    <t xml:space="preserve">Program na podporu obnovy drobného majektu v oblasti kultury v Olomouckém kraji </t>
  </si>
  <si>
    <t xml:space="preserve">Program na podporu poskytovatelů paliativní péče </t>
  </si>
  <si>
    <t xml:space="preserve">Program pro vzdělávání v paliativní péči </t>
  </si>
  <si>
    <t xml:space="preserve">Program na podporu stálých profesionálních souborů v Olomouckém kraji </t>
  </si>
  <si>
    <t>21.1. - 7.2.2019</t>
  </si>
  <si>
    <t>21.1. - 5.2.2019</t>
  </si>
  <si>
    <t>18.3. - 5.4.2019</t>
  </si>
  <si>
    <t>28.1. - 8.2. 2019</t>
  </si>
  <si>
    <t>28.1. - 8.2.2019</t>
  </si>
  <si>
    <t>21.1. - 31.1.2019</t>
  </si>
  <si>
    <t>1.2. - 28.2.2019</t>
  </si>
  <si>
    <t>21.1. - 15.2.2019</t>
  </si>
  <si>
    <t>21.1. - 28.1.2019</t>
  </si>
  <si>
    <t>14.6. - 31.7. 2019</t>
  </si>
  <si>
    <t>2.9. - 5. 9.2019</t>
  </si>
  <si>
    <t>Individuální dotace (všechny odbory)</t>
  </si>
  <si>
    <t xml:space="preserve">Dotační programy / tituly  a individuální dotace celkem </t>
  </si>
  <si>
    <t xml:space="preserve">Dotační programy/tituly celkem  </t>
  </si>
  <si>
    <t>Skutečnost k 31.12.2019</t>
  </si>
  <si>
    <t>Návratné finanční výpomoci (všechny odbory)</t>
  </si>
  <si>
    <t>8 = 6 - 7</t>
  </si>
  <si>
    <t>10. Dotační programy / tituly a návratné finanční výpomoci z rozpočtu Olomouckého kraje v roce 2020</t>
  </si>
  <si>
    <t>Schválený rozpočet 2020</t>
  </si>
  <si>
    <t>Upravený rozpočet k 31.12.2020</t>
  </si>
  <si>
    <t>Vyplaceno k 31.12.2020</t>
  </si>
  <si>
    <t>Vratky v roce 2020 
(k 31.12.2020)</t>
  </si>
  <si>
    <t>Skutečnost k 31.12.2020</t>
  </si>
  <si>
    <t>Vratky v roce 2021</t>
  </si>
  <si>
    <t>Podpora infrastruktury sociálních služeb na území Olomouckého kraje</t>
  </si>
  <si>
    <t>Dotace na zajištění akceschopnosti JSDH obcí Olomouckého kraje pro JPO II a JPO III</t>
  </si>
  <si>
    <t>Podpora rozvoje cestovního ruchu v Olomouckém kraji II</t>
  </si>
  <si>
    <t>Program na podporu výstavby a rekonstrukcí sportovních zařízení kofinancovaných z MŠMT v obcích OK</t>
  </si>
  <si>
    <t>Podpora konferencí a odborných akcí v oblasti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</si>
</sst>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7">
    <xf numFmtId="0" fontId="0" fillId="0" borderId="0" xfId="0"/>
    <xf numFmtId="0" fontId="2" fillId="2" borderId="0" xfId="1" applyFont="1" applyFill="1"/>
    <xf numFmtId="3" fontId="3" fillId="2" borderId="0" xfId="0" applyNumberFormat="1" applyFont="1" applyFill="1"/>
    <xf numFmtId="0" fontId="3" fillId="0" borderId="0" xfId="0" applyFont="1"/>
    <xf numFmtId="3" fontId="3" fillId="2" borderId="0" xfId="0" applyNumberFormat="1" applyFont="1" applyFill="1" applyBorder="1"/>
    <xf numFmtId="0" fontId="1" fillId="3" borderId="27" xfId="1" applyFont="1" applyFill="1" applyBorder="1" applyAlignment="1">
      <alignment horizontal="center" vertical="center"/>
    </xf>
    <xf numFmtId="0" fontId="1" fillId="3" borderId="28" xfId="1" applyFont="1" applyFill="1" applyBorder="1" applyAlignment="1">
      <alignment horizontal="center" vertical="center"/>
    </xf>
    <xf numFmtId="0" fontId="1" fillId="3" borderId="29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right"/>
    </xf>
    <xf numFmtId="4" fontId="1" fillId="3" borderId="29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3" fontId="1" fillId="3" borderId="29" xfId="0" applyNumberFormat="1" applyFont="1" applyFill="1" applyBorder="1" applyAlignment="1">
      <alignment horizontal="center" vertical="center" wrapText="1"/>
    </xf>
    <xf numFmtId="3" fontId="1" fillId="3" borderId="28" xfId="0" applyNumberFormat="1" applyFont="1" applyFill="1" applyBorder="1" applyAlignment="1">
      <alignment horizontal="center" vertical="center" wrapText="1"/>
    </xf>
    <xf numFmtId="3" fontId="1" fillId="3" borderId="70" xfId="0" applyNumberFormat="1" applyFont="1" applyFill="1" applyBorder="1" applyAlignment="1">
      <alignment horizontal="center" vertical="center" wrapText="1"/>
    </xf>
    <xf numFmtId="3" fontId="1" fillId="3" borderId="55" xfId="0" applyNumberFormat="1" applyFont="1" applyFill="1" applyBorder="1" applyAlignment="1">
      <alignment horizontal="center" vertical="center" wrapText="1"/>
    </xf>
    <xf numFmtId="3" fontId="1" fillId="3" borderId="30" xfId="0" applyNumberFormat="1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 wrapText="1"/>
    </xf>
    <xf numFmtId="0" fontId="1" fillId="3" borderId="64" xfId="1" applyFont="1" applyFill="1" applyBorder="1" applyAlignment="1">
      <alignment horizontal="center" wrapText="1"/>
    </xf>
    <xf numFmtId="3" fontId="1" fillId="3" borderId="68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wrapText="1"/>
    </xf>
    <xf numFmtId="3" fontId="5" fillId="3" borderId="73" xfId="0" applyNumberFormat="1" applyFont="1" applyFill="1" applyBorder="1" applyAlignment="1">
      <alignment horizontal="center" wrapText="1"/>
    </xf>
    <xf numFmtId="3" fontId="5" fillId="3" borderId="0" xfId="0" applyNumberFormat="1" applyFont="1" applyFill="1" applyBorder="1" applyAlignment="1">
      <alignment horizontal="center" wrapText="1"/>
    </xf>
    <xf numFmtId="3" fontId="5" fillId="3" borderId="69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3" fontId="5" fillId="3" borderId="74" xfId="0" applyNumberFormat="1" applyFont="1" applyFill="1" applyBorder="1" applyAlignment="1">
      <alignment horizontal="center" wrapText="1"/>
    </xf>
    <xf numFmtId="3" fontId="5" fillId="3" borderId="75" xfId="0" applyNumberFormat="1" applyFont="1" applyFill="1" applyBorder="1" applyAlignment="1">
      <alignment horizontal="center" wrapText="1"/>
    </xf>
    <xf numFmtId="3" fontId="5" fillId="3" borderId="57" xfId="0" applyNumberFormat="1" applyFont="1" applyFill="1" applyBorder="1" applyAlignment="1">
      <alignment horizontal="center" wrapText="1"/>
    </xf>
    <xf numFmtId="0" fontId="5" fillId="3" borderId="61" xfId="1" applyFont="1" applyFill="1" applyBorder="1"/>
    <xf numFmtId="0" fontId="1" fillId="3" borderId="30" xfId="1" applyFont="1" applyFill="1" applyBorder="1" applyAlignment="1">
      <alignment horizontal="center" wrapText="1"/>
    </xf>
    <xf numFmtId="0" fontId="1" fillId="2" borderId="0" xfId="1" applyFont="1" applyFill="1" applyBorder="1"/>
    <xf numFmtId="0" fontId="1" fillId="3" borderId="21" xfId="1" applyFont="1" applyFill="1" applyBorder="1"/>
    <xf numFmtId="0" fontId="5" fillId="3" borderId="0" xfId="1" applyFont="1" applyFill="1" applyBorder="1"/>
    <xf numFmtId="0" fontId="8" fillId="3" borderId="42" xfId="1" applyFont="1" applyFill="1" applyBorder="1" applyAlignment="1">
      <alignment horizontal="center"/>
    </xf>
    <xf numFmtId="0" fontId="3" fillId="2" borderId="59" xfId="0" applyFont="1" applyFill="1" applyBorder="1"/>
    <xf numFmtId="0" fontId="9" fillId="2" borderId="21" xfId="0" applyFont="1" applyFill="1" applyBorder="1" applyAlignment="1">
      <alignment horizontal="left"/>
    </xf>
    <xf numFmtId="0" fontId="1" fillId="2" borderId="5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36" xfId="0" applyFont="1" applyFill="1" applyBorder="1"/>
    <xf numFmtId="0" fontId="1" fillId="2" borderId="8" xfId="0" applyFont="1" applyFill="1" applyBorder="1"/>
    <xf numFmtId="4" fontId="1" fillId="2" borderId="2" xfId="0" applyNumberFormat="1" applyFont="1" applyFill="1" applyBorder="1"/>
    <xf numFmtId="4" fontId="9" fillId="2" borderId="53" xfId="0" applyNumberFormat="1" applyFont="1" applyFill="1" applyBorder="1"/>
    <xf numFmtId="4" fontId="10" fillId="2" borderId="2" xfId="0" applyNumberFormat="1" applyFont="1" applyFill="1" applyBorder="1"/>
    <xf numFmtId="4" fontId="10" fillId="2" borderId="10" xfId="0" applyNumberFormat="1" applyFont="1" applyFill="1" applyBorder="1"/>
    <xf numFmtId="3" fontId="4" fillId="3" borderId="5" xfId="1" applyNumberFormat="1" applyFont="1" applyFill="1" applyBorder="1"/>
    <xf numFmtId="0" fontId="3" fillId="2" borderId="34" xfId="0" applyFont="1" applyFill="1" applyBorder="1"/>
    <xf numFmtId="0" fontId="9" fillId="2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wrapText="1"/>
    </xf>
    <xf numFmtId="4" fontId="9" fillId="2" borderId="6" xfId="0" applyNumberFormat="1" applyFont="1" applyFill="1" applyBorder="1"/>
    <xf numFmtId="4" fontId="1" fillId="2" borderId="10" xfId="0" applyNumberFormat="1" applyFont="1" applyFill="1" applyBorder="1"/>
    <xf numFmtId="0" fontId="3" fillId="2" borderId="38" xfId="0" applyFont="1" applyFill="1" applyBorder="1"/>
    <xf numFmtId="0" fontId="9" fillId="2" borderId="6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39" xfId="0" applyFont="1" applyFill="1" applyBorder="1"/>
    <xf numFmtId="0" fontId="1" fillId="2" borderId="13" xfId="0" applyFont="1" applyFill="1" applyBorder="1"/>
    <xf numFmtId="0" fontId="4" fillId="3" borderId="4" xfId="1" applyFont="1" applyFill="1" applyBorder="1" applyAlignment="1">
      <alignment horizontal="left"/>
    </xf>
    <xf numFmtId="0" fontId="3" fillId="2" borderId="40" xfId="0" applyFont="1" applyFill="1" applyBorder="1"/>
    <xf numFmtId="0" fontId="3" fillId="2" borderId="33" xfId="0" applyFont="1" applyFill="1" applyBorder="1"/>
    <xf numFmtId="0" fontId="1" fillId="2" borderId="34" xfId="0" applyFont="1" applyFill="1" applyBorder="1"/>
    <xf numFmtId="0" fontId="1" fillId="2" borderId="34" xfId="0" applyFont="1" applyFill="1" applyBorder="1" applyAlignment="1">
      <alignment horizontal="left" vertical="top"/>
    </xf>
    <xf numFmtId="0" fontId="1" fillId="2" borderId="41" xfId="0" applyFont="1" applyFill="1" applyBorder="1"/>
    <xf numFmtId="0" fontId="9" fillId="2" borderId="11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9" fillId="2" borderId="12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3" borderId="5" xfId="1" applyFont="1" applyFill="1" applyBorder="1"/>
    <xf numFmtId="0" fontId="1" fillId="2" borderId="11" xfId="0" applyFont="1" applyFill="1" applyBorder="1"/>
    <xf numFmtId="0" fontId="9" fillId="2" borderId="11" xfId="0" applyFont="1" applyFill="1" applyBorder="1"/>
    <xf numFmtId="0" fontId="1" fillId="2" borderId="6" xfId="0" applyFont="1" applyFill="1" applyBorder="1"/>
    <xf numFmtId="0" fontId="9" fillId="2" borderId="6" xfId="0" applyFont="1" applyFill="1" applyBorder="1"/>
    <xf numFmtId="0" fontId="3" fillId="2" borderId="6" xfId="0" applyFont="1" applyFill="1" applyBorder="1"/>
    <xf numFmtId="0" fontId="1" fillId="2" borderId="10" xfId="0" applyFont="1" applyFill="1" applyBorder="1"/>
    <xf numFmtId="4" fontId="4" fillId="3" borderId="5" xfId="1" applyNumberFormat="1" applyFont="1" applyFill="1" applyBorder="1"/>
    <xf numFmtId="4" fontId="9" fillId="2" borderId="51" xfId="0" applyNumberFormat="1" applyFont="1" applyFill="1" applyBorder="1"/>
    <xf numFmtId="4" fontId="4" fillId="3" borderId="4" xfId="1" applyNumberFormat="1" applyFont="1" applyFill="1" applyBorder="1"/>
    <xf numFmtId="4" fontId="9" fillId="2" borderId="54" xfId="0" applyNumberFormat="1" applyFont="1" applyFill="1" applyBorder="1"/>
    <xf numFmtId="4" fontId="9" fillId="2" borderId="11" xfId="0" applyNumberFormat="1" applyFont="1" applyFill="1" applyBorder="1"/>
    <xf numFmtId="4" fontId="9" fillId="2" borderId="10" xfId="0" applyNumberFormat="1" applyFont="1" applyFill="1" applyBorder="1"/>
    <xf numFmtId="4" fontId="1" fillId="2" borderId="8" xfId="0" applyNumberFormat="1" applyFont="1" applyFill="1" applyBorder="1"/>
    <xf numFmtId="4" fontId="1" fillId="0" borderId="2" xfId="0" applyNumberFormat="1" applyFont="1" applyFill="1" applyBorder="1"/>
    <xf numFmtId="4" fontId="1" fillId="2" borderId="13" xfId="0" applyNumberFormat="1" applyFont="1" applyFill="1" applyBorder="1"/>
    <xf numFmtId="4" fontId="9" fillId="3" borderId="5" xfId="1" applyNumberFormat="1" applyFont="1" applyFill="1" applyBorder="1"/>
    <xf numFmtId="4" fontId="9" fillId="3" borderId="4" xfId="1" applyNumberFormat="1" applyFont="1" applyFill="1" applyBorder="1"/>
    <xf numFmtId="0" fontId="3" fillId="0" borderId="40" xfId="0" applyFont="1" applyFill="1" applyBorder="1"/>
    <xf numFmtId="0" fontId="9" fillId="2" borderId="15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right"/>
    </xf>
    <xf numFmtId="0" fontId="3" fillId="0" borderId="11" xfId="0" applyFont="1" applyFill="1" applyBorder="1"/>
    <xf numFmtId="0" fontId="3" fillId="2" borderId="22" xfId="0" applyFont="1" applyFill="1" applyBorder="1"/>
    <xf numFmtId="0" fontId="9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3" fillId="2" borderId="17" xfId="0" applyFont="1" applyFill="1" applyBorder="1"/>
    <xf numFmtId="0" fontId="9" fillId="2" borderId="17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right"/>
    </xf>
    <xf numFmtId="0" fontId="3" fillId="2" borderId="51" xfId="0" applyFont="1" applyFill="1" applyBorder="1"/>
    <xf numFmtId="0" fontId="1" fillId="2" borderId="34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7" xfId="0" applyFont="1" applyFill="1" applyBorder="1"/>
    <xf numFmtId="0" fontId="3" fillId="2" borderId="4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/>
    </xf>
    <xf numFmtId="0" fontId="3" fillId="2" borderId="13" xfId="0" applyFont="1" applyFill="1" applyBorder="1"/>
    <xf numFmtId="4" fontId="9" fillId="0" borderId="11" xfId="0" applyNumberFormat="1" applyFont="1" applyFill="1" applyBorder="1"/>
    <xf numFmtId="4" fontId="9" fillId="2" borderId="10" xfId="0" applyNumberFormat="1" applyFont="1" applyFill="1" applyBorder="1" applyAlignment="1">
      <alignment wrapText="1"/>
    </xf>
    <xf numFmtId="4" fontId="9" fillId="2" borderId="17" xfId="0" applyNumberFormat="1" applyFont="1" applyFill="1" applyBorder="1"/>
    <xf numFmtId="4" fontId="9" fillId="0" borderId="10" xfId="0" applyNumberFormat="1" applyFont="1" applyFill="1" applyBorder="1"/>
    <xf numFmtId="4" fontId="9" fillId="2" borderId="17" xfId="0" applyNumberFormat="1" applyFont="1" applyFill="1" applyBorder="1" applyAlignment="1">
      <alignment horizontal="right"/>
    </xf>
    <xf numFmtId="4" fontId="9" fillId="2" borderId="2" xfId="0" applyNumberFormat="1" applyFont="1" applyFill="1" applyBorder="1"/>
    <xf numFmtId="4" fontId="1" fillId="2" borderId="46" xfId="0" applyNumberFormat="1" applyFont="1" applyFill="1" applyBorder="1"/>
    <xf numFmtId="4" fontId="1" fillId="0" borderId="46" xfId="0" applyNumberFormat="1" applyFont="1" applyFill="1" applyBorder="1"/>
    <xf numFmtId="0" fontId="3" fillId="2" borderId="24" xfId="0" applyFont="1" applyFill="1" applyBorder="1"/>
    <xf numFmtId="0" fontId="9" fillId="2" borderId="19" xfId="0" applyFont="1" applyFill="1" applyBorder="1" applyAlignment="1">
      <alignment wrapText="1"/>
    </xf>
    <xf numFmtId="0" fontId="1" fillId="2" borderId="19" xfId="0" applyFont="1" applyFill="1" applyBorder="1"/>
    <xf numFmtId="0" fontId="9" fillId="2" borderId="19" xfId="0" applyFont="1" applyFill="1" applyBorder="1"/>
    <xf numFmtId="4" fontId="4" fillId="3" borderId="50" xfId="1" applyNumberFormat="1" applyFont="1" applyFill="1" applyBorder="1"/>
    <xf numFmtId="4" fontId="9" fillId="2" borderId="19" xfId="0" applyNumberFormat="1" applyFont="1" applyFill="1" applyBorder="1"/>
    <xf numFmtId="4" fontId="9" fillId="2" borderId="7" xfId="0" applyNumberFormat="1" applyFont="1" applyFill="1" applyBorder="1"/>
    <xf numFmtId="0" fontId="3" fillId="0" borderId="49" xfId="0" applyFont="1" applyBorder="1"/>
    <xf numFmtId="0" fontId="1" fillId="0" borderId="17" xfId="0" applyFont="1" applyBorder="1"/>
    <xf numFmtId="0" fontId="9" fillId="2" borderId="17" xfId="0" applyFont="1" applyFill="1" applyBorder="1" applyAlignment="1">
      <alignment wrapText="1"/>
    </xf>
    <xf numFmtId="0" fontId="3" fillId="0" borderId="39" xfId="0" applyFont="1" applyBorder="1"/>
    <xf numFmtId="0" fontId="1" fillId="0" borderId="2" xfId="0" applyFont="1" applyBorder="1"/>
    <xf numFmtId="0" fontId="3" fillId="2" borderId="36" xfId="0" applyFont="1" applyFill="1" applyBorder="1"/>
    <xf numFmtId="0" fontId="3" fillId="2" borderId="22" xfId="0" applyFont="1" applyFill="1" applyBorder="1" applyAlignment="1">
      <alignment vertical="top"/>
    </xf>
    <xf numFmtId="0" fontId="3" fillId="2" borderId="34" xfId="0" applyFont="1" applyFill="1" applyBorder="1" applyAlignment="1">
      <alignment horizontal="left"/>
    </xf>
    <xf numFmtId="4" fontId="9" fillId="0" borderId="17" xfId="0" applyNumberFormat="1" applyFont="1" applyBorder="1"/>
    <xf numFmtId="4" fontId="9" fillId="0" borderId="2" xfId="0" applyNumberFormat="1" applyFont="1" applyBorder="1"/>
    <xf numFmtId="0" fontId="4" fillId="3" borderId="25" xfId="1" applyFont="1" applyFill="1" applyBorder="1" applyAlignment="1"/>
    <xf numFmtId="0" fontId="4" fillId="3" borderId="5" xfId="1" applyFont="1" applyFill="1" applyBorder="1" applyAlignment="1"/>
    <xf numFmtId="0" fontId="1" fillId="3" borderId="5" xfId="1" applyFont="1" applyFill="1" applyBorder="1" applyAlignment="1"/>
    <xf numFmtId="4" fontId="9" fillId="2" borderId="13" xfId="0" applyNumberFormat="1" applyFont="1" applyFill="1" applyBorder="1"/>
    <xf numFmtId="4" fontId="9" fillId="2" borderId="48" xfId="0" applyNumberFormat="1" applyFont="1" applyFill="1" applyBorder="1"/>
    <xf numFmtId="4" fontId="9" fillId="2" borderId="57" xfId="0" applyNumberFormat="1" applyFont="1" applyFill="1" applyBorder="1"/>
    <xf numFmtId="0" fontId="9" fillId="2" borderId="21" xfId="0" applyFont="1" applyFill="1" applyBorder="1" applyAlignment="1">
      <alignment wrapText="1"/>
    </xf>
    <xf numFmtId="0" fontId="11" fillId="2" borderId="53" xfId="0" applyFont="1" applyFill="1" applyBorder="1"/>
    <xf numFmtId="4" fontId="9" fillId="2" borderId="46" xfId="0" applyNumberFormat="1" applyFont="1" applyFill="1" applyBorder="1"/>
    <xf numFmtId="4" fontId="1" fillId="2" borderId="47" xfId="0" applyNumberFormat="1" applyFont="1" applyFill="1" applyBorder="1"/>
    <xf numFmtId="0" fontId="9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1" fillId="2" borderId="47" xfId="0" applyFont="1" applyFill="1" applyBorder="1" applyAlignment="1">
      <alignment wrapText="1"/>
    </xf>
    <xf numFmtId="0" fontId="9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4" fontId="9" fillId="2" borderId="10" xfId="0" applyNumberFormat="1" applyFont="1" applyFill="1" applyBorder="1" applyAlignment="1">
      <alignment horizontal="right"/>
    </xf>
    <xf numFmtId="4" fontId="9" fillId="0" borderId="17" xfId="0" applyNumberFormat="1" applyFont="1" applyFill="1" applyBorder="1"/>
    <xf numFmtId="4" fontId="9" fillId="2" borderId="16" xfId="0" applyNumberFormat="1" applyFont="1" applyFill="1" applyBorder="1" applyAlignment="1">
      <alignment horizontal="right"/>
    </xf>
    <xf numFmtId="4" fontId="9" fillId="2" borderId="6" xfId="0" applyNumberFormat="1" applyFont="1" applyFill="1" applyBorder="1" applyAlignment="1">
      <alignment horizontal="right"/>
    </xf>
    <xf numFmtId="4" fontId="9" fillId="2" borderId="16" xfId="0" applyNumberFormat="1" applyFont="1" applyFill="1" applyBorder="1"/>
    <xf numFmtId="3" fontId="9" fillId="2" borderId="0" xfId="0" applyNumberFormat="1" applyFont="1" applyFill="1" applyBorder="1"/>
    <xf numFmtId="3" fontId="1" fillId="2" borderId="36" xfId="0" applyNumberFormat="1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4" fontId="1" fillId="6" borderId="7" xfId="0" applyNumberFormat="1" applyFont="1" applyFill="1" applyBorder="1"/>
    <xf numFmtId="3" fontId="1" fillId="2" borderId="10" xfId="0" applyNumberFormat="1" applyFont="1" applyFill="1" applyBorder="1" applyAlignment="1">
      <alignment horizontal="center"/>
    </xf>
    <xf numFmtId="4" fontId="1" fillId="2" borderId="0" xfId="0" applyNumberFormat="1" applyFont="1" applyFill="1" applyBorder="1"/>
    <xf numFmtId="0" fontId="3" fillId="0" borderId="0" xfId="0" applyFont="1" applyBorder="1"/>
    <xf numFmtId="4" fontId="9" fillId="2" borderId="44" xfId="0" applyNumberFormat="1" applyFont="1" applyFill="1" applyBorder="1"/>
    <xf numFmtId="4" fontId="1" fillId="0" borderId="10" xfId="0" applyNumberFormat="1" applyFont="1" applyBorder="1"/>
    <xf numFmtId="3" fontId="12" fillId="2" borderId="3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9" fillId="2" borderId="51" xfId="0" applyNumberFormat="1" applyFont="1" applyFill="1" applyBorder="1" applyAlignment="1">
      <alignment horizontal="center"/>
    </xf>
    <xf numFmtId="4" fontId="9" fillId="2" borderId="35" xfId="0" applyNumberFormat="1" applyFont="1" applyFill="1" applyBorder="1"/>
    <xf numFmtId="4" fontId="9" fillId="0" borderId="6" xfId="0" applyNumberFormat="1" applyFont="1" applyBorder="1"/>
    <xf numFmtId="4" fontId="9" fillId="2" borderId="23" xfId="0" applyNumberFormat="1" applyFont="1" applyFill="1" applyBorder="1"/>
    <xf numFmtId="4" fontId="1" fillId="2" borderId="7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" fontId="1" fillId="0" borderId="2" xfId="0" applyNumberFormat="1" applyFont="1" applyBorder="1"/>
    <xf numFmtId="0" fontId="9" fillId="2" borderId="0" xfId="0" applyFont="1" applyFill="1" applyBorder="1" applyAlignment="1">
      <alignment wrapText="1"/>
    </xf>
    <xf numFmtId="0" fontId="1" fillId="2" borderId="54" xfId="0" applyFont="1" applyFill="1" applyBorder="1" applyAlignment="1">
      <alignment horizontal="right"/>
    </xf>
    <xf numFmtId="0" fontId="3" fillId="2" borderId="54" xfId="0" applyFont="1" applyFill="1" applyBorder="1"/>
    <xf numFmtId="0" fontId="1" fillId="2" borderId="46" xfId="0" applyFont="1" applyFill="1" applyBorder="1" applyAlignment="1">
      <alignment horizontal="right"/>
    </xf>
    <xf numFmtId="0" fontId="3" fillId="2" borderId="46" xfId="0" applyFont="1" applyFill="1" applyBorder="1"/>
    <xf numFmtId="0" fontId="1" fillId="2" borderId="9" xfId="0" applyFont="1" applyFill="1" applyBorder="1" applyAlignment="1">
      <alignment horizontal="left" wrapText="1"/>
    </xf>
    <xf numFmtId="0" fontId="1" fillId="2" borderId="47" xfId="0" applyFont="1" applyFill="1" applyBorder="1" applyAlignment="1">
      <alignment horizontal="right"/>
    </xf>
    <xf numFmtId="0" fontId="3" fillId="2" borderId="47" xfId="0" applyFont="1" applyFill="1" applyBorder="1"/>
    <xf numFmtId="0" fontId="4" fillId="2" borderId="0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 wrapText="1"/>
    </xf>
    <xf numFmtId="0" fontId="9" fillId="2" borderId="51" xfId="0" applyFont="1" applyFill="1" applyBorder="1" applyAlignment="1">
      <alignment horizontal="left" wrapText="1"/>
    </xf>
    <xf numFmtId="0" fontId="9" fillId="2" borderId="5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9" fillId="2" borderId="0" xfId="0" applyNumberFormat="1" applyFont="1" applyFill="1" applyBorder="1"/>
    <xf numFmtId="4" fontId="1" fillId="2" borderId="9" xfId="0" applyNumberFormat="1" applyFont="1" applyFill="1" applyBorder="1"/>
    <xf numFmtId="0" fontId="9" fillId="2" borderId="6" xfId="0" applyFont="1" applyFill="1" applyBorder="1" applyAlignment="1">
      <alignment horizontal="left" wrapText="1"/>
    </xf>
    <xf numFmtId="0" fontId="3" fillId="2" borderId="22" xfId="0" applyNumberFormat="1" applyFont="1" applyFill="1" applyBorder="1"/>
    <xf numFmtId="0" fontId="9" fillId="2" borderId="17" xfId="0" applyNumberFormat="1" applyFont="1" applyFill="1" applyBorder="1"/>
    <xf numFmtId="0" fontId="1" fillId="2" borderId="17" xfId="0" applyNumberFormat="1" applyFont="1" applyFill="1" applyBorder="1"/>
    <xf numFmtId="4" fontId="4" fillId="2" borderId="6" xfId="0" applyNumberFormat="1" applyFont="1" applyFill="1" applyBorder="1"/>
    <xf numFmtId="4" fontId="1" fillId="2" borderId="2" xfId="0" applyNumberFormat="1" applyFont="1" applyFill="1" applyBorder="1" applyAlignment="1">
      <alignment horizontal="right"/>
    </xf>
    <xf numFmtId="4" fontId="4" fillId="3" borderId="5" xfId="0" applyNumberFormat="1" applyFont="1" applyFill="1" applyBorder="1"/>
    <xf numFmtId="3" fontId="4" fillId="2" borderId="0" xfId="0" applyNumberFormat="1" applyFont="1" applyFill="1" applyBorder="1"/>
    <xf numFmtId="3" fontId="12" fillId="4" borderId="32" xfId="0" applyNumberFormat="1" applyFont="1" applyFill="1" applyBorder="1" applyAlignment="1">
      <alignment horizontal="center"/>
    </xf>
    <xf numFmtId="3" fontId="4" fillId="4" borderId="25" xfId="0" applyNumberFormat="1" applyFont="1" applyFill="1" applyBorder="1" applyAlignment="1">
      <alignment horizontal="center"/>
    </xf>
    <xf numFmtId="4" fontId="4" fillId="4" borderId="71" xfId="0" applyNumberFormat="1" applyFont="1" applyFill="1" applyBorder="1"/>
    <xf numFmtId="3" fontId="4" fillId="4" borderId="5" xfId="0" applyNumberFormat="1" applyFont="1" applyFill="1" applyBorder="1" applyAlignment="1">
      <alignment horizontal="center"/>
    </xf>
    <xf numFmtId="4" fontId="4" fillId="4" borderId="5" xfId="0" applyNumberFormat="1" applyFont="1" applyFill="1" applyBorder="1"/>
    <xf numFmtId="0" fontId="13" fillId="0" borderId="0" xfId="0" applyFont="1" applyBorder="1"/>
    <xf numFmtId="4" fontId="4" fillId="4" borderId="26" xfId="0" applyNumberFormat="1" applyFont="1" applyFill="1" applyBorder="1"/>
    <xf numFmtId="3" fontId="4" fillId="2" borderId="50" xfId="0" applyNumberFormat="1" applyFont="1" applyFill="1" applyBorder="1"/>
    <xf numFmtId="4" fontId="9" fillId="4" borderId="56" xfId="0" applyNumberFormat="1" applyFont="1" applyFill="1" applyBorder="1"/>
    <xf numFmtId="0" fontId="9" fillId="2" borderId="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14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4" fontId="1" fillId="2" borderId="57" xfId="0" applyNumberFormat="1" applyFont="1" applyFill="1" applyBorder="1"/>
    <xf numFmtId="0" fontId="1" fillId="3" borderId="5" xfId="0" applyFont="1" applyFill="1" applyBorder="1"/>
    <xf numFmtId="0" fontId="9" fillId="3" borderId="5" xfId="0" applyFont="1" applyFill="1" applyBorder="1"/>
    <xf numFmtId="4" fontId="9" fillId="3" borderId="5" xfId="0" applyNumberFormat="1" applyFont="1" applyFill="1" applyBorder="1"/>
    <xf numFmtId="4" fontId="4" fillId="3" borderId="50" xfId="0" applyNumberFormat="1" applyFont="1" applyFill="1" applyBorder="1"/>
    <xf numFmtId="4" fontId="9" fillId="3" borderId="4" xfId="0" applyNumberFormat="1" applyFont="1" applyFill="1" applyBorder="1"/>
    <xf numFmtId="4" fontId="9" fillId="2" borderId="5" xfId="0" applyNumberFormat="1" applyFont="1" applyFill="1" applyBorder="1"/>
    <xf numFmtId="3" fontId="5" fillId="4" borderId="25" xfId="0" applyNumberFormat="1" applyFont="1" applyFill="1" applyBorder="1" applyAlignment="1">
      <alignment horizontal="center" wrapText="1"/>
    </xf>
    <xf numFmtId="4" fontId="4" fillId="4" borderId="5" xfId="0" applyNumberFormat="1" applyFont="1" applyFill="1" applyBorder="1" applyAlignment="1"/>
    <xf numFmtId="0" fontId="13" fillId="0" borderId="0" xfId="0" applyFont="1"/>
    <xf numFmtId="4" fontId="4" fillId="4" borderId="56" xfId="0" applyNumberFormat="1" applyFont="1" applyFill="1" applyBorder="1"/>
    <xf numFmtId="0" fontId="4" fillId="4" borderId="50" xfId="0" applyFont="1" applyFill="1" applyBorder="1"/>
    <xf numFmtId="4" fontId="9" fillId="0" borderId="6" xfId="0" applyNumberFormat="1" applyFont="1" applyFill="1" applyBorder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0" borderId="0" xfId="1" applyFont="1" applyFill="1"/>
    <xf numFmtId="0" fontId="5" fillId="0" borderId="0" xfId="1" applyFont="1" applyFill="1"/>
    <xf numFmtId="3" fontId="4" fillId="2" borderId="57" xfId="1" applyNumberFormat="1" applyFont="1" applyFill="1" applyBorder="1"/>
    <xf numFmtId="3" fontId="4" fillId="4" borderId="25" xfId="1" applyNumberFormat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4" fontId="4" fillId="4" borderId="4" xfId="1" applyNumberFormat="1" applyFont="1" applyFill="1" applyBorder="1"/>
    <xf numFmtId="3" fontId="4" fillId="4" borderId="4" xfId="1" applyNumberFormat="1" applyFont="1" applyFill="1" applyBorder="1" applyAlignment="1">
      <alignment horizontal="center"/>
    </xf>
    <xf numFmtId="0" fontId="3" fillId="0" borderId="57" xfId="0" applyFont="1" applyBorder="1"/>
    <xf numFmtId="4" fontId="4" fillId="4" borderId="26" xfId="1" applyNumberFormat="1" applyFont="1" applyFill="1" applyBorder="1"/>
    <xf numFmtId="3" fontId="4" fillId="2" borderId="50" xfId="1" applyNumberFormat="1" applyFont="1" applyFill="1" applyBorder="1"/>
    <xf numFmtId="0" fontId="3" fillId="2" borderId="53" xfId="0" applyFont="1" applyFill="1" applyBorder="1"/>
    <xf numFmtId="3" fontId="9" fillId="2" borderId="21" xfId="0" applyNumberFormat="1" applyFont="1" applyFill="1" applyBorder="1"/>
    <xf numFmtId="3" fontId="9" fillId="2" borderId="59" xfId="0" applyNumberFormat="1" applyFont="1" applyFill="1" applyBorder="1" applyAlignment="1">
      <alignment horizontal="center"/>
    </xf>
    <xf numFmtId="3" fontId="9" fillId="2" borderId="53" xfId="0" applyNumberFormat="1" applyFont="1" applyFill="1" applyBorder="1" applyAlignment="1">
      <alignment horizontal="center"/>
    </xf>
    <xf numFmtId="4" fontId="9" fillId="2" borderId="67" xfId="0" applyNumberFormat="1" applyFont="1" applyFill="1" applyBorder="1"/>
    <xf numFmtId="3" fontId="9" fillId="2" borderId="21" xfId="0" applyNumberFormat="1" applyFont="1" applyFill="1" applyBorder="1" applyAlignment="1">
      <alignment horizontal="center"/>
    </xf>
    <xf numFmtId="4" fontId="9" fillId="2" borderId="76" xfId="0" applyNumberFormat="1" applyFont="1" applyFill="1" applyBorder="1"/>
    <xf numFmtId="0" fontId="3" fillId="0" borderId="21" xfId="0" applyFont="1" applyBorder="1"/>
    <xf numFmtId="3" fontId="9" fillId="2" borderId="60" xfId="0" applyNumberFormat="1" applyFont="1" applyFill="1" applyBorder="1"/>
    <xf numFmtId="4" fontId="9" fillId="0" borderId="66" xfId="0" applyNumberFormat="1" applyFont="1" applyBorder="1"/>
    <xf numFmtId="3" fontId="1" fillId="2" borderId="0" xfId="0" applyNumberFormat="1" applyFont="1" applyFill="1" applyBorder="1"/>
    <xf numFmtId="3" fontId="10" fillId="2" borderId="2" xfId="0" applyNumberFormat="1" applyFont="1" applyFill="1" applyBorder="1" applyAlignment="1">
      <alignment horizontal="center"/>
    </xf>
    <xf numFmtId="4" fontId="10" fillId="2" borderId="7" xfId="0" applyNumberFormat="1" applyFont="1" applyFill="1" applyBorder="1"/>
    <xf numFmtId="3" fontId="10" fillId="2" borderId="0" xfId="0" applyNumberFormat="1" applyFont="1" applyFill="1" applyBorder="1" applyAlignment="1">
      <alignment horizontal="center"/>
    </xf>
    <xf numFmtId="4" fontId="10" fillId="2" borderId="46" xfId="0" applyNumberFormat="1" applyFont="1" applyFill="1" applyBorder="1"/>
    <xf numFmtId="3" fontId="10" fillId="2" borderId="44" xfId="0" applyNumberFormat="1" applyFont="1" applyFill="1" applyBorder="1"/>
    <xf numFmtId="4" fontId="10" fillId="0" borderId="35" xfId="0" applyNumberFormat="1" applyFont="1" applyBorder="1"/>
    <xf numFmtId="3" fontId="10" fillId="2" borderId="20" xfId="0" applyNumberFormat="1" applyFont="1" applyFill="1" applyBorder="1"/>
    <xf numFmtId="4" fontId="10" fillId="0" borderId="37" xfId="0" applyNumberFormat="1" applyFont="1" applyBorder="1"/>
    <xf numFmtId="3" fontId="9" fillId="2" borderId="33" xfId="0" applyNumberFormat="1" applyFont="1" applyFill="1" applyBorder="1" applyAlignment="1">
      <alignment horizontal="center"/>
    </xf>
    <xf numFmtId="4" fontId="9" fillId="0" borderId="23" xfId="0" applyNumberFormat="1" applyFont="1" applyBorder="1"/>
    <xf numFmtId="3" fontId="10" fillId="2" borderId="10" xfId="0" applyNumberFormat="1" applyFont="1" applyFill="1" applyBorder="1" applyAlignment="1">
      <alignment horizontal="center"/>
    </xf>
    <xf numFmtId="4" fontId="10" fillId="2" borderId="8" xfId="0" applyNumberFormat="1" applyFont="1" applyFill="1" applyBorder="1"/>
    <xf numFmtId="3" fontId="10" fillId="2" borderId="9" xfId="0" applyNumberFormat="1" applyFont="1" applyFill="1" applyBorder="1" applyAlignment="1">
      <alignment horizontal="center"/>
    </xf>
    <xf numFmtId="4" fontId="10" fillId="2" borderId="47" xfId="0" applyNumberFormat="1" applyFont="1" applyFill="1" applyBorder="1"/>
    <xf numFmtId="3" fontId="9" fillId="2" borderId="1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" fillId="2" borderId="44" xfId="0" applyNumberFormat="1" applyFont="1" applyFill="1" applyBorder="1"/>
    <xf numFmtId="4" fontId="1" fillId="0" borderId="35" xfId="0" applyNumberFormat="1" applyFont="1" applyBorder="1"/>
    <xf numFmtId="3" fontId="4" fillId="2" borderId="0" xfId="1" applyNumberFormat="1" applyFont="1" applyFill="1" applyBorder="1"/>
    <xf numFmtId="3" fontId="9" fillId="4" borderId="25" xfId="1" applyNumberFormat="1" applyFont="1" applyFill="1" applyBorder="1" applyAlignment="1">
      <alignment horizontal="center"/>
    </xf>
    <xf numFmtId="3" fontId="9" fillId="4" borderId="5" xfId="1" applyNumberFormat="1" applyFont="1" applyFill="1" applyBorder="1" applyAlignment="1">
      <alignment horizontal="center"/>
    </xf>
    <xf numFmtId="4" fontId="9" fillId="4" borderId="5" xfId="1" applyNumberFormat="1" applyFont="1" applyFill="1" applyBorder="1"/>
    <xf numFmtId="0" fontId="4" fillId="2" borderId="0" xfId="1" applyFont="1" applyFill="1" applyBorder="1"/>
    <xf numFmtId="4" fontId="9" fillId="4" borderId="26" xfId="1" applyNumberFormat="1" applyFont="1" applyFill="1" applyBorder="1"/>
    <xf numFmtId="3" fontId="9" fillId="2" borderId="50" xfId="1" applyNumberFormat="1" applyFont="1" applyFill="1" applyBorder="1"/>
    <xf numFmtId="0" fontId="4" fillId="2" borderId="0" xfId="1" applyFont="1" applyFill="1"/>
    <xf numFmtId="3" fontId="1" fillId="0" borderId="36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center"/>
    </xf>
    <xf numFmtId="4" fontId="9" fillId="5" borderId="8" xfId="0" applyNumberFormat="1" applyFont="1" applyFill="1" applyBorder="1"/>
    <xf numFmtId="4" fontId="9" fillId="5" borderId="37" xfId="0" applyNumberFormat="1" applyFont="1" applyFill="1" applyBorder="1"/>
    <xf numFmtId="4" fontId="9" fillId="0" borderId="37" xfId="0" applyNumberFormat="1" applyFont="1" applyBorder="1"/>
    <xf numFmtId="3" fontId="1" fillId="2" borderId="7" xfId="0" applyNumberFormat="1" applyFont="1" applyFill="1" applyBorder="1" applyAlignment="1">
      <alignment horizontal="center"/>
    </xf>
    <xf numFmtId="0" fontId="1" fillId="0" borderId="0" xfId="0" applyFont="1" applyBorder="1"/>
    <xf numFmtId="4" fontId="1" fillId="2" borderId="44" xfId="0" applyNumberFormat="1" applyFont="1" applyFill="1" applyBorder="1"/>
    <xf numFmtId="0" fontId="1" fillId="0" borderId="0" xfId="0" applyFont="1"/>
    <xf numFmtId="4" fontId="1" fillId="0" borderId="37" xfId="0" applyNumberFormat="1" applyFont="1" applyBorder="1"/>
    <xf numFmtId="4" fontId="9" fillId="2" borderId="12" xfId="0" applyNumberFormat="1" applyFont="1" applyFill="1" applyBorder="1"/>
    <xf numFmtId="4" fontId="9" fillId="2" borderId="45" xfId="0" applyNumberFormat="1" applyFont="1" applyFill="1" applyBorder="1"/>
    <xf numFmtId="4" fontId="1" fillId="0" borderId="0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4" fontId="1" fillId="5" borderId="2" xfId="0" applyNumberFormat="1" applyFont="1" applyFill="1" applyBorder="1"/>
    <xf numFmtId="4" fontId="1" fillId="5" borderId="44" xfId="0" applyNumberFormat="1" applyFont="1" applyFill="1" applyBorder="1"/>
    <xf numFmtId="4" fontId="1" fillId="5" borderId="20" xfId="0" applyNumberFormat="1" applyFont="1" applyFill="1" applyBorder="1"/>
    <xf numFmtId="4" fontId="9" fillId="4" borderId="4" xfId="1" applyNumberFormat="1" applyFont="1" applyFill="1" applyBorder="1"/>
    <xf numFmtId="3" fontId="9" fillId="4" borderId="4" xfId="1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1" fillId="2" borderId="36" xfId="0" applyNumberFormat="1" applyFont="1" applyFill="1" applyBorder="1" applyAlignment="1">
      <alignment horizontal="center" wrapText="1"/>
    </xf>
    <xf numFmtId="3" fontId="9" fillId="2" borderId="10" xfId="0" applyNumberFormat="1" applyFont="1" applyFill="1" applyBorder="1" applyAlignment="1">
      <alignment horizontal="center"/>
    </xf>
    <xf numFmtId="4" fontId="9" fillId="2" borderId="8" xfId="0" applyNumberFormat="1" applyFont="1" applyFill="1" applyBorder="1"/>
    <xf numFmtId="3" fontId="9" fillId="2" borderId="9" xfId="0" applyNumberFormat="1" applyFont="1" applyFill="1" applyBorder="1" applyAlignment="1">
      <alignment horizontal="center"/>
    </xf>
    <xf numFmtId="4" fontId="9" fillId="2" borderId="47" xfId="0" applyNumberFormat="1" applyFont="1" applyFill="1" applyBorder="1" applyAlignment="1">
      <alignment wrapText="1"/>
    </xf>
    <xf numFmtId="0" fontId="3" fillId="0" borderId="0" xfId="0" applyFont="1" applyFill="1" applyBorder="1"/>
    <xf numFmtId="4" fontId="9" fillId="5" borderId="10" xfId="0" applyNumberFormat="1" applyFont="1" applyFill="1" applyBorder="1" applyAlignment="1">
      <alignment wrapText="1"/>
    </xf>
    <xf numFmtId="3" fontId="9" fillId="5" borderId="10" xfId="0" applyNumberFormat="1" applyFont="1" applyFill="1" applyBorder="1" applyAlignment="1">
      <alignment wrapText="1"/>
    </xf>
    <xf numFmtId="3" fontId="9" fillId="0" borderId="10" xfId="0" applyNumberFormat="1" applyFont="1" applyFill="1" applyBorder="1"/>
    <xf numFmtId="0" fontId="3" fillId="0" borderId="0" xfId="0" applyFont="1" applyFill="1"/>
    <xf numFmtId="3" fontId="1" fillId="2" borderId="22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9" fillId="2" borderId="18" xfId="0" applyNumberFormat="1" applyFont="1" applyFill="1" applyBorder="1" applyAlignment="1">
      <alignment horizontal="center"/>
    </xf>
    <xf numFmtId="4" fontId="9" fillId="5" borderId="17" xfId="0" applyNumberFormat="1" applyFont="1" applyFill="1" applyBorder="1"/>
    <xf numFmtId="3" fontId="9" fillId="5" borderId="17" xfId="0" applyNumberFormat="1" applyFont="1" applyFill="1" applyBorder="1"/>
    <xf numFmtId="3" fontId="9" fillId="2" borderId="17" xfId="0" applyNumberFormat="1" applyFont="1" applyFill="1" applyBorder="1"/>
    <xf numFmtId="4" fontId="9" fillId="0" borderId="43" xfId="0" applyNumberFormat="1" applyFont="1" applyBorder="1"/>
    <xf numFmtId="3" fontId="9" fillId="2" borderId="4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4" fontId="9" fillId="0" borderId="44" xfId="0" applyNumberFormat="1" applyFont="1" applyBorder="1"/>
    <xf numFmtId="4" fontId="10" fillId="0" borderId="44" xfId="0" applyNumberFormat="1" applyFont="1" applyBorder="1"/>
    <xf numFmtId="4" fontId="1" fillId="0" borderId="44" xfId="0" applyNumberFormat="1" applyFont="1" applyBorder="1"/>
    <xf numFmtId="3" fontId="9" fillId="2" borderId="57" xfId="0" applyNumberFormat="1" applyFont="1" applyFill="1" applyBorder="1"/>
    <xf numFmtId="3" fontId="1" fillId="2" borderId="41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13" fillId="0" borderId="57" xfId="0" applyFont="1" applyBorder="1"/>
    <xf numFmtId="3" fontId="1" fillId="2" borderId="61" xfId="0" applyNumberFormat="1" applyFont="1" applyFill="1" applyBorder="1"/>
    <xf numFmtId="4" fontId="1" fillId="0" borderId="61" xfId="0" applyNumberFormat="1" applyFont="1" applyBorder="1"/>
    <xf numFmtId="3" fontId="4" fillId="2" borderId="21" xfId="1" applyNumberFormat="1" applyFont="1" applyFill="1" applyBorder="1"/>
    <xf numFmtId="4" fontId="4" fillId="4" borderId="50" xfId="1" applyNumberFormat="1" applyFont="1" applyFill="1" applyBorder="1"/>
    <xf numFmtId="4" fontId="4" fillId="4" borderId="5" xfId="1" applyNumberFormat="1" applyFont="1" applyFill="1" applyBorder="1"/>
    <xf numFmtId="0" fontId="4" fillId="2" borderId="21" xfId="1" applyFont="1" applyFill="1" applyBorder="1"/>
    <xf numFmtId="3" fontId="4" fillId="4" borderId="50" xfId="1" applyNumberFormat="1" applyFont="1" applyFill="1" applyBorder="1"/>
    <xf numFmtId="3" fontId="9" fillId="2" borderId="34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4" fontId="9" fillId="0" borderId="35" xfId="0" applyNumberFormat="1" applyFont="1" applyBorder="1"/>
    <xf numFmtId="3" fontId="1" fillId="2" borderId="9" xfId="0" applyNumberFormat="1" applyFont="1" applyFill="1" applyBorder="1"/>
    <xf numFmtId="3" fontId="1" fillId="2" borderId="9" xfId="0" applyNumberFormat="1" applyFont="1" applyFill="1" applyBorder="1" applyAlignment="1">
      <alignment horizontal="center"/>
    </xf>
    <xf numFmtId="0" fontId="1" fillId="0" borderId="9" xfId="0" applyFont="1" applyBorder="1"/>
    <xf numFmtId="3" fontId="1" fillId="2" borderId="20" xfId="0" applyNumberFormat="1" applyFont="1" applyFill="1" applyBorder="1"/>
    <xf numFmtId="4" fontId="1" fillId="0" borderId="20" xfId="0" applyNumberFormat="1" applyFont="1" applyBorder="1"/>
    <xf numFmtId="3" fontId="9" fillId="2" borderId="0" xfId="0" applyNumberFormat="1" applyFont="1" applyFill="1" applyBorder="1" applyAlignment="1">
      <alignment horizontal="center"/>
    </xf>
    <xf numFmtId="3" fontId="9" fillId="2" borderId="44" xfId="0" applyNumberFormat="1" applyFont="1" applyFill="1" applyBorder="1"/>
    <xf numFmtId="4" fontId="9" fillId="4" borderId="26" xfId="0" applyNumberFormat="1" applyFont="1" applyFill="1" applyBorder="1"/>
    <xf numFmtId="0" fontId="9" fillId="0" borderId="17" xfId="0" applyFont="1" applyBorder="1"/>
    <xf numFmtId="3" fontId="1" fillId="2" borderId="40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4" fontId="9" fillId="0" borderId="77" xfId="0" applyNumberFormat="1" applyFont="1" applyBorder="1"/>
    <xf numFmtId="3" fontId="9" fillId="0" borderId="15" xfId="0" applyNumberFormat="1" applyFont="1" applyBorder="1" applyAlignment="1">
      <alignment horizontal="center"/>
    </xf>
    <xf numFmtId="4" fontId="9" fillId="0" borderId="78" xfId="0" applyNumberFormat="1" applyFont="1" applyBorder="1"/>
    <xf numFmtId="4" fontId="9" fillId="0" borderId="11" xfId="0" applyNumberFormat="1" applyFont="1" applyBorder="1"/>
    <xf numFmtId="3" fontId="9" fillId="0" borderId="62" xfId="0" applyNumberFormat="1" applyFont="1" applyBorder="1"/>
    <xf numFmtId="4" fontId="9" fillId="0" borderId="79" xfId="0" applyNumberFormat="1" applyFont="1" applyBorder="1"/>
    <xf numFmtId="3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/>
    <xf numFmtId="3" fontId="9" fillId="0" borderId="18" xfId="0" applyNumberFormat="1" applyFont="1" applyBorder="1" applyAlignment="1">
      <alignment horizontal="center"/>
    </xf>
    <xf numFmtId="4" fontId="9" fillId="0" borderId="48" xfId="0" applyNumberFormat="1" applyFont="1" applyBorder="1"/>
    <xf numFmtId="4" fontId="9" fillId="0" borderId="10" xfId="0" applyNumberFormat="1" applyFont="1" applyBorder="1"/>
    <xf numFmtId="3" fontId="9" fillId="0" borderId="63" xfId="0" applyNumberFormat="1" applyFont="1" applyBorder="1"/>
    <xf numFmtId="0" fontId="9" fillId="0" borderId="2" xfId="0" applyFont="1" applyBorder="1"/>
    <xf numFmtId="3" fontId="1" fillId="2" borderId="24" xfId="0" applyNumberFormat="1" applyFont="1" applyFill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4" fontId="9" fillId="0" borderId="14" xfId="0" applyNumberFormat="1" applyFont="1" applyBorder="1"/>
    <xf numFmtId="3" fontId="9" fillId="0" borderId="14" xfId="0" applyNumberFormat="1" applyFont="1" applyBorder="1" applyAlignment="1">
      <alignment horizontal="center"/>
    </xf>
    <xf numFmtId="4" fontId="9" fillId="0" borderId="19" xfId="0" applyNumberFormat="1" applyFont="1" applyBorder="1"/>
    <xf numFmtId="3" fontId="9" fillId="0" borderId="65" xfId="0" applyNumberFormat="1" applyFont="1" applyBorder="1"/>
    <xf numFmtId="4" fontId="9" fillId="0" borderId="65" xfId="0" applyNumberFormat="1" applyFont="1" applyBorder="1"/>
    <xf numFmtId="3" fontId="4" fillId="2" borderId="34" xfId="0" applyNumberFormat="1" applyFont="1" applyFill="1" applyBorder="1" applyAlignment="1">
      <alignment horizontal="center"/>
    </xf>
    <xf numFmtId="4" fontId="1" fillId="2" borderId="20" xfId="0" applyNumberFormat="1" applyFont="1" applyFill="1" applyBorder="1"/>
    <xf numFmtId="3" fontId="1" fillId="2" borderId="34" xfId="0" applyNumberFormat="1" applyFont="1" applyFill="1" applyBorder="1" applyAlignment="1">
      <alignment horizontal="center" wrapText="1"/>
    </xf>
    <xf numFmtId="0" fontId="3" fillId="2" borderId="10" xfId="0" applyFont="1" applyFill="1" applyBorder="1"/>
    <xf numFmtId="4" fontId="9" fillId="2" borderId="63" xfId="0" applyNumberFormat="1" applyFont="1" applyFill="1" applyBorder="1"/>
    <xf numFmtId="3" fontId="9" fillId="2" borderId="18" xfId="0" applyNumberFormat="1" applyFont="1" applyFill="1" applyBorder="1"/>
    <xf numFmtId="4" fontId="9" fillId="2" borderId="20" xfId="0" applyNumberFormat="1" applyFont="1" applyFill="1" applyBorder="1" applyAlignment="1">
      <alignment horizontal="right"/>
    </xf>
    <xf numFmtId="4" fontId="9" fillId="2" borderId="63" xfId="0" applyNumberFormat="1" applyFont="1" applyFill="1" applyBorder="1" applyAlignment="1">
      <alignment horizontal="right"/>
    </xf>
    <xf numFmtId="3" fontId="9" fillId="2" borderId="16" xfId="0" applyNumberFormat="1" applyFont="1" applyFill="1" applyBorder="1" applyAlignment="1">
      <alignment horizontal="center"/>
    </xf>
    <xf numFmtId="4" fontId="9" fillId="2" borderId="45" xfId="0" applyNumberFormat="1" applyFont="1" applyFill="1" applyBorder="1" applyAlignment="1">
      <alignment horizontal="right"/>
    </xf>
    <xf numFmtId="4" fontId="9" fillId="2" borderId="48" xfId="0" applyNumberFormat="1" applyFont="1" applyFill="1" applyBorder="1" applyAlignment="1">
      <alignment horizontal="right"/>
    </xf>
    <xf numFmtId="4" fontId="9" fillId="0" borderId="51" xfId="0" applyNumberFormat="1" applyFont="1" applyBorder="1"/>
    <xf numFmtId="4" fontId="1" fillId="0" borderId="47" xfId="0" applyNumberFormat="1" applyFont="1" applyFill="1" applyBorder="1"/>
    <xf numFmtId="4" fontId="9" fillId="2" borderId="20" xfId="0" applyNumberFormat="1" applyFont="1" applyFill="1" applyBorder="1"/>
    <xf numFmtId="4" fontId="9" fillId="5" borderId="10" xfId="0" applyNumberFormat="1" applyFont="1" applyFill="1" applyBorder="1"/>
    <xf numFmtId="4" fontId="9" fillId="5" borderId="20" xfId="0" applyNumberFormat="1" applyFont="1" applyFill="1" applyBorder="1"/>
    <xf numFmtId="0" fontId="3" fillId="2" borderId="52" xfId="0" applyFont="1" applyFill="1" applyBorder="1"/>
    <xf numFmtId="3" fontId="9" fillId="2" borderId="13" xfId="0" applyNumberFormat="1" applyFont="1" applyFill="1" applyBorder="1" applyAlignment="1">
      <alignment horizontal="center"/>
    </xf>
    <xf numFmtId="4" fontId="9" fillId="2" borderId="61" xfId="0" applyNumberFormat="1" applyFont="1" applyFill="1" applyBorder="1"/>
    <xf numFmtId="3" fontId="4" fillId="2" borderId="21" xfId="0" applyNumberFormat="1" applyFont="1" applyFill="1" applyBorder="1"/>
    <xf numFmtId="3" fontId="4" fillId="4" borderId="32" xfId="0" applyNumberFormat="1" applyFont="1" applyFill="1" applyBorder="1" applyAlignment="1">
      <alignment horizontal="center"/>
    </xf>
    <xf numFmtId="4" fontId="9" fillId="4" borderId="50" xfId="0" applyNumberFormat="1" applyFont="1" applyFill="1" applyBorder="1"/>
    <xf numFmtId="4" fontId="9" fillId="4" borderId="5" xfId="0" applyNumberFormat="1" applyFont="1" applyFill="1" applyBorder="1"/>
    <xf numFmtId="0" fontId="13" fillId="0" borderId="21" xfId="0" applyFont="1" applyBorder="1"/>
    <xf numFmtId="3" fontId="4" fillId="4" borderId="50" xfId="0" applyNumberFormat="1" applyFont="1" applyFill="1" applyBorder="1"/>
    <xf numFmtId="4" fontId="9" fillId="0" borderId="7" xfId="0" applyNumberFormat="1" applyFont="1" applyBorder="1"/>
    <xf numFmtId="4" fontId="1" fillId="0" borderId="7" xfId="0" applyNumberFormat="1" applyFont="1" applyBorder="1"/>
    <xf numFmtId="0" fontId="1" fillId="2" borderId="49" xfId="0" applyNumberFormat="1" applyFont="1" applyFill="1" applyBorder="1" applyAlignment="1">
      <alignment horizontal="center"/>
    </xf>
    <xf numFmtId="4" fontId="9" fillId="2" borderId="18" xfId="0" applyNumberFormat="1" applyFont="1" applyFill="1" applyBorder="1" applyAlignment="1">
      <alignment horizontal="right"/>
    </xf>
    <xf numFmtId="0" fontId="3" fillId="0" borderId="18" xfId="0" applyNumberFormat="1" applyFont="1" applyBorder="1"/>
    <xf numFmtId="4" fontId="1" fillId="2" borderId="17" xfId="0" applyNumberFormat="1" applyFont="1" applyFill="1" applyBorder="1"/>
    <xf numFmtId="0" fontId="9" fillId="2" borderId="0" xfId="0" applyNumberFormat="1" applyFont="1" applyFill="1" applyBorder="1"/>
    <xf numFmtId="0" fontId="3" fillId="2" borderId="18" xfId="0" applyNumberFormat="1" applyFont="1" applyFill="1" applyBorder="1"/>
    <xf numFmtId="0" fontId="1" fillId="5" borderId="72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right"/>
    </xf>
    <xf numFmtId="0" fontId="9" fillId="2" borderId="6" xfId="0" applyNumberFormat="1" applyFont="1" applyFill="1" applyBorder="1"/>
    <xf numFmtId="0" fontId="12" fillId="2" borderId="33" xfId="0" applyNumberFormat="1" applyFont="1" applyFill="1" applyBorder="1" applyAlignment="1">
      <alignment horizontal="center"/>
    </xf>
    <xf numFmtId="0" fontId="3" fillId="0" borderId="0" xfId="0" applyNumberFormat="1" applyFont="1" applyBorder="1"/>
    <xf numFmtId="0" fontId="9" fillId="2" borderId="2" xfId="0" applyNumberFormat="1" applyFont="1" applyFill="1" applyBorder="1"/>
    <xf numFmtId="0" fontId="1" fillId="2" borderId="34" xfId="0" applyNumberFormat="1" applyFont="1" applyFill="1" applyBorder="1" applyAlignment="1">
      <alignment horizontal="center"/>
    </xf>
    <xf numFmtId="0" fontId="9" fillId="2" borderId="10" xfId="0" applyNumberFormat="1" applyFont="1" applyFill="1" applyBorder="1"/>
    <xf numFmtId="0" fontId="1" fillId="2" borderId="36" xfId="0" applyNumberFormat="1" applyFont="1" applyFill="1" applyBorder="1" applyAlignment="1">
      <alignment horizontal="center"/>
    </xf>
    <xf numFmtId="0" fontId="3" fillId="0" borderId="9" xfId="0" applyNumberFormat="1" applyFont="1" applyBorder="1"/>
    <xf numFmtId="4" fontId="1" fillId="5" borderId="10" xfId="0" applyNumberFormat="1" applyFont="1" applyFill="1" applyBorder="1"/>
    <xf numFmtId="0" fontId="9" fillId="2" borderId="9" xfId="0" applyNumberFormat="1" applyFont="1" applyFill="1" applyBorder="1"/>
    <xf numFmtId="0" fontId="12" fillId="2" borderId="34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right"/>
    </xf>
    <xf numFmtId="0" fontId="9" fillId="2" borderId="13" xfId="0" applyNumberFormat="1" applyFont="1" applyFill="1" applyBorder="1"/>
    <xf numFmtId="0" fontId="1" fillId="2" borderId="41" xfId="0" applyNumberFormat="1" applyFont="1" applyFill="1" applyBorder="1" applyAlignment="1">
      <alignment horizontal="center"/>
    </xf>
    <xf numFmtId="0" fontId="9" fillId="2" borderId="2" xfId="0" applyFont="1" applyFill="1" applyBorder="1"/>
    <xf numFmtId="3" fontId="12" fillId="2" borderId="34" xfId="0" applyNumberFormat="1" applyFont="1" applyFill="1" applyBorder="1" applyAlignment="1">
      <alignment horizontal="center"/>
    </xf>
    <xf numFmtId="0" fontId="9" fillId="2" borderId="13" xfId="0" applyFont="1" applyFill="1" applyBorder="1"/>
    <xf numFmtId="3" fontId="9" fillId="2" borderId="61" xfId="0" applyNumberFormat="1" applyFont="1" applyFill="1" applyBorder="1"/>
    <xf numFmtId="4" fontId="1" fillId="0" borderId="13" xfId="0" applyNumberFormat="1" applyFont="1" applyBorder="1"/>
    <xf numFmtId="0" fontId="3" fillId="2" borderId="57" xfId="0" applyFont="1" applyFill="1" applyBorder="1"/>
    <xf numFmtId="0" fontId="4" fillId="3" borderId="4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4" fontId="4" fillId="3" borderId="13" xfId="0" applyNumberFormat="1" applyFont="1" applyFill="1" applyBorder="1"/>
    <xf numFmtId="3" fontId="12" fillId="4" borderId="80" xfId="0" applyNumberFormat="1" applyFont="1" applyFill="1" applyBorder="1" applyAlignment="1">
      <alignment horizontal="center"/>
    </xf>
    <xf numFmtId="3" fontId="4" fillId="4" borderId="41" xfId="0" applyNumberFormat="1" applyFont="1" applyFill="1" applyBorder="1" applyAlignment="1">
      <alignment horizontal="center"/>
    </xf>
    <xf numFmtId="4" fontId="4" fillId="4" borderId="57" xfId="0" applyNumberFormat="1" applyFont="1" applyFill="1" applyBorder="1"/>
    <xf numFmtId="3" fontId="4" fillId="4" borderId="13" xfId="0" applyNumberFormat="1" applyFont="1" applyFill="1" applyBorder="1" applyAlignment="1">
      <alignment horizontal="center"/>
    </xf>
    <xf numFmtId="4" fontId="4" fillId="4" borderId="13" xfId="0" applyNumberFormat="1" applyFont="1" applyFill="1" applyBorder="1"/>
    <xf numFmtId="0" fontId="4" fillId="0" borderId="0" xfId="0" applyFont="1"/>
    <xf numFmtId="4" fontId="4" fillId="4" borderId="42" xfId="0" applyNumberFormat="1" applyFont="1" applyFill="1" applyBorder="1"/>
    <xf numFmtId="3" fontId="4" fillId="4" borderId="57" xfId="0" applyNumberFormat="1" applyFont="1" applyFill="1" applyBorder="1"/>
    <xf numFmtId="4" fontId="4" fillId="4" borderId="61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4" fontId="1" fillId="0" borderId="0" xfId="0" applyNumberFormat="1" applyFont="1"/>
    <xf numFmtId="1" fontId="3" fillId="0" borderId="0" xfId="0" applyNumberFormat="1" applyFont="1"/>
    <xf numFmtId="4" fontId="4" fillId="3" borderId="26" xfId="0" applyNumberFormat="1" applyFont="1" applyFill="1" applyBorder="1"/>
    <xf numFmtId="4" fontId="9" fillId="2" borderId="66" xfId="0" applyNumberFormat="1" applyFont="1" applyFill="1" applyBorder="1"/>
    <xf numFmtId="4" fontId="1" fillId="2" borderId="35" xfId="0" applyNumberFormat="1" applyFont="1" applyFill="1" applyBorder="1"/>
    <xf numFmtId="4" fontId="1" fillId="2" borderId="37" xfId="0" applyNumberFormat="1" applyFont="1" applyFill="1" applyBorder="1"/>
    <xf numFmtId="4" fontId="1" fillId="2" borderId="42" xfId="0" applyNumberFormat="1" applyFont="1" applyFill="1" applyBorder="1"/>
    <xf numFmtId="4" fontId="9" fillId="0" borderId="42" xfId="0" applyNumberFormat="1" applyFont="1" applyBorder="1"/>
    <xf numFmtId="4" fontId="9" fillId="2" borderId="43" xfId="0" applyNumberFormat="1" applyFont="1" applyFill="1" applyBorder="1"/>
    <xf numFmtId="0" fontId="16" fillId="2" borderId="0" xfId="0" applyFont="1" applyFill="1"/>
    <xf numFmtId="4" fontId="10" fillId="2" borderId="35" xfId="0" applyNumberFormat="1" applyFont="1" applyFill="1" applyBorder="1"/>
    <xf numFmtId="4" fontId="10" fillId="2" borderId="37" xfId="0" applyNumberFormat="1" applyFont="1" applyFill="1" applyBorder="1"/>
    <xf numFmtId="4" fontId="10" fillId="0" borderId="0" xfId="0" applyNumberFormat="1" applyFont="1"/>
    <xf numFmtId="0" fontId="16" fillId="0" borderId="0" xfId="0" applyFont="1"/>
    <xf numFmtId="0" fontId="9" fillId="2" borderId="10" xfId="0" applyFont="1" applyFill="1" applyBorder="1" applyAlignment="1">
      <alignment horizontal="left"/>
    </xf>
    <xf numFmtId="4" fontId="9" fillId="2" borderId="9" xfId="0" applyNumberFormat="1" applyFont="1" applyFill="1" applyBorder="1"/>
    <xf numFmtId="4" fontId="9" fillId="2" borderId="47" xfId="0" applyNumberFormat="1" applyFont="1" applyFill="1" applyBorder="1"/>
    <xf numFmtId="0" fontId="13" fillId="0" borderId="9" xfId="0" applyFont="1" applyBorder="1"/>
    <xf numFmtId="0" fontId="3" fillId="0" borderId="9" xfId="0" applyFont="1" applyBorder="1"/>
    <xf numFmtId="0" fontId="5" fillId="3" borderId="3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9" fillId="3" borderId="25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15" fillId="3" borderId="32" xfId="0" applyFont="1" applyFill="1" applyBorder="1" applyAlignment="1">
      <alignment horizontal="left"/>
    </xf>
    <xf numFmtId="0" fontId="15" fillId="3" borderId="50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2"/>
  <sheetViews>
    <sheetView tabSelected="1" view="pageBreakPreview" zoomScaleNormal="100" zoomScaleSheetLayoutView="100" workbookViewId="0">
      <selection activeCell="Z111" sqref="Z111"/>
    </sheetView>
  </sheetViews>
  <sheetFormatPr defaultColWidth="9.140625" defaultRowHeight="15" x14ac:dyDescent="0.25"/>
  <cols>
    <col min="1" max="1" width="17.7109375" style="3" customWidth="1"/>
    <col min="2" max="2" width="61.7109375" style="3" customWidth="1"/>
    <col min="3" max="4" width="6.7109375" style="3" customWidth="1"/>
    <col min="5" max="6" width="18.140625" style="15" customWidth="1"/>
    <col min="7" max="7" width="16" style="438" customWidth="1"/>
    <col min="8" max="8" width="14.85546875" style="438" customWidth="1"/>
    <col min="9" max="9" width="18.140625" style="15" customWidth="1"/>
    <col min="10" max="10" width="4.7109375" style="2" hidden="1" customWidth="1"/>
    <col min="11" max="11" width="20.7109375" style="231" hidden="1" customWidth="1"/>
    <col min="12" max="12" width="15.7109375" style="440" hidden="1" customWidth="1"/>
    <col min="13" max="13" width="16" style="438" hidden="1" customWidth="1"/>
    <col min="14" max="14" width="13.28515625" style="438" hidden="1" customWidth="1"/>
    <col min="15" max="15" width="16" style="438" hidden="1" customWidth="1"/>
    <col min="16" max="17" width="9.140625" style="227" hidden="1" customWidth="1"/>
    <col min="18" max="19" width="15.7109375" style="438" hidden="1" customWidth="1"/>
    <col min="20" max="20" width="5.42578125" style="4" hidden="1" customWidth="1"/>
    <col min="21" max="21" width="15.85546875" style="3" hidden="1" customWidth="1"/>
    <col min="22" max="22" width="2.42578125" style="3" hidden="1" customWidth="1"/>
    <col min="23" max="23" width="15.85546875" style="454" customWidth="1"/>
    <col min="24" max="16384" width="9.140625" style="3"/>
  </cols>
  <sheetData>
    <row r="1" spans="1:23" ht="20.25" x14ac:dyDescent="0.3">
      <c r="A1" s="1" t="s">
        <v>159</v>
      </c>
      <c r="B1" s="11"/>
      <c r="C1" s="11"/>
      <c r="D1" s="11"/>
      <c r="E1" s="12"/>
      <c r="F1" s="12"/>
      <c r="G1" s="2"/>
      <c r="H1" s="2"/>
      <c r="I1" s="12"/>
      <c r="L1" s="232"/>
      <c r="M1" s="2"/>
      <c r="N1" s="2"/>
      <c r="O1" s="2"/>
      <c r="R1" s="2"/>
      <c r="S1" s="2"/>
      <c r="W1" s="450"/>
    </row>
    <row r="2" spans="1:23" x14ac:dyDescent="0.25">
      <c r="A2" s="34"/>
      <c r="B2" s="233"/>
      <c r="C2" s="11"/>
      <c r="D2" s="11"/>
      <c r="E2" s="12"/>
      <c r="F2" s="12"/>
      <c r="G2" s="2"/>
      <c r="H2" s="2"/>
      <c r="I2" s="12"/>
      <c r="L2" s="232"/>
      <c r="M2" s="2"/>
      <c r="N2" s="2"/>
      <c r="O2" s="2"/>
      <c r="R2" s="2"/>
      <c r="S2" s="2"/>
      <c r="W2" s="450"/>
    </row>
    <row r="3" spans="1:23" ht="15.75" customHeight="1" thickBot="1" x14ac:dyDescent="0.3">
      <c r="A3" s="11"/>
      <c r="B3" s="11"/>
      <c r="C3" s="11"/>
      <c r="D3" s="11"/>
      <c r="E3" s="12"/>
      <c r="F3" s="12"/>
      <c r="G3" s="3"/>
      <c r="H3" s="3"/>
      <c r="L3" s="232"/>
      <c r="M3" s="2"/>
      <c r="N3" s="2"/>
      <c r="O3" s="2"/>
      <c r="R3" s="2"/>
      <c r="S3" s="3"/>
      <c r="W3" s="13" t="s">
        <v>47</v>
      </c>
    </row>
    <row r="4" spans="1:23" s="234" customFormat="1" ht="41.25" customHeight="1" thickBot="1" x14ac:dyDescent="0.25">
      <c r="A4" s="5" t="s">
        <v>0</v>
      </c>
      <c r="B4" s="6"/>
      <c r="C4" s="7" t="s">
        <v>1</v>
      </c>
      <c r="D4" s="7" t="s">
        <v>2</v>
      </c>
      <c r="E4" s="14" t="s">
        <v>160</v>
      </c>
      <c r="F4" s="14" t="s">
        <v>161</v>
      </c>
      <c r="G4" s="16" t="s">
        <v>162</v>
      </c>
      <c r="H4" s="16" t="s">
        <v>163</v>
      </c>
      <c r="I4" s="14" t="s">
        <v>164</v>
      </c>
      <c r="J4" s="21"/>
      <c r="K4" s="23" t="s">
        <v>71</v>
      </c>
      <c r="L4" s="16" t="s">
        <v>49</v>
      </c>
      <c r="M4" s="17" t="s">
        <v>46</v>
      </c>
      <c r="N4" s="18" t="s">
        <v>101</v>
      </c>
      <c r="O4" s="19" t="s">
        <v>48</v>
      </c>
      <c r="P4" s="35"/>
      <c r="Q4" s="35"/>
      <c r="R4" s="19"/>
      <c r="S4" s="20" t="s">
        <v>50</v>
      </c>
      <c r="T4" s="21"/>
      <c r="U4" s="22" t="s">
        <v>156</v>
      </c>
      <c r="V4" s="35"/>
      <c r="W4" s="33" t="s">
        <v>165</v>
      </c>
    </row>
    <row r="5" spans="1:23" s="235" customFormat="1" ht="15" customHeight="1" thickTop="1" thickBot="1" x14ac:dyDescent="0.25">
      <c r="A5" s="460">
        <v>1</v>
      </c>
      <c r="B5" s="461"/>
      <c r="C5" s="9">
        <v>2</v>
      </c>
      <c r="D5" s="9">
        <v>3</v>
      </c>
      <c r="E5" s="10">
        <v>4</v>
      </c>
      <c r="F5" s="10">
        <v>5</v>
      </c>
      <c r="G5" s="24">
        <v>6</v>
      </c>
      <c r="H5" s="25">
        <v>7</v>
      </c>
      <c r="I5" s="10" t="s">
        <v>158</v>
      </c>
      <c r="J5" s="26"/>
      <c r="K5" s="27"/>
      <c r="L5" s="25"/>
      <c r="M5" s="28"/>
      <c r="N5" s="28"/>
      <c r="O5" s="25"/>
      <c r="P5" s="36"/>
      <c r="Q5" s="36"/>
      <c r="R5" s="29"/>
      <c r="S5" s="30"/>
      <c r="T5" s="31"/>
      <c r="U5" s="32"/>
      <c r="V5" s="36"/>
      <c r="W5" s="37">
        <v>9</v>
      </c>
    </row>
    <row r="6" spans="1:23" s="168" customFormat="1" ht="15.75" thickBot="1" x14ac:dyDescent="0.3">
      <c r="A6" s="8" t="s">
        <v>3</v>
      </c>
      <c r="B6" s="65"/>
      <c r="C6" s="77"/>
      <c r="D6" s="50">
        <v>8</v>
      </c>
      <c r="E6" s="84">
        <f>SUM(E7,E10,E13)</f>
        <v>63800000</v>
      </c>
      <c r="F6" s="84">
        <f t="shared" ref="F6:I6" si="0">SUM(F7,F10,F13)</f>
        <v>77129887.060000002</v>
      </c>
      <c r="G6" s="86">
        <f>SUM(G7,G10,G13)</f>
        <v>77214145</v>
      </c>
      <c r="H6" s="84">
        <f>SUM(H7,H10,H13)</f>
        <v>2235332.7999999998</v>
      </c>
      <c r="I6" s="84">
        <f t="shared" si="0"/>
        <v>74978812.200000003</v>
      </c>
      <c r="J6" s="236"/>
      <c r="K6" s="237"/>
      <c r="L6" s="238">
        <f>SUM(L7,L10,L13)</f>
        <v>301</v>
      </c>
      <c r="M6" s="239">
        <f t="shared" ref="M6:O6" si="1">SUM(M7,M10,M13)</f>
        <v>91552107</v>
      </c>
      <c r="N6" s="240">
        <f t="shared" si="1"/>
        <v>238</v>
      </c>
      <c r="O6" s="239">
        <f t="shared" si="1"/>
        <v>67154861</v>
      </c>
      <c r="P6" s="241"/>
      <c r="Q6" s="241"/>
      <c r="R6" s="239"/>
      <c r="S6" s="242">
        <f t="shared" ref="S6" si="2">SUM(S7,S10,S13)</f>
        <v>0</v>
      </c>
      <c r="T6" s="243"/>
      <c r="U6" s="211">
        <f t="shared" ref="U6:U37" si="3">G6-H6</f>
        <v>74978812.200000003</v>
      </c>
      <c r="V6" s="241"/>
      <c r="W6" s="443">
        <f>SUM(W7,W10,W13)</f>
        <v>955221.23</v>
      </c>
    </row>
    <row r="7" spans="1:23" s="168" customFormat="1" ht="14.25" x14ac:dyDescent="0.2">
      <c r="A7" s="38" t="s">
        <v>4</v>
      </c>
      <c r="B7" s="39" t="s">
        <v>110</v>
      </c>
      <c r="C7" s="40"/>
      <c r="D7" s="244"/>
      <c r="E7" s="47">
        <f>SUM(E8:E9)</f>
        <v>1000000</v>
      </c>
      <c r="F7" s="47">
        <f t="shared" ref="F7:S7" si="4">SUM(F8:F9)</f>
        <v>932264</v>
      </c>
      <c r="G7" s="47">
        <f>SUM(G8:G9)</f>
        <v>992264</v>
      </c>
      <c r="H7" s="47">
        <f t="shared" ref="H7" si="5">SUM(H8:H9)</f>
        <v>180000</v>
      </c>
      <c r="I7" s="47">
        <f t="shared" si="4"/>
        <v>812264</v>
      </c>
      <c r="J7" s="245"/>
      <c r="K7" s="246" t="s">
        <v>69</v>
      </c>
      <c r="L7" s="247">
        <f>SUM(L8:L9)</f>
        <v>8</v>
      </c>
      <c r="M7" s="248">
        <f>SUM(M8:M9)</f>
        <v>1197500</v>
      </c>
      <c r="N7" s="249">
        <f>SUM(N8:N9)</f>
        <v>8</v>
      </c>
      <c r="O7" s="250">
        <f>SUM(O8:O9)</f>
        <v>950000</v>
      </c>
      <c r="P7" s="251"/>
      <c r="Q7" s="251"/>
      <c r="R7" s="47"/>
      <c r="S7" s="252">
        <f t="shared" si="4"/>
        <v>0</v>
      </c>
      <c r="T7" s="245"/>
      <c r="U7" s="253">
        <f t="shared" si="3"/>
        <v>812264</v>
      </c>
      <c r="V7" s="251"/>
      <c r="W7" s="444">
        <f>SUM(W8:W9)</f>
        <v>50000</v>
      </c>
    </row>
    <row r="8" spans="1:23" s="168" customFormat="1" ht="14.25" x14ac:dyDescent="0.2">
      <c r="A8" s="41" t="s">
        <v>5</v>
      </c>
      <c r="B8" s="42" t="s">
        <v>6</v>
      </c>
      <c r="C8" s="43">
        <v>435</v>
      </c>
      <c r="D8" s="62"/>
      <c r="E8" s="46">
        <v>300000</v>
      </c>
      <c r="F8" s="46">
        <v>232264</v>
      </c>
      <c r="G8" s="48">
        <v>292264</v>
      </c>
      <c r="H8" s="48">
        <v>60000</v>
      </c>
      <c r="I8" s="46">
        <v>232264</v>
      </c>
      <c r="J8" s="254"/>
      <c r="K8" s="178" t="s">
        <v>142</v>
      </c>
      <c r="L8" s="255">
        <v>4</v>
      </c>
      <c r="M8" s="256">
        <v>270000</v>
      </c>
      <c r="N8" s="257">
        <v>4</v>
      </c>
      <c r="O8" s="258">
        <v>270000</v>
      </c>
      <c r="R8" s="48"/>
      <c r="S8" s="259"/>
      <c r="T8" s="254"/>
      <c r="U8" s="260">
        <f t="shared" si="3"/>
        <v>232264</v>
      </c>
      <c r="W8" s="445">
        <v>0</v>
      </c>
    </row>
    <row r="9" spans="1:23" s="168" customFormat="1" ht="14.25" x14ac:dyDescent="0.2">
      <c r="A9" s="44"/>
      <c r="B9" s="45" t="s">
        <v>7</v>
      </c>
      <c r="C9" s="43">
        <v>436</v>
      </c>
      <c r="D9" s="62"/>
      <c r="E9" s="46">
        <v>700000</v>
      </c>
      <c r="F9" s="46">
        <v>700000</v>
      </c>
      <c r="G9" s="49">
        <v>700000</v>
      </c>
      <c r="H9" s="49">
        <v>120000</v>
      </c>
      <c r="I9" s="46">
        <v>580000</v>
      </c>
      <c r="J9" s="254"/>
      <c r="K9" s="178" t="s">
        <v>142</v>
      </c>
      <c r="L9" s="255">
        <v>4</v>
      </c>
      <c r="M9" s="256">
        <v>927500</v>
      </c>
      <c r="N9" s="257">
        <v>4</v>
      </c>
      <c r="O9" s="258">
        <v>680000</v>
      </c>
      <c r="R9" s="48"/>
      <c r="S9" s="261"/>
      <c r="T9" s="254"/>
      <c r="U9" s="262">
        <f t="shared" si="3"/>
        <v>580000</v>
      </c>
      <c r="W9" s="446">
        <v>50000</v>
      </c>
    </row>
    <row r="10" spans="1:23" s="168" customFormat="1" ht="14.25" x14ac:dyDescent="0.2">
      <c r="A10" s="51" t="s">
        <v>4</v>
      </c>
      <c r="B10" s="52" t="s">
        <v>109</v>
      </c>
      <c r="C10" s="53"/>
      <c r="D10" s="82"/>
      <c r="E10" s="57">
        <f>SUM(E11:E12)</f>
        <v>800000</v>
      </c>
      <c r="F10" s="57">
        <f>SUM(F11:F12)</f>
        <v>584700</v>
      </c>
      <c r="G10" s="85">
        <f>SUM(G11:G12)</f>
        <v>584700</v>
      </c>
      <c r="H10" s="57">
        <f>SUM(H11:H12)</f>
        <v>25000</v>
      </c>
      <c r="I10" s="57">
        <f>SUM(I11:I12)</f>
        <v>559700</v>
      </c>
      <c r="J10" s="162"/>
      <c r="K10" s="263" t="s">
        <v>69</v>
      </c>
      <c r="L10" s="172">
        <f>SUM(L11:L12)</f>
        <v>17</v>
      </c>
      <c r="M10" s="85">
        <f>SUM(M11:M12)</f>
        <v>719500</v>
      </c>
      <c r="N10" s="173">
        <f t="shared" ref="N10" si="6">SUM(N11:N12)</f>
        <v>17</v>
      </c>
      <c r="O10" s="85">
        <f>SUM(O11:O12)</f>
        <v>719500</v>
      </c>
      <c r="R10" s="85"/>
      <c r="S10" s="176">
        <f t="shared" ref="S10" si="7">SUM(S11:S12)</f>
        <v>0</v>
      </c>
      <c r="T10" s="162"/>
      <c r="U10" s="264">
        <f t="shared" si="3"/>
        <v>559700</v>
      </c>
      <c r="W10" s="176">
        <f>R10-S10</f>
        <v>0</v>
      </c>
    </row>
    <row r="11" spans="1:23" s="168" customFormat="1" ht="14.25" x14ac:dyDescent="0.2">
      <c r="A11" s="41" t="s">
        <v>5</v>
      </c>
      <c r="B11" s="54" t="s">
        <v>8</v>
      </c>
      <c r="C11" s="43">
        <v>430</v>
      </c>
      <c r="D11" s="62"/>
      <c r="E11" s="46">
        <v>400000</v>
      </c>
      <c r="F11" s="46">
        <v>285000</v>
      </c>
      <c r="G11" s="48">
        <v>285000</v>
      </c>
      <c r="H11" s="48">
        <v>0</v>
      </c>
      <c r="I11" s="46">
        <f>G11-H11</f>
        <v>285000</v>
      </c>
      <c r="J11" s="254"/>
      <c r="K11" s="178" t="s">
        <v>142</v>
      </c>
      <c r="L11" s="255">
        <v>5</v>
      </c>
      <c r="M11" s="256">
        <v>420000</v>
      </c>
      <c r="N11" s="257">
        <v>5</v>
      </c>
      <c r="O11" s="258">
        <v>420000</v>
      </c>
      <c r="R11" s="48"/>
      <c r="S11" s="259"/>
      <c r="T11" s="254"/>
      <c r="U11" s="260">
        <f t="shared" si="3"/>
        <v>285000</v>
      </c>
      <c r="W11" s="445">
        <v>0</v>
      </c>
    </row>
    <row r="12" spans="1:23" s="168" customFormat="1" ht="14.25" x14ac:dyDescent="0.2">
      <c r="A12" s="44"/>
      <c r="B12" s="55" t="s">
        <v>9</v>
      </c>
      <c r="C12" s="56">
        <v>431</v>
      </c>
      <c r="D12" s="83"/>
      <c r="E12" s="58">
        <v>400000</v>
      </c>
      <c r="F12" s="58">
        <v>299700</v>
      </c>
      <c r="G12" s="49">
        <v>299700</v>
      </c>
      <c r="H12" s="49">
        <v>25000</v>
      </c>
      <c r="I12" s="58">
        <f>G12-H12</f>
        <v>274700</v>
      </c>
      <c r="J12" s="254"/>
      <c r="K12" s="178" t="s">
        <v>142</v>
      </c>
      <c r="L12" s="265">
        <v>12</v>
      </c>
      <c r="M12" s="266">
        <v>299500</v>
      </c>
      <c r="N12" s="267">
        <v>12</v>
      </c>
      <c r="O12" s="268">
        <v>299500</v>
      </c>
      <c r="R12" s="48"/>
      <c r="S12" s="261"/>
      <c r="T12" s="254"/>
      <c r="U12" s="262">
        <f t="shared" si="3"/>
        <v>274700</v>
      </c>
      <c r="W12" s="446">
        <v>0</v>
      </c>
    </row>
    <row r="13" spans="1:23" s="168" customFormat="1" ht="14.25" x14ac:dyDescent="0.2">
      <c r="A13" s="59" t="s">
        <v>4</v>
      </c>
      <c r="B13" s="60" t="s">
        <v>111</v>
      </c>
      <c r="C13" s="53"/>
      <c r="D13" s="82"/>
      <c r="E13" s="57">
        <f>SUM(E14:E18)</f>
        <v>62000000</v>
      </c>
      <c r="F13" s="57">
        <f>SUM(F14:F18)</f>
        <v>75612923.060000002</v>
      </c>
      <c r="G13" s="87">
        <f>SUM(G14:G18)</f>
        <v>75637181</v>
      </c>
      <c r="H13" s="57">
        <f>SUM(H14:H18)</f>
        <v>2030332.8</v>
      </c>
      <c r="I13" s="57">
        <f>SUM(I14:I18)</f>
        <v>73606848.200000003</v>
      </c>
      <c r="J13" s="162"/>
      <c r="K13" s="263" t="s">
        <v>69</v>
      </c>
      <c r="L13" s="172">
        <f t="shared" ref="L13:O13" si="8">SUM(L14:L18)</f>
        <v>276</v>
      </c>
      <c r="M13" s="85">
        <f t="shared" si="8"/>
        <v>89635107</v>
      </c>
      <c r="N13" s="269">
        <f t="shared" si="8"/>
        <v>213</v>
      </c>
      <c r="O13" s="87">
        <f t="shared" si="8"/>
        <v>65485361</v>
      </c>
      <c r="R13" s="87"/>
      <c r="S13" s="176">
        <f t="shared" ref="S13" si="9">SUM(S14:S18)</f>
        <v>0</v>
      </c>
      <c r="T13" s="162"/>
      <c r="U13" s="264">
        <f t="shared" si="3"/>
        <v>73606848.200000003</v>
      </c>
      <c r="W13" s="176">
        <f>SUM(W14:W18)</f>
        <v>905221.23</v>
      </c>
    </row>
    <row r="14" spans="1:23" s="168" customFormat="1" ht="14.25" x14ac:dyDescent="0.2">
      <c r="A14" s="61" t="s">
        <v>5</v>
      </c>
      <c r="B14" s="62" t="s">
        <v>10</v>
      </c>
      <c r="C14" s="43">
        <v>441</v>
      </c>
      <c r="D14" s="62"/>
      <c r="E14" s="46">
        <v>1000000</v>
      </c>
      <c r="F14" s="46">
        <v>1869960</v>
      </c>
      <c r="G14" s="46">
        <v>1869960</v>
      </c>
      <c r="H14" s="46">
        <v>224518.75</v>
      </c>
      <c r="I14" s="46">
        <v>1645441.25</v>
      </c>
      <c r="J14" s="254"/>
      <c r="K14" s="178" t="s">
        <v>142</v>
      </c>
      <c r="L14" s="179">
        <v>14</v>
      </c>
      <c r="M14" s="177">
        <v>1246045</v>
      </c>
      <c r="N14" s="270">
        <v>14</v>
      </c>
      <c r="O14" s="122">
        <v>1246045</v>
      </c>
      <c r="R14" s="46"/>
      <c r="S14" s="271"/>
      <c r="T14" s="254"/>
      <c r="U14" s="272">
        <f t="shared" si="3"/>
        <v>1645441.25</v>
      </c>
      <c r="W14" s="445">
        <v>4800</v>
      </c>
    </row>
    <row r="15" spans="1:23" s="168" customFormat="1" ht="14.25" x14ac:dyDescent="0.2">
      <c r="A15" s="63"/>
      <c r="B15" s="62" t="s">
        <v>11</v>
      </c>
      <c r="C15" s="43">
        <v>443</v>
      </c>
      <c r="D15" s="62"/>
      <c r="E15" s="46">
        <v>40000000</v>
      </c>
      <c r="F15" s="46">
        <v>52505054.060000002</v>
      </c>
      <c r="G15" s="46">
        <v>52527975</v>
      </c>
      <c r="H15" s="46">
        <v>1405145.85</v>
      </c>
      <c r="I15" s="46">
        <f>G15-H15</f>
        <v>51122829.149999999</v>
      </c>
      <c r="J15" s="254"/>
      <c r="K15" s="178" t="s">
        <v>142</v>
      </c>
      <c r="L15" s="179">
        <v>148</v>
      </c>
      <c r="M15" s="177">
        <v>56329095</v>
      </c>
      <c r="N15" s="270">
        <v>121</v>
      </c>
      <c r="O15" s="122">
        <v>46604027</v>
      </c>
      <c r="R15" s="46"/>
      <c r="S15" s="271"/>
      <c r="T15" s="254"/>
      <c r="U15" s="272">
        <f t="shared" si="3"/>
        <v>51122829.149999999</v>
      </c>
      <c r="W15" s="445">
        <v>820257.01</v>
      </c>
    </row>
    <row r="16" spans="1:23" s="168" customFormat="1" ht="14.25" x14ac:dyDescent="0.2">
      <c r="A16" s="63"/>
      <c r="B16" s="62" t="s">
        <v>12</v>
      </c>
      <c r="C16" s="43">
        <v>444</v>
      </c>
      <c r="D16" s="62"/>
      <c r="E16" s="46">
        <v>4000000</v>
      </c>
      <c r="F16" s="46">
        <v>3833997</v>
      </c>
      <c r="G16" s="46">
        <v>3835334</v>
      </c>
      <c r="H16" s="46">
        <v>387169.75</v>
      </c>
      <c r="I16" s="46">
        <f t="shared" ref="I16:I17" si="10">G16-H16</f>
        <v>3448164.25</v>
      </c>
      <c r="J16" s="254"/>
      <c r="K16" s="178" t="s">
        <v>142</v>
      </c>
      <c r="L16" s="179">
        <v>47</v>
      </c>
      <c r="M16" s="177">
        <v>8062405</v>
      </c>
      <c r="N16" s="270">
        <v>23</v>
      </c>
      <c r="O16" s="122">
        <v>4356960</v>
      </c>
      <c r="R16" s="46"/>
      <c r="S16" s="271"/>
      <c r="T16" s="254"/>
      <c r="U16" s="272">
        <f t="shared" si="3"/>
        <v>3448164.25</v>
      </c>
      <c r="W16" s="445">
        <v>24200</v>
      </c>
    </row>
    <row r="17" spans="1:23" s="168" customFormat="1" ht="14.25" x14ac:dyDescent="0.2">
      <c r="A17" s="63"/>
      <c r="B17" s="62" t="s">
        <v>51</v>
      </c>
      <c r="C17" s="43">
        <v>645</v>
      </c>
      <c r="D17" s="62"/>
      <c r="E17" s="46">
        <v>10000000</v>
      </c>
      <c r="F17" s="46">
        <v>14519512</v>
      </c>
      <c r="G17" s="46">
        <f>16019512-1500000</f>
        <v>14519512</v>
      </c>
      <c r="H17" s="46">
        <v>11660.45</v>
      </c>
      <c r="I17" s="46">
        <f t="shared" si="10"/>
        <v>14507851.550000001</v>
      </c>
      <c r="J17" s="254"/>
      <c r="K17" s="178" t="s">
        <v>142</v>
      </c>
      <c r="L17" s="179">
        <v>24</v>
      </c>
      <c r="M17" s="177">
        <v>21737258</v>
      </c>
      <c r="N17" s="270">
        <v>12</v>
      </c>
      <c r="O17" s="122">
        <v>11018025</v>
      </c>
      <c r="R17" s="46"/>
      <c r="S17" s="271"/>
      <c r="T17" s="254"/>
      <c r="U17" s="272">
        <f t="shared" si="3"/>
        <v>14507851.550000001</v>
      </c>
      <c r="W17" s="445">
        <v>0</v>
      </c>
    </row>
    <row r="18" spans="1:23" s="168" customFormat="1" thickBot="1" x14ac:dyDescent="0.25">
      <c r="A18" s="63"/>
      <c r="B18" s="64" t="s">
        <v>52</v>
      </c>
      <c r="C18" s="43">
        <v>646</v>
      </c>
      <c r="D18" s="62"/>
      <c r="E18" s="46">
        <v>7000000</v>
      </c>
      <c r="F18" s="46">
        <v>2884400</v>
      </c>
      <c r="G18" s="46">
        <v>2884400</v>
      </c>
      <c r="H18" s="46">
        <v>1838</v>
      </c>
      <c r="I18" s="46">
        <f>G18-H18</f>
        <v>2882562</v>
      </c>
      <c r="J18" s="254"/>
      <c r="K18" s="178" t="s">
        <v>142</v>
      </c>
      <c r="L18" s="179">
        <v>43</v>
      </c>
      <c r="M18" s="177">
        <v>2260304</v>
      </c>
      <c r="N18" s="270">
        <v>43</v>
      </c>
      <c r="O18" s="122">
        <v>2260304</v>
      </c>
      <c r="R18" s="46"/>
      <c r="S18" s="271"/>
      <c r="T18" s="254"/>
      <c r="U18" s="272">
        <f t="shared" si="3"/>
        <v>2882562</v>
      </c>
      <c r="W18" s="447">
        <v>55964.22</v>
      </c>
    </row>
    <row r="19" spans="1:23" s="280" customFormat="1" ht="18" customHeight="1" thickBot="1" x14ac:dyDescent="0.3">
      <c r="A19" s="8" t="s">
        <v>13</v>
      </c>
      <c r="B19" s="65"/>
      <c r="C19" s="77"/>
      <c r="D19" s="50">
        <v>9</v>
      </c>
      <c r="E19" s="84">
        <f>SUM(E20,E21,E24,E27)</f>
        <v>19000000</v>
      </c>
      <c r="F19" s="84">
        <f>SUM(F20,F21,F24,F27)</f>
        <v>14200000</v>
      </c>
      <c r="G19" s="93">
        <f>SUM(G20,G21,G24,G27)</f>
        <v>13662284</v>
      </c>
      <c r="H19" s="93">
        <f>SUM(H20,H21,H24,H27)</f>
        <v>86908.88</v>
      </c>
      <c r="I19" s="84">
        <f>SUM(I20,I21,I24,I27)</f>
        <v>13575375.120000001</v>
      </c>
      <c r="J19" s="273"/>
      <c r="K19" s="274" t="s">
        <v>69</v>
      </c>
      <c r="L19" s="275">
        <f t="shared" ref="L19:O19" si="11">SUM(L20,L21,L24,L27)</f>
        <v>330</v>
      </c>
      <c r="M19" s="276">
        <f t="shared" si="11"/>
        <v>16118161.5</v>
      </c>
      <c r="N19" s="275">
        <f t="shared" si="11"/>
        <v>329</v>
      </c>
      <c r="O19" s="276">
        <f t="shared" si="11"/>
        <v>11867776</v>
      </c>
      <c r="P19" s="277"/>
      <c r="Q19" s="277"/>
      <c r="R19" s="276"/>
      <c r="S19" s="278">
        <f t="shared" ref="S19" si="12">SUM(S20,S21,S24,S27)</f>
        <v>0</v>
      </c>
      <c r="T19" s="279"/>
      <c r="U19" s="213">
        <f t="shared" si="3"/>
        <v>13575375.119999999</v>
      </c>
      <c r="V19" s="273"/>
      <c r="W19" s="443">
        <f>SUM(W20,W21,W24,W27)</f>
        <v>47818</v>
      </c>
    </row>
    <row r="20" spans="1:23" x14ac:dyDescent="0.25">
      <c r="A20" s="66" t="s">
        <v>4</v>
      </c>
      <c r="B20" s="71" t="s">
        <v>95</v>
      </c>
      <c r="C20" s="78">
        <v>450</v>
      </c>
      <c r="D20" s="79"/>
      <c r="E20" s="88">
        <v>10000000</v>
      </c>
      <c r="F20" s="88">
        <v>5200000</v>
      </c>
      <c r="G20" s="89">
        <v>5187660</v>
      </c>
      <c r="H20" s="89">
        <v>0</v>
      </c>
      <c r="I20" s="88">
        <f>G20-H20</f>
        <v>5187660</v>
      </c>
      <c r="J20" s="162"/>
      <c r="K20" s="281" t="s">
        <v>70</v>
      </c>
      <c r="L20" s="282">
        <v>71</v>
      </c>
      <c r="M20" s="283">
        <v>4756080</v>
      </c>
      <c r="N20" s="284">
        <v>71</v>
      </c>
      <c r="O20" s="157">
        <v>4349675</v>
      </c>
      <c r="P20" s="210"/>
      <c r="Q20" s="210"/>
      <c r="R20" s="285"/>
      <c r="S20" s="286"/>
      <c r="T20" s="162"/>
      <c r="U20" s="287">
        <f t="shared" si="3"/>
        <v>5187660</v>
      </c>
      <c r="V20" s="168"/>
      <c r="W20" s="287">
        <v>0</v>
      </c>
    </row>
    <row r="21" spans="1:23" x14ac:dyDescent="0.25">
      <c r="A21" s="67" t="s">
        <v>4</v>
      </c>
      <c r="B21" s="72" t="s">
        <v>112</v>
      </c>
      <c r="C21" s="80"/>
      <c r="D21" s="81"/>
      <c r="E21" s="57">
        <f>SUM(E22:E23)</f>
        <v>1000000</v>
      </c>
      <c r="F21" s="57">
        <f>SUM(F22:F23)</f>
        <v>1000000</v>
      </c>
      <c r="G21" s="85">
        <f>SUM(G22:G23)</f>
        <v>986697</v>
      </c>
      <c r="H21" s="57">
        <f>SUM(H22:H23)</f>
        <v>17359</v>
      </c>
      <c r="I21" s="57">
        <f>SUM(I22:I23)</f>
        <v>969338</v>
      </c>
      <c r="J21" s="162"/>
      <c r="K21" s="263" t="s">
        <v>69</v>
      </c>
      <c r="L21" s="172">
        <f t="shared" ref="L21:O21" si="13">SUM(L22:L23)</f>
        <v>144</v>
      </c>
      <c r="M21" s="85">
        <f t="shared" si="13"/>
        <v>1399869</v>
      </c>
      <c r="N21" s="173">
        <f t="shared" si="13"/>
        <v>144</v>
      </c>
      <c r="O21" s="85">
        <f t="shared" si="13"/>
        <v>1003701</v>
      </c>
      <c r="P21" s="210"/>
      <c r="Q21" s="210"/>
      <c r="R21" s="85"/>
      <c r="S21" s="176">
        <f t="shared" ref="S21" si="14">SUM(S22:S23)</f>
        <v>0</v>
      </c>
      <c r="T21" s="162"/>
      <c r="U21" s="264">
        <f t="shared" si="3"/>
        <v>969338</v>
      </c>
      <c r="V21" s="168"/>
      <c r="W21" s="176">
        <v>0</v>
      </c>
    </row>
    <row r="22" spans="1:23" s="291" customFormat="1" ht="12.75" x14ac:dyDescent="0.2">
      <c r="A22" s="68" t="s">
        <v>5</v>
      </c>
      <c r="B22" s="73" t="s">
        <v>14</v>
      </c>
      <c r="C22" s="62">
        <v>455</v>
      </c>
      <c r="D22" s="62"/>
      <c r="E22" s="46">
        <v>500000</v>
      </c>
      <c r="F22" s="46">
        <v>500297</v>
      </c>
      <c r="G22" s="46">
        <v>500297</v>
      </c>
      <c r="H22" s="46">
        <v>6648</v>
      </c>
      <c r="I22" s="46">
        <f>G22-H22</f>
        <v>493649</v>
      </c>
      <c r="J22" s="254"/>
      <c r="K22" s="178" t="s">
        <v>84</v>
      </c>
      <c r="L22" s="179">
        <v>58</v>
      </c>
      <c r="M22" s="177">
        <v>576309</v>
      </c>
      <c r="N22" s="288">
        <v>58</v>
      </c>
      <c r="O22" s="46">
        <v>498309</v>
      </c>
      <c r="P22" s="289"/>
      <c r="Q22" s="289"/>
      <c r="R22" s="46"/>
      <c r="S22" s="290"/>
      <c r="T22" s="254"/>
      <c r="U22" s="272">
        <f t="shared" si="3"/>
        <v>493649</v>
      </c>
      <c r="V22" s="289"/>
      <c r="W22" s="445">
        <v>0</v>
      </c>
    </row>
    <row r="23" spans="1:23" s="291" customFormat="1" ht="12.75" x14ac:dyDescent="0.2">
      <c r="A23" s="68"/>
      <c r="B23" s="73" t="s">
        <v>15</v>
      </c>
      <c r="C23" s="62">
        <v>456</v>
      </c>
      <c r="D23" s="62"/>
      <c r="E23" s="46">
        <v>500000</v>
      </c>
      <c r="F23" s="58">
        <v>499703</v>
      </c>
      <c r="G23" s="90">
        <v>486400</v>
      </c>
      <c r="H23" s="58">
        <v>10711</v>
      </c>
      <c r="I23" s="46">
        <f>G23-H23</f>
        <v>475689</v>
      </c>
      <c r="J23" s="254"/>
      <c r="K23" s="163" t="s">
        <v>84</v>
      </c>
      <c r="L23" s="179">
        <v>86</v>
      </c>
      <c r="M23" s="177">
        <v>823560</v>
      </c>
      <c r="N23" s="288">
        <v>86</v>
      </c>
      <c r="O23" s="46">
        <v>505392</v>
      </c>
      <c r="P23" s="289"/>
      <c r="Q23" s="289"/>
      <c r="R23" s="46"/>
      <c r="S23" s="290"/>
      <c r="T23" s="254"/>
      <c r="U23" s="292">
        <f t="shared" si="3"/>
        <v>475689</v>
      </c>
      <c r="V23" s="289"/>
      <c r="W23" s="446">
        <v>0</v>
      </c>
    </row>
    <row r="24" spans="1:23" ht="28.5" customHeight="1" x14ac:dyDescent="0.25">
      <c r="A24" s="67" t="s">
        <v>4</v>
      </c>
      <c r="B24" s="74" t="s">
        <v>113</v>
      </c>
      <c r="C24" s="53"/>
      <c r="D24" s="82"/>
      <c r="E24" s="57">
        <f>SUM(E25:E26)</f>
        <v>3000000</v>
      </c>
      <c r="F24" s="57">
        <f>SUM(F25:F26)</f>
        <v>3000000</v>
      </c>
      <c r="G24" s="85">
        <f>SUM(G25:G26)</f>
        <v>2620000</v>
      </c>
      <c r="H24" s="57">
        <f>SUM(H25:H26)</f>
        <v>0</v>
      </c>
      <c r="I24" s="57">
        <f>SUM(I25:I26)</f>
        <v>2620000</v>
      </c>
      <c r="J24" s="162"/>
      <c r="K24" s="263" t="s">
        <v>69</v>
      </c>
      <c r="L24" s="172">
        <f t="shared" ref="L24:O24" si="15">SUM(L25:L26)</f>
        <v>12</v>
      </c>
      <c r="M24" s="293">
        <f>SUM(M25:M26)</f>
        <v>4175989.5</v>
      </c>
      <c r="N24" s="172">
        <f t="shared" si="15"/>
        <v>11</v>
      </c>
      <c r="O24" s="57">
        <f t="shared" si="15"/>
        <v>3000000</v>
      </c>
      <c r="P24" s="210"/>
      <c r="Q24" s="210"/>
      <c r="R24" s="57"/>
      <c r="S24" s="294">
        <f t="shared" ref="S24" si="16">SUM(S25:S26)</f>
        <v>0</v>
      </c>
      <c r="T24" s="162"/>
      <c r="U24" s="264">
        <f t="shared" si="3"/>
        <v>2620000</v>
      </c>
      <c r="V24" s="168"/>
      <c r="W24" s="176">
        <f>R24-S24</f>
        <v>0</v>
      </c>
    </row>
    <row r="25" spans="1:23" s="291" customFormat="1" ht="28.5" customHeight="1" x14ac:dyDescent="0.2">
      <c r="A25" s="69" t="s">
        <v>5</v>
      </c>
      <c r="B25" s="73" t="s">
        <v>16</v>
      </c>
      <c r="C25" s="43">
        <v>460</v>
      </c>
      <c r="D25" s="62"/>
      <c r="E25" s="46">
        <v>2500000</v>
      </c>
      <c r="F25" s="46">
        <v>3000000</v>
      </c>
      <c r="G25" s="91">
        <v>2620000</v>
      </c>
      <c r="H25" s="46">
        <v>0</v>
      </c>
      <c r="I25" s="46">
        <f>G25-H25</f>
        <v>2620000</v>
      </c>
      <c r="J25" s="254"/>
      <c r="K25" s="178" t="s">
        <v>72</v>
      </c>
      <c r="L25" s="179">
        <v>12</v>
      </c>
      <c r="M25" s="295">
        <v>4175989.5</v>
      </c>
      <c r="N25" s="296">
        <v>11</v>
      </c>
      <c r="O25" s="123">
        <v>3000000</v>
      </c>
      <c r="P25" s="289"/>
      <c r="Q25" s="289"/>
      <c r="R25" s="297"/>
      <c r="S25" s="298"/>
      <c r="T25" s="254"/>
      <c r="U25" s="272">
        <f t="shared" si="3"/>
        <v>2620000</v>
      </c>
      <c r="V25" s="289"/>
      <c r="W25" s="445">
        <f>R25-S25</f>
        <v>0</v>
      </c>
    </row>
    <row r="26" spans="1:23" s="291" customFormat="1" ht="30" customHeight="1" x14ac:dyDescent="0.2">
      <c r="A26" s="44"/>
      <c r="B26" s="75" t="s">
        <v>99</v>
      </c>
      <c r="C26" s="56">
        <v>461</v>
      </c>
      <c r="D26" s="83"/>
      <c r="E26" s="58">
        <v>500000</v>
      </c>
      <c r="F26" s="58">
        <v>0</v>
      </c>
      <c r="G26" s="58">
        <v>0</v>
      </c>
      <c r="H26" s="58">
        <v>0</v>
      </c>
      <c r="I26" s="58">
        <v>0</v>
      </c>
      <c r="J26" s="254"/>
      <c r="K26" s="163" t="s">
        <v>72</v>
      </c>
      <c r="L26" s="166">
        <v>0</v>
      </c>
      <c r="M26" s="196">
        <v>0</v>
      </c>
      <c r="N26" s="166">
        <v>0</v>
      </c>
      <c r="O26" s="150">
        <v>0</v>
      </c>
      <c r="P26" s="289"/>
      <c r="Q26" s="289"/>
      <c r="R26" s="297"/>
      <c r="S26" s="299"/>
      <c r="T26" s="254"/>
      <c r="U26" s="292">
        <f t="shared" si="3"/>
        <v>0</v>
      </c>
      <c r="V26" s="289"/>
      <c r="W26" s="446">
        <f>R26-S26</f>
        <v>0</v>
      </c>
    </row>
    <row r="27" spans="1:23" ht="30.75" customHeight="1" x14ac:dyDescent="0.25">
      <c r="A27" s="67" t="s">
        <v>4</v>
      </c>
      <c r="B27" s="74" t="s">
        <v>114</v>
      </c>
      <c r="C27" s="53"/>
      <c r="D27" s="82"/>
      <c r="E27" s="57">
        <f>SUM(E28:E29)</f>
        <v>5000000</v>
      </c>
      <c r="F27" s="57">
        <f>SUM(F28:F29)</f>
        <v>5000000</v>
      </c>
      <c r="G27" s="87">
        <f>SUM(G28:G29)</f>
        <v>4867927</v>
      </c>
      <c r="H27" s="57">
        <f t="shared" ref="H27" si="17">SUM(H28:H29)</f>
        <v>69549.88</v>
      </c>
      <c r="I27" s="57">
        <f>SUM(I28:I29)</f>
        <v>4798377.12</v>
      </c>
      <c r="J27" s="162"/>
      <c r="K27" s="263" t="s">
        <v>69</v>
      </c>
      <c r="L27" s="172">
        <f>SUM(L28:L29)</f>
        <v>103</v>
      </c>
      <c r="M27" s="85">
        <f>SUM(M28:M29)</f>
        <v>5786223</v>
      </c>
      <c r="N27" s="269">
        <f>SUM(N28:N29)</f>
        <v>103</v>
      </c>
      <c r="O27" s="87">
        <f>SUM(O28:O29)</f>
        <v>3514400</v>
      </c>
      <c r="P27" s="210"/>
      <c r="Q27" s="210"/>
      <c r="R27" s="87"/>
      <c r="S27" s="176">
        <f t="shared" ref="S27" si="18">SUM(S28:S29)</f>
        <v>0</v>
      </c>
      <c r="T27" s="162"/>
      <c r="U27" s="264">
        <f t="shared" si="3"/>
        <v>4798377.12</v>
      </c>
      <c r="V27" s="168"/>
      <c r="W27" s="176">
        <f>SUM(W28:W29)</f>
        <v>47818</v>
      </c>
    </row>
    <row r="28" spans="1:23" s="291" customFormat="1" ht="15" customHeight="1" x14ac:dyDescent="0.2">
      <c r="A28" s="41" t="s">
        <v>5</v>
      </c>
      <c r="B28" s="73" t="s">
        <v>17</v>
      </c>
      <c r="C28" s="43">
        <v>467</v>
      </c>
      <c r="D28" s="62"/>
      <c r="E28" s="46">
        <v>300000</v>
      </c>
      <c r="F28" s="46">
        <v>102000</v>
      </c>
      <c r="G28" s="46">
        <v>102000</v>
      </c>
      <c r="H28" s="46">
        <v>0</v>
      </c>
      <c r="I28" s="46">
        <f>G28-H28</f>
        <v>102000</v>
      </c>
      <c r="J28" s="254"/>
      <c r="K28" s="178" t="s">
        <v>73</v>
      </c>
      <c r="L28" s="179">
        <v>4</v>
      </c>
      <c r="M28" s="177">
        <v>317000</v>
      </c>
      <c r="N28" s="270">
        <v>4</v>
      </c>
      <c r="O28" s="122">
        <v>300000</v>
      </c>
      <c r="P28" s="289"/>
      <c r="Q28" s="289"/>
      <c r="R28" s="297"/>
      <c r="S28" s="298"/>
      <c r="T28" s="254"/>
      <c r="U28" s="272">
        <f t="shared" si="3"/>
        <v>102000</v>
      </c>
      <c r="V28" s="289"/>
      <c r="W28" s="445">
        <f>R28-S28</f>
        <v>0</v>
      </c>
    </row>
    <row r="29" spans="1:23" s="291" customFormat="1" ht="40.5" customHeight="1" thickBot="1" x14ac:dyDescent="0.25">
      <c r="A29" s="68"/>
      <c r="B29" s="43" t="s">
        <v>68</v>
      </c>
      <c r="C29" s="43">
        <v>469</v>
      </c>
      <c r="D29" s="62"/>
      <c r="E29" s="46">
        <v>4700000</v>
      </c>
      <c r="F29" s="46">
        <v>4898000</v>
      </c>
      <c r="G29" s="46">
        <v>4765927</v>
      </c>
      <c r="H29" s="46">
        <v>69549.88</v>
      </c>
      <c r="I29" s="46">
        <f>G29-H29</f>
        <v>4696377.12</v>
      </c>
      <c r="J29" s="254"/>
      <c r="K29" s="178" t="s">
        <v>73</v>
      </c>
      <c r="L29" s="179">
        <v>99</v>
      </c>
      <c r="M29" s="177">
        <v>5469223</v>
      </c>
      <c r="N29" s="270">
        <v>99</v>
      </c>
      <c r="O29" s="122">
        <v>3214400</v>
      </c>
      <c r="P29" s="289"/>
      <c r="Q29" s="289"/>
      <c r="R29" s="297"/>
      <c r="S29" s="298"/>
      <c r="T29" s="254"/>
      <c r="U29" s="272">
        <f t="shared" si="3"/>
        <v>4696377.12</v>
      </c>
      <c r="V29" s="289"/>
      <c r="W29" s="445">
        <v>47818</v>
      </c>
    </row>
    <row r="30" spans="1:23" s="280" customFormat="1" ht="18" customHeight="1" thickBot="1" x14ac:dyDescent="0.3">
      <c r="A30" s="8" t="s">
        <v>18</v>
      </c>
      <c r="B30" s="65"/>
      <c r="C30" s="77"/>
      <c r="D30" s="50">
        <v>10</v>
      </c>
      <c r="E30" s="84">
        <f>SUM(E31,E32,E33,E34)</f>
        <v>28580000</v>
      </c>
      <c r="F30" s="84">
        <f t="shared" ref="F30:I30" si="19">SUM(F31,F32,F33,F34)</f>
        <v>28217000</v>
      </c>
      <c r="G30" s="94">
        <f>SUM(G31,G32,G33,G34)</f>
        <v>28309500</v>
      </c>
      <c r="H30" s="93">
        <f>SUM(H31,H32,H33,H34)</f>
        <v>366729.08999999997</v>
      </c>
      <c r="I30" s="84">
        <f t="shared" si="19"/>
        <v>27942770.91</v>
      </c>
      <c r="J30" s="332"/>
      <c r="K30" s="237" t="s">
        <v>69</v>
      </c>
      <c r="L30" s="275">
        <f>SUM(L31,L32,L33,L34)</f>
        <v>138</v>
      </c>
      <c r="M30" s="300">
        <f>SUM(M31,M32,M33,M34)</f>
        <v>27859742</v>
      </c>
      <c r="N30" s="301">
        <f>SUM(N31,N32,N33,N34)</f>
        <v>134</v>
      </c>
      <c r="O30" s="300">
        <f>SUM(O31,O32,O33,O34)</f>
        <v>25703550</v>
      </c>
      <c r="P30" s="335"/>
      <c r="Q30" s="335"/>
      <c r="R30" s="300"/>
      <c r="S30" s="278">
        <f t="shared" ref="S30" si="20">SUM(S31,S32,S33,S34)</f>
        <v>0</v>
      </c>
      <c r="T30" s="243"/>
      <c r="U30" s="213">
        <f t="shared" si="3"/>
        <v>27942770.91</v>
      </c>
      <c r="V30" s="332"/>
      <c r="W30" s="443">
        <f>SUM(W31:W37)</f>
        <v>41280.03</v>
      </c>
    </row>
    <row r="31" spans="1:23" s="312" customFormat="1" ht="29.25" customHeight="1" x14ac:dyDescent="0.2">
      <c r="A31" s="95" t="s">
        <v>4</v>
      </c>
      <c r="B31" s="96" t="s">
        <v>116</v>
      </c>
      <c r="C31" s="97">
        <v>495</v>
      </c>
      <c r="D31" s="98"/>
      <c r="E31" s="116">
        <v>600000</v>
      </c>
      <c r="F31" s="116">
        <v>237000</v>
      </c>
      <c r="G31" s="117">
        <v>329500</v>
      </c>
      <c r="H31" s="117">
        <v>110500</v>
      </c>
      <c r="I31" s="116">
        <f>G31-H31</f>
        <v>219000</v>
      </c>
      <c r="J31" s="302"/>
      <c r="K31" s="303" t="s">
        <v>94</v>
      </c>
      <c r="L31" s="304">
        <v>37</v>
      </c>
      <c r="M31" s="305">
        <v>719500</v>
      </c>
      <c r="N31" s="306">
        <v>34</v>
      </c>
      <c r="O31" s="307">
        <v>523550</v>
      </c>
      <c r="P31" s="308"/>
      <c r="Q31" s="308"/>
      <c r="R31" s="309"/>
      <c r="S31" s="310"/>
      <c r="T31" s="311"/>
      <c r="U31" s="287">
        <f t="shared" si="3"/>
        <v>219000</v>
      </c>
      <c r="V31" s="308"/>
      <c r="W31" s="287">
        <v>1500</v>
      </c>
    </row>
    <row r="32" spans="1:23" s="168" customFormat="1" ht="28.5" x14ac:dyDescent="0.2">
      <c r="A32" s="99" t="s">
        <v>4</v>
      </c>
      <c r="B32" s="100" t="s">
        <v>121</v>
      </c>
      <c r="C32" s="101">
        <v>520</v>
      </c>
      <c r="D32" s="102"/>
      <c r="E32" s="118">
        <v>600000</v>
      </c>
      <c r="F32" s="118">
        <v>600000</v>
      </c>
      <c r="G32" s="118">
        <v>600000</v>
      </c>
      <c r="H32" s="118">
        <v>20000</v>
      </c>
      <c r="I32" s="119">
        <f t="shared" ref="I32:I33" si="21">G32-H32</f>
        <v>580000</v>
      </c>
      <c r="J32" s="162"/>
      <c r="K32" s="313" t="s">
        <v>74</v>
      </c>
      <c r="L32" s="314">
        <v>44</v>
      </c>
      <c r="M32" s="161">
        <v>898308</v>
      </c>
      <c r="N32" s="315">
        <v>43</v>
      </c>
      <c r="O32" s="145">
        <v>600000</v>
      </c>
      <c r="R32" s="316"/>
      <c r="S32" s="317"/>
      <c r="T32" s="318"/>
      <c r="U32" s="319">
        <f t="shared" si="3"/>
        <v>580000</v>
      </c>
      <c r="W32" s="319">
        <v>928.01</v>
      </c>
    </row>
    <row r="33" spans="1:23" ht="29.25" customHeight="1" x14ac:dyDescent="0.25">
      <c r="A33" s="99" t="s">
        <v>4</v>
      </c>
      <c r="B33" s="103" t="s">
        <v>119</v>
      </c>
      <c r="C33" s="101">
        <v>510</v>
      </c>
      <c r="D33" s="102"/>
      <c r="E33" s="118">
        <v>880000</v>
      </c>
      <c r="F33" s="118">
        <v>880000</v>
      </c>
      <c r="G33" s="120">
        <v>880000</v>
      </c>
      <c r="H33" s="118">
        <v>101249.09</v>
      </c>
      <c r="I33" s="119">
        <f t="shared" si="21"/>
        <v>778750.91</v>
      </c>
      <c r="J33" s="162"/>
      <c r="K33" s="313" t="s">
        <v>85</v>
      </c>
      <c r="L33" s="314">
        <v>51</v>
      </c>
      <c r="M33" s="118">
        <v>1341934</v>
      </c>
      <c r="N33" s="320">
        <v>51</v>
      </c>
      <c r="O33" s="145">
        <v>580000</v>
      </c>
      <c r="P33" s="210"/>
      <c r="Q33" s="210"/>
      <c r="R33" s="118"/>
      <c r="S33" s="318"/>
      <c r="T33" s="318"/>
      <c r="U33" s="319">
        <f t="shared" si="3"/>
        <v>778750.91</v>
      </c>
      <c r="V33" s="168"/>
      <c r="W33" s="319">
        <v>38852.019999999997</v>
      </c>
    </row>
    <row r="34" spans="1:23" ht="29.25" customHeight="1" x14ac:dyDescent="0.25">
      <c r="A34" s="67" t="s">
        <v>4</v>
      </c>
      <c r="B34" s="104" t="s">
        <v>115</v>
      </c>
      <c r="C34" s="105"/>
      <c r="D34" s="106"/>
      <c r="E34" s="57">
        <f>SUM(E35:E37)</f>
        <v>26500000</v>
      </c>
      <c r="F34" s="87">
        <f>SUM(F35:F37)</f>
        <v>26500000</v>
      </c>
      <c r="G34" s="57">
        <f>SUM(G35:G37)</f>
        <v>26500000</v>
      </c>
      <c r="H34" s="121">
        <f>SUM(H35:H37)</f>
        <v>134980</v>
      </c>
      <c r="I34" s="57">
        <f>SUM(I35:I37)</f>
        <v>26365020</v>
      </c>
      <c r="J34" s="162"/>
      <c r="K34" s="321" t="s">
        <v>69</v>
      </c>
      <c r="L34" s="322">
        <f t="shared" ref="L34" si="22">SUM(L35:L37)</f>
        <v>6</v>
      </c>
      <c r="M34" s="57">
        <f>SUM(M35:M37)</f>
        <v>24900000</v>
      </c>
      <c r="N34" s="172">
        <f>SUM(N35:N37)</f>
        <v>6</v>
      </c>
      <c r="O34" s="195">
        <f>SUM(O35:O37)</f>
        <v>24000000</v>
      </c>
      <c r="P34" s="210"/>
      <c r="Q34" s="210"/>
      <c r="R34" s="121"/>
      <c r="S34" s="174">
        <f t="shared" ref="S34" si="23">SUM(S35:S37)</f>
        <v>0</v>
      </c>
      <c r="T34" s="162"/>
      <c r="U34" s="323">
        <f t="shared" si="3"/>
        <v>26365020</v>
      </c>
      <c r="V34" s="168"/>
      <c r="W34" s="174">
        <f>R34-S34</f>
        <v>0</v>
      </c>
    </row>
    <row r="35" spans="1:23" ht="29.25" customHeight="1" x14ac:dyDescent="0.25">
      <c r="A35" s="107" t="s">
        <v>5</v>
      </c>
      <c r="B35" s="108" t="s">
        <v>53</v>
      </c>
      <c r="C35" s="109">
        <v>480</v>
      </c>
      <c r="D35" s="110"/>
      <c r="E35" s="46">
        <v>9500000</v>
      </c>
      <c r="F35" s="122">
        <v>9500000</v>
      </c>
      <c r="G35" s="46">
        <v>9500000</v>
      </c>
      <c r="H35" s="46">
        <v>134980</v>
      </c>
      <c r="I35" s="46">
        <f>G35-H35</f>
        <v>9365020</v>
      </c>
      <c r="J35" s="162"/>
      <c r="K35" s="178" t="s">
        <v>102</v>
      </c>
      <c r="L35" s="179">
        <v>3</v>
      </c>
      <c r="M35" s="46">
        <v>9000000</v>
      </c>
      <c r="N35" s="179">
        <v>3</v>
      </c>
      <c r="O35" s="167">
        <v>9000000</v>
      </c>
      <c r="P35" s="210"/>
      <c r="Q35" s="210"/>
      <c r="R35" s="46"/>
      <c r="S35" s="271"/>
      <c r="T35" s="162"/>
      <c r="U35" s="324">
        <f t="shared" si="3"/>
        <v>9365020</v>
      </c>
      <c r="V35" s="168"/>
      <c r="W35" s="445">
        <f>R35-S35</f>
        <v>0</v>
      </c>
    </row>
    <row r="36" spans="1:23" ht="29.25" customHeight="1" x14ac:dyDescent="0.25">
      <c r="A36" s="51"/>
      <c r="B36" s="108" t="s">
        <v>54</v>
      </c>
      <c r="C36" s="109">
        <v>481</v>
      </c>
      <c r="D36" s="111"/>
      <c r="E36" s="91">
        <v>12000000</v>
      </c>
      <c r="F36" s="123">
        <v>12000000</v>
      </c>
      <c r="G36" s="46">
        <v>12000000</v>
      </c>
      <c r="H36" s="46">
        <v>0</v>
      </c>
      <c r="I36" s="46">
        <f t="shared" ref="I36:I37" si="24">G36-H36</f>
        <v>12000000</v>
      </c>
      <c r="J36" s="162"/>
      <c r="K36" s="178" t="s">
        <v>86</v>
      </c>
      <c r="L36" s="179">
        <v>2</v>
      </c>
      <c r="M36" s="46">
        <v>10900000</v>
      </c>
      <c r="N36" s="179">
        <v>2</v>
      </c>
      <c r="O36" s="167">
        <v>10000000</v>
      </c>
      <c r="P36" s="210"/>
      <c r="Q36" s="210"/>
      <c r="R36" s="46"/>
      <c r="S36" s="271"/>
      <c r="T36" s="162"/>
      <c r="U36" s="325">
        <f t="shared" si="3"/>
        <v>12000000</v>
      </c>
      <c r="V36" s="168"/>
      <c r="W36" s="445">
        <f>R36-S36</f>
        <v>0</v>
      </c>
    </row>
    <row r="37" spans="1:23" ht="29.25" customHeight="1" thickBot="1" x14ac:dyDescent="0.3">
      <c r="A37" s="112"/>
      <c r="B37" s="113" t="s">
        <v>55</v>
      </c>
      <c r="C37" s="114">
        <v>482</v>
      </c>
      <c r="D37" s="115"/>
      <c r="E37" s="92">
        <v>5000000</v>
      </c>
      <c r="F37" s="92">
        <v>5000000</v>
      </c>
      <c r="G37" s="92">
        <v>5000000</v>
      </c>
      <c r="H37" s="92">
        <v>0</v>
      </c>
      <c r="I37" s="92">
        <f t="shared" si="24"/>
        <v>5000000</v>
      </c>
      <c r="J37" s="326"/>
      <c r="K37" s="327" t="s">
        <v>86</v>
      </c>
      <c r="L37" s="328">
        <v>1</v>
      </c>
      <c r="M37" s="92">
        <v>5000000</v>
      </c>
      <c r="N37" s="328">
        <v>1</v>
      </c>
      <c r="O37" s="218">
        <v>5000000</v>
      </c>
      <c r="P37" s="329"/>
      <c r="Q37" s="329"/>
      <c r="R37" s="92"/>
      <c r="S37" s="330"/>
      <c r="T37" s="326"/>
      <c r="U37" s="331">
        <f t="shared" si="3"/>
        <v>5000000</v>
      </c>
      <c r="V37" s="241"/>
      <c r="W37" s="447">
        <f>R37-S37</f>
        <v>0</v>
      </c>
    </row>
    <row r="38" spans="1:23" s="280" customFormat="1" ht="18" customHeight="1" thickBot="1" x14ac:dyDescent="0.3">
      <c r="A38" s="8" t="s">
        <v>19</v>
      </c>
      <c r="B38" s="65"/>
      <c r="C38" s="77"/>
      <c r="D38" s="50">
        <v>11</v>
      </c>
      <c r="E38" s="84">
        <f>SUM(E39,E45)</f>
        <v>66150000</v>
      </c>
      <c r="F38" s="84">
        <f t="shared" ref="F38:I38" si="25">SUM(F39,F45)</f>
        <v>60828054</v>
      </c>
      <c r="G38" s="128">
        <f>SUM(G39,G45)</f>
        <v>60989048</v>
      </c>
      <c r="H38" s="84">
        <f>SUM(H39,H45)</f>
        <v>215397</v>
      </c>
      <c r="I38" s="84">
        <f t="shared" si="25"/>
        <v>60773651</v>
      </c>
      <c r="J38" s="332"/>
      <c r="K38" s="237" t="s">
        <v>69</v>
      </c>
      <c r="L38" s="238">
        <f t="shared" ref="L38:O38" si="26">SUM(L39,L45)</f>
        <v>187</v>
      </c>
      <c r="M38" s="333">
        <f t="shared" si="26"/>
        <v>107067678.62</v>
      </c>
      <c r="N38" s="238">
        <f t="shared" si="26"/>
        <v>160</v>
      </c>
      <c r="O38" s="334">
        <f t="shared" si="26"/>
        <v>77703787</v>
      </c>
      <c r="P38" s="335"/>
      <c r="Q38" s="335"/>
      <c r="R38" s="333"/>
      <c r="S38" s="242">
        <f t="shared" ref="S38" si="27">SUM(S39,S45)</f>
        <v>0</v>
      </c>
      <c r="T38" s="336"/>
      <c r="U38" s="228">
        <f t="shared" ref="U38:U71" si="28">G38-H38</f>
        <v>60773651</v>
      </c>
      <c r="V38" s="332"/>
      <c r="W38" s="443">
        <f>SUM(W39,W45)</f>
        <v>2455612.0900000003</v>
      </c>
    </row>
    <row r="39" spans="1:23" ht="15" customHeight="1" x14ac:dyDescent="0.25">
      <c r="A39" s="67" t="s">
        <v>4</v>
      </c>
      <c r="B39" s="52" t="s">
        <v>122</v>
      </c>
      <c r="C39" s="53"/>
      <c r="D39" s="82"/>
      <c r="E39" s="57">
        <f>SUM(E40:E44)</f>
        <v>26150000</v>
      </c>
      <c r="F39" s="57">
        <f>SUM(F40:F44)</f>
        <v>16026463</v>
      </c>
      <c r="G39" s="57">
        <f t="shared" ref="G39:H39" si="29">SUM(G40:G44)</f>
        <v>16187457</v>
      </c>
      <c r="H39" s="57">
        <f t="shared" si="29"/>
        <v>215397</v>
      </c>
      <c r="I39" s="57">
        <f>SUM(I40:I44)</f>
        <v>15972060</v>
      </c>
      <c r="J39" s="162"/>
      <c r="K39" s="337" t="s">
        <v>69</v>
      </c>
      <c r="L39" s="322">
        <f t="shared" ref="L39:O39" si="30">SUM(L40:L43)</f>
        <v>138</v>
      </c>
      <c r="M39" s="130">
        <f t="shared" si="30"/>
        <v>14596681.620000001</v>
      </c>
      <c r="N39" s="338">
        <f t="shared" si="30"/>
        <v>111</v>
      </c>
      <c r="O39" s="130">
        <f t="shared" si="30"/>
        <v>6930000</v>
      </c>
      <c r="P39" s="210"/>
      <c r="Q39" s="210"/>
      <c r="R39" s="130"/>
      <c r="S39" s="174">
        <f t="shared" ref="S39" si="31">SUM(S40:S43)</f>
        <v>0</v>
      </c>
      <c r="T39" s="162"/>
      <c r="U39" s="339">
        <f t="shared" si="28"/>
        <v>15972060</v>
      </c>
      <c r="V39" s="168"/>
      <c r="W39" s="174">
        <f>SUM(W40:W44)</f>
        <v>160148.13999999998</v>
      </c>
    </row>
    <row r="40" spans="1:23" s="291" customFormat="1" ht="15" customHeight="1" x14ac:dyDescent="0.2">
      <c r="A40" s="41" t="s">
        <v>5</v>
      </c>
      <c r="B40" s="54" t="s">
        <v>20</v>
      </c>
      <c r="C40" s="43">
        <v>525</v>
      </c>
      <c r="D40" s="62"/>
      <c r="E40" s="46">
        <v>2000000</v>
      </c>
      <c r="F40" s="46">
        <v>1891006</v>
      </c>
      <c r="G40" s="46">
        <v>2000000</v>
      </c>
      <c r="H40" s="46">
        <v>108994</v>
      </c>
      <c r="I40" s="46">
        <f>G40-H40</f>
        <v>1891006</v>
      </c>
      <c r="J40" s="254"/>
      <c r="K40" s="178" t="s">
        <v>143</v>
      </c>
      <c r="L40" s="179">
        <v>27</v>
      </c>
      <c r="M40" s="177">
        <v>2782950.62</v>
      </c>
      <c r="N40" s="270">
        <v>25</v>
      </c>
      <c r="O40" s="122">
        <v>1500000</v>
      </c>
      <c r="P40" s="289"/>
      <c r="Q40" s="289"/>
      <c r="R40" s="46"/>
      <c r="S40" s="271"/>
      <c r="T40" s="254"/>
      <c r="U40" s="272">
        <f t="shared" si="28"/>
        <v>1891006</v>
      </c>
      <c r="V40" s="289"/>
      <c r="W40" s="445">
        <v>22327.759999999998</v>
      </c>
    </row>
    <row r="41" spans="1:23" s="291" customFormat="1" ht="15" customHeight="1" x14ac:dyDescent="0.2">
      <c r="A41" s="68"/>
      <c r="B41" s="54" t="s">
        <v>21</v>
      </c>
      <c r="C41" s="43">
        <v>526</v>
      </c>
      <c r="D41" s="62"/>
      <c r="E41" s="46">
        <v>150000</v>
      </c>
      <c r="F41" s="46">
        <v>115000</v>
      </c>
      <c r="G41" s="46">
        <v>115000</v>
      </c>
      <c r="H41" s="46">
        <v>0</v>
      </c>
      <c r="I41" s="46">
        <f t="shared" ref="I41:I44" si="32">G41-H41</f>
        <v>115000</v>
      </c>
      <c r="J41" s="254"/>
      <c r="K41" s="178" t="s">
        <v>143</v>
      </c>
      <c r="L41" s="179">
        <v>4</v>
      </c>
      <c r="M41" s="177">
        <v>116000</v>
      </c>
      <c r="N41" s="270">
        <v>4</v>
      </c>
      <c r="O41" s="122">
        <v>116000</v>
      </c>
      <c r="P41" s="289"/>
      <c r="Q41" s="289"/>
      <c r="R41" s="46"/>
      <c r="S41" s="271"/>
      <c r="T41" s="254"/>
      <c r="U41" s="272">
        <f t="shared" si="28"/>
        <v>115000</v>
      </c>
      <c r="V41" s="289"/>
      <c r="W41" s="445">
        <v>7451</v>
      </c>
    </row>
    <row r="42" spans="1:23" s="291" customFormat="1" ht="15" customHeight="1" x14ac:dyDescent="0.2">
      <c r="A42" s="68"/>
      <c r="B42" s="54" t="s">
        <v>22</v>
      </c>
      <c r="C42" s="43">
        <v>527</v>
      </c>
      <c r="D42" s="62"/>
      <c r="E42" s="46">
        <v>4000000</v>
      </c>
      <c r="F42" s="46">
        <v>3927000</v>
      </c>
      <c r="G42" s="46">
        <v>3979000</v>
      </c>
      <c r="H42" s="46">
        <v>63003</v>
      </c>
      <c r="I42" s="46">
        <f t="shared" si="32"/>
        <v>3915997</v>
      </c>
      <c r="J42" s="254"/>
      <c r="K42" s="178" t="s">
        <v>143</v>
      </c>
      <c r="L42" s="179">
        <v>56</v>
      </c>
      <c r="M42" s="177">
        <v>5392806</v>
      </c>
      <c r="N42" s="270">
        <v>51</v>
      </c>
      <c r="O42" s="122">
        <v>2400000</v>
      </c>
      <c r="P42" s="289"/>
      <c r="Q42" s="289"/>
      <c r="R42" s="46"/>
      <c r="S42" s="271"/>
      <c r="T42" s="254"/>
      <c r="U42" s="272">
        <f t="shared" si="28"/>
        <v>3915997</v>
      </c>
      <c r="V42" s="289"/>
      <c r="W42" s="445">
        <v>74136</v>
      </c>
    </row>
    <row r="43" spans="1:23" s="291" customFormat="1" ht="15" customHeight="1" x14ac:dyDescent="0.2">
      <c r="A43" s="68"/>
      <c r="B43" s="54" t="s">
        <v>23</v>
      </c>
      <c r="C43" s="43">
        <v>528</v>
      </c>
      <c r="D43" s="62"/>
      <c r="E43" s="46">
        <v>5000000</v>
      </c>
      <c r="F43" s="46">
        <v>4965000</v>
      </c>
      <c r="G43" s="46">
        <v>4965000</v>
      </c>
      <c r="H43" s="46">
        <v>43400</v>
      </c>
      <c r="I43" s="46">
        <f t="shared" si="32"/>
        <v>4921600</v>
      </c>
      <c r="J43" s="254"/>
      <c r="K43" s="178" t="s">
        <v>143</v>
      </c>
      <c r="L43" s="179">
        <v>51</v>
      </c>
      <c r="M43" s="177">
        <v>6304925</v>
      </c>
      <c r="N43" s="270">
        <v>31</v>
      </c>
      <c r="O43" s="122">
        <v>2914000</v>
      </c>
      <c r="P43" s="289"/>
      <c r="Q43" s="289"/>
      <c r="R43" s="46"/>
      <c r="S43" s="271"/>
      <c r="T43" s="254"/>
      <c r="U43" s="272">
        <f t="shared" si="28"/>
        <v>4921600</v>
      </c>
      <c r="V43" s="289"/>
      <c r="W43" s="445">
        <v>11027</v>
      </c>
    </row>
    <row r="44" spans="1:23" s="291" customFormat="1" ht="15" customHeight="1" x14ac:dyDescent="0.2">
      <c r="A44" s="68"/>
      <c r="B44" s="54" t="s">
        <v>166</v>
      </c>
      <c r="C44" s="43">
        <v>529</v>
      </c>
      <c r="D44" s="62"/>
      <c r="E44" s="46">
        <v>15000000</v>
      </c>
      <c r="F44" s="58">
        <v>5128457</v>
      </c>
      <c r="G44" s="58">
        <v>5128457</v>
      </c>
      <c r="H44" s="58">
        <v>0</v>
      </c>
      <c r="I44" s="58">
        <f t="shared" si="32"/>
        <v>5128457</v>
      </c>
      <c r="J44" s="340"/>
      <c r="K44" s="163"/>
      <c r="L44" s="166"/>
      <c r="M44" s="90"/>
      <c r="N44" s="341"/>
      <c r="O44" s="150"/>
      <c r="P44" s="342"/>
      <c r="Q44" s="342"/>
      <c r="R44" s="58"/>
      <c r="S44" s="343"/>
      <c r="T44" s="340"/>
      <c r="U44" s="344">
        <f t="shared" si="28"/>
        <v>5128457</v>
      </c>
      <c r="V44" s="342"/>
      <c r="W44" s="446">
        <v>45206.38</v>
      </c>
    </row>
    <row r="45" spans="1:23" ht="30" thickBot="1" x14ac:dyDescent="0.3">
      <c r="A45" s="124" t="s">
        <v>4</v>
      </c>
      <c r="B45" s="125" t="s">
        <v>100</v>
      </c>
      <c r="C45" s="126">
        <v>530</v>
      </c>
      <c r="D45" s="127"/>
      <c r="E45" s="129">
        <v>40000000</v>
      </c>
      <c r="F45" s="144">
        <v>44801591</v>
      </c>
      <c r="G45" s="121">
        <f>45018991-217400</f>
        <v>44801591</v>
      </c>
      <c r="H45" s="121">
        <v>0</v>
      </c>
      <c r="I45" s="144">
        <f>G45-H45</f>
        <v>44801591</v>
      </c>
      <c r="J45" s="162"/>
      <c r="K45" s="178" t="s">
        <v>144</v>
      </c>
      <c r="L45" s="322">
        <v>49</v>
      </c>
      <c r="M45" s="130">
        <v>92470997</v>
      </c>
      <c r="N45" s="345">
        <v>49</v>
      </c>
      <c r="O45" s="149">
        <v>70773787</v>
      </c>
      <c r="P45" s="210"/>
      <c r="Q45" s="210"/>
      <c r="R45" s="121"/>
      <c r="S45" s="346"/>
      <c r="T45" s="162"/>
      <c r="U45" s="323">
        <f t="shared" si="28"/>
        <v>44801591</v>
      </c>
      <c r="V45" s="168"/>
      <c r="W45" s="448">
        <v>2295463.9500000002</v>
      </c>
    </row>
    <row r="46" spans="1:23" s="280" customFormat="1" ht="18" customHeight="1" thickBot="1" x14ac:dyDescent="0.3">
      <c r="A46" s="8" t="s">
        <v>24</v>
      </c>
      <c r="B46" s="65"/>
      <c r="C46" s="77"/>
      <c r="D46" s="50">
        <v>12</v>
      </c>
      <c r="E46" s="84">
        <f>SUM(E47,E48,E49)</f>
        <v>32000000</v>
      </c>
      <c r="F46" s="84">
        <f t="shared" ref="F46:I46" si="33">SUM(F47,F48,F49)</f>
        <v>35113800.780000001</v>
      </c>
      <c r="G46" s="86">
        <f>SUM(G47:G49)</f>
        <v>35113800.589999996</v>
      </c>
      <c r="H46" s="84">
        <f t="shared" ref="H46" si="34">SUM(H47:H49)</f>
        <v>1708485.05</v>
      </c>
      <c r="I46" s="84">
        <f t="shared" si="33"/>
        <v>33405315.539999999</v>
      </c>
      <c r="J46" s="273"/>
      <c r="K46" s="237" t="s">
        <v>69</v>
      </c>
      <c r="L46" s="238">
        <f>SUM(L47:L49)</f>
        <v>38</v>
      </c>
      <c r="M46" s="239">
        <f>SUM(M47:M49)</f>
        <v>33637803.990000002</v>
      </c>
      <c r="N46" s="240">
        <f>SUM(N47:N49)</f>
        <v>34</v>
      </c>
      <c r="O46" s="239">
        <f>SUM(O47:O49)</f>
        <v>27191849.560000002</v>
      </c>
      <c r="P46" s="277"/>
      <c r="Q46" s="277"/>
      <c r="R46" s="239"/>
      <c r="S46" s="242">
        <f t="shared" ref="S46" si="35">SUM(S47,S48,S49)</f>
        <v>0</v>
      </c>
      <c r="T46" s="243"/>
      <c r="U46" s="347">
        <f t="shared" si="28"/>
        <v>33405315.539999995</v>
      </c>
      <c r="V46" s="273"/>
      <c r="W46" s="443">
        <f>SUM(W47:W49)</f>
        <v>150191.21</v>
      </c>
    </row>
    <row r="47" spans="1:23" x14ac:dyDescent="0.25">
      <c r="A47" s="131" t="s">
        <v>4</v>
      </c>
      <c r="B47" s="71" t="s">
        <v>123</v>
      </c>
      <c r="C47" s="132">
        <v>535</v>
      </c>
      <c r="D47" s="348"/>
      <c r="E47" s="139">
        <v>18000000</v>
      </c>
      <c r="F47" s="139">
        <v>20632492.510000002</v>
      </c>
      <c r="G47" s="88">
        <v>20632492.32</v>
      </c>
      <c r="H47" s="88">
        <v>1387117.01</v>
      </c>
      <c r="I47" s="139">
        <f>G47-H47</f>
        <v>19245375.309999999</v>
      </c>
      <c r="J47" s="162"/>
      <c r="K47" s="349" t="s">
        <v>87</v>
      </c>
      <c r="L47" s="350">
        <v>8</v>
      </c>
      <c r="M47" s="351">
        <v>12601616.74</v>
      </c>
      <c r="N47" s="352">
        <v>8</v>
      </c>
      <c r="O47" s="353">
        <v>12601616.74</v>
      </c>
      <c r="P47" s="210"/>
      <c r="Q47" s="210"/>
      <c r="R47" s="354"/>
      <c r="S47" s="355"/>
      <c r="T47" s="245"/>
      <c r="U47" s="356">
        <f t="shared" si="28"/>
        <v>19245375.309999999</v>
      </c>
      <c r="V47" s="168"/>
      <c r="W47" s="356">
        <v>19430.05</v>
      </c>
    </row>
    <row r="48" spans="1:23" ht="29.25" x14ac:dyDescent="0.25">
      <c r="A48" s="131" t="s">
        <v>4</v>
      </c>
      <c r="B48" s="133" t="s">
        <v>124</v>
      </c>
      <c r="C48" s="132">
        <v>590</v>
      </c>
      <c r="D48" s="348"/>
      <c r="E48" s="139">
        <v>9000000</v>
      </c>
      <c r="F48" s="139">
        <v>12754878.289999999</v>
      </c>
      <c r="G48" s="145">
        <v>12754878.289999999</v>
      </c>
      <c r="H48" s="118">
        <v>163208.63</v>
      </c>
      <c r="I48" s="139">
        <f t="shared" ref="I48:I49" si="36">G48-H48</f>
        <v>12591669.659999998</v>
      </c>
      <c r="J48" s="162"/>
      <c r="K48" s="313" t="s">
        <v>87</v>
      </c>
      <c r="L48" s="357">
        <v>16</v>
      </c>
      <c r="M48" s="358">
        <v>10267232.82</v>
      </c>
      <c r="N48" s="359">
        <v>16</v>
      </c>
      <c r="O48" s="360">
        <v>10267232.82</v>
      </c>
      <c r="P48" s="210"/>
      <c r="Q48" s="210"/>
      <c r="R48" s="361"/>
      <c r="S48" s="362"/>
      <c r="T48" s="162"/>
      <c r="U48" s="319">
        <f t="shared" si="28"/>
        <v>12591669.659999998</v>
      </c>
      <c r="V48" s="168"/>
      <c r="W48" s="319">
        <v>130761.16</v>
      </c>
    </row>
    <row r="49" spans="1:23" ht="30" thickBot="1" x14ac:dyDescent="0.3">
      <c r="A49" s="134" t="s">
        <v>4</v>
      </c>
      <c r="B49" s="125" t="s">
        <v>125</v>
      </c>
      <c r="C49" s="135">
        <v>640</v>
      </c>
      <c r="D49" s="363"/>
      <c r="E49" s="140">
        <v>5000000</v>
      </c>
      <c r="F49" s="140">
        <v>1726429.98</v>
      </c>
      <c r="G49" s="146">
        <v>1726429.98</v>
      </c>
      <c r="H49" s="129">
        <v>158159.41</v>
      </c>
      <c r="I49" s="139">
        <f t="shared" si="36"/>
        <v>1568270.57</v>
      </c>
      <c r="J49" s="162"/>
      <c r="K49" s="364" t="s">
        <v>87</v>
      </c>
      <c r="L49" s="365">
        <v>14</v>
      </c>
      <c r="M49" s="366">
        <v>10768954.43</v>
      </c>
      <c r="N49" s="367">
        <v>10</v>
      </c>
      <c r="O49" s="368">
        <v>4323000</v>
      </c>
      <c r="P49" s="210"/>
      <c r="Q49" s="210"/>
      <c r="R49" s="366"/>
      <c r="S49" s="369"/>
      <c r="T49" s="326"/>
      <c r="U49" s="370">
        <f t="shared" si="28"/>
        <v>1568270.57</v>
      </c>
      <c r="V49" s="168"/>
      <c r="W49" s="370">
        <v>0</v>
      </c>
    </row>
    <row r="50" spans="1:23" s="280" customFormat="1" ht="18" customHeight="1" thickBot="1" x14ac:dyDescent="0.3">
      <c r="A50" s="8" t="s">
        <v>25</v>
      </c>
      <c r="B50" s="65"/>
      <c r="C50" s="77"/>
      <c r="D50" s="50">
        <v>13</v>
      </c>
      <c r="E50" s="84">
        <f>SUM(E51,E54,E59:E63,E64,E65,E68,E72,E73,E74,E75,E78)</f>
        <v>274660000</v>
      </c>
      <c r="F50" s="84">
        <f t="shared" ref="F50:W50" si="37">SUM(F51,F54,F59:F63,F64,F65,F68,F72,F73,F74,F75,F78)</f>
        <v>290372200</v>
      </c>
      <c r="G50" s="84">
        <f t="shared" si="37"/>
        <v>287219763.727</v>
      </c>
      <c r="H50" s="84">
        <f t="shared" si="37"/>
        <v>5672063.5</v>
      </c>
      <c r="I50" s="84">
        <f t="shared" si="37"/>
        <v>281547700.227</v>
      </c>
      <c r="J50" s="84">
        <f t="shared" si="37"/>
        <v>0</v>
      </c>
      <c r="K50" s="84">
        <f t="shared" si="37"/>
        <v>0</v>
      </c>
      <c r="L50" s="84">
        <f t="shared" si="37"/>
        <v>2224</v>
      </c>
      <c r="M50" s="84">
        <f t="shared" si="37"/>
        <v>644107390.52999997</v>
      </c>
      <c r="N50" s="84">
        <f t="shared" si="37"/>
        <v>1868</v>
      </c>
      <c r="O50" s="84">
        <f t="shared" si="37"/>
        <v>264715000</v>
      </c>
      <c r="P50" s="84">
        <f t="shared" si="37"/>
        <v>0</v>
      </c>
      <c r="Q50" s="84">
        <f t="shared" si="37"/>
        <v>0</v>
      </c>
      <c r="R50" s="84">
        <f t="shared" si="37"/>
        <v>0</v>
      </c>
      <c r="S50" s="84">
        <f t="shared" si="37"/>
        <v>0</v>
      </c>
      <c r="T50" s="84">
        <f t="shared" si="37"/>
        <v>0</v>
      </c>
      <c r="U50" s="84">
        <f t="shared" si="37"/>
        <v>259049886.227</v>
      </c>
      <c r="V50" s="84">
        <f t="shared" si="37"/>
        <v>0</v>
      </c>
      <c r="W50" s="84">
        <f t="shared" si="37"/>
        <v>2268223.5499999998</v>
      </c>
    </row>
    <row r="51" spans="1:23" s="168" customFormat="1" ht="18.75" customHeight="1" x14ac:dyDescent="0.25">
      <c r="A51" s="38" t="s">
        <v>4</v>
      </c>
      <c r="B51" s="147" t="s">
        <v>132</v>
      </c>
      <c r="C51" s="148"/>
      <c r="D51" s="148"/>
      <c r="E51" s="47">
        <f>SUM(E52,E53)</f>
        <v>55620000</v>
      </c>
      <c r="F51" s="47">
        <f>SUM(F52:F53)</f>
        <v>55620000</v>
      </c>
      <c r="G51" s="149">
        <f>SUM(G52:G53)</f>
        <v>55580000</v>
      </c>
      <c r="H51" s="121">
        <f>SUM(H52:H53)</f>
        <v>30000</v>
      </c>
      <c r="I51" s="47">
        <f>SUM(I52:I53)</f>
        <v>55550000</v>
      </c>
      <c r="J51" s="162"/>
      <c r="K51" s="371" t="s">
        <v>69</v>
      </c>
      <c r="L51" s="322">
        <f t="shared" ref="L51:O51" si="38">SUM(L52:L53)</f>
        <v>338</v>
      </c>
      <c r="M51" s="130">
        <f t="shared" si="38"/>
        <v>109448865</v>
      </c>
      <c r="N51" s="345">
        <f t="shared" si="38"/>
        <v>314</v>
      </c>
      <c r="O51" s="149">
        <f t="shared" si="38"/>
        <v>54500000</v>
      </c>
      <c r="R51" s="149"/>
      <c r="S51" s="174">
        <f t="shared" ref="S51" si="39">SUM(S52:S53)</f>
        <v>0</v>
      </c>
      <c r="T51" s="162"/>
      <c r="U51" s="140">
        <f t="shared" si="28"/>
        <v>55550000</v>
      </c>
      <c r="W51" s="444">
        <f>SUM(W52:W53)</f>
        <v>84702.62</v>
      </c>
    </row>
    <row r="52" spans="1:23" s="289" customFormat="1" ht="12.75" x14ac:dyDescent="0.2">
      <c r="A52" s="68" t="s">
        <v>5</v>
      </c>
      <c r="B52" s="54" t="s">
        <v>26</v>
      </c>
      <c r="C52" s="62">
        <v>595</v>
      </c>
      <c r="D52" s="62"/>
      <c r="E52" s="46">
        <v>32120000</v>
      </c>
      <c r="F52" s="46">
        <v>32120000</v>
      </c>
      <c r="G52" s="122">
        <v>32080000</v>
      </c>
      <c r="H52" s="46">
        <v>30000</v>
      </c>
      <c r="I52" s="46">
        <f>G52-H52</f>
        <v>32050000</v>
      </c>
      <c r="J52" s="254"/>
      <c r="K52" s="178" t="s">
        <v>88</v>
      </c>
      <c r="L52" s="179">
        <v>314</v>
      </c>
      <c r="M52" s="177">
        <v>71198865</v>
      </c>
      <c r="N52" s="270">
        <v>290</v>
      </c>
      <c r="O52" s="122">
        <v>31000000</v>
      </c>
      <c r="R52" s="46"/>
      <c r="S52" s="290"/>
      <c r="T52" s="254"/>
      <c r="U52" s="180">
        <f t="shared" si="28"/>
        <v>32050000</v>
      </c>
      <c r="W52" s="445">
        <v>84702.62</v>
      </c>
    </row>
    <row r="53" spans="1:23" s="289" customFormat="1" ht="12.75" x14ac:dyDescent="0.2">
      <c r="A53" s="44"/>
      <c r="B53" s="55" t="s">
        <v>27</v>
      </c>
      <c r="C53" s="83">
        <v>596</v>
      </c>
      <c r="D53" s="83"/>
      <c r="E53" s="58">
        <v>23500000</v>
      </c>
      <c r="F53" s="58">
        <v>23500000</v>
      </c>
      <c r="G53" s="150">
        <v>23500000</v>
      </c>
      <c r="H53" s="58">
        <v>0</v>
      </c>
      <c r="I53" s="46">
        <f>G53-H53</f>
        <v>23500000</v>
      </c>
      <c r="J53" s="254"/>
      <c r="K53" s="163" t="s">
        <v>88</v>
      </c>
      <c r="L53" s="166">
        <v>24</v>
      </c>
      <c r="M53" s="90">
        <v>38250000</v>
      </c>
      <c r="N53" s="341">
        <v>24</v>
      </c>
      <c r="O53" s="150">
        <v>23500000</v>
      </c>
      <c r="R53" s="58"/>
      <c r="S53" s="372"/>
      <c r="T53" s="254"/>
      <c r="U53" s="170">
        <f t="shared" si="28"/>
        <v>23500000</v>
      </c>
      <c r="W53" s="446">
        <f>R53-S53</f>
        <v>0</v>
      </c>
    </row>
    <row r="54" spans="1:23" s="168" customFormat="1" ht="14.25" x14ac:dyDescent="0.2">
      <c r="A54" s="51" t="s">
        <v>4</v>
      </c>
      <c r="B54" s="151" t="s">
        <v>117</v>
      </c>
      <c r="C54" s="152"/>
      <c r="D54" s="153"/>
      <c r="E54" s="121">
        <f>SUM(E55:E58)</f>
        <v>18400000</v>
      </c>
      <c r="F54" s="121">
        <f>SUM(F55:F58)</f>
        <v>17473350</v>
      </c>
      <c r="G54" s="130">
        <f>SUM(G55:G58)</f>
        <v>16358350</v>
      </c>
      <c r="H54" s="121">
        <f>SUM(H55:H58)</f>
        <v>404657</v>
      </c>
      <c r="I54" s="57">
        <f>SUM(I55:I58)</f>
        <v>15953693</v>
      </c>
      <c r="J54" s="162"/>
      <c r="K54" s="263" t="s">
        <v>69</v>
      </c>
      <c r="L54" s="322">
        <f t="shared" ref="L54:O54" si="40">SUM(L55:L58)</f>
        <v>479</v>
      </c>
      <c r="M54" s="130">
        <f t="shared" si="40"/>
        <v>37253670</v>
      </c>
      <c r="N54" s="338">
        <f t="shared" si="40"/>
        <v>429</v>
      </c>
      <c r="O54" s="130">
        <f t="shared" si="40"/>
        <v>16345000</v>
      </c>
      <c r="R54" s="130"/>
      <c r="S54" s="176">
        <f t="shared" ref="S54" si="41">SUM(S55:S58)</f>
        <v>0</v>
      </c>
      <c r="T54" s="162"/>
      <c r="U54" s="175">
        <f t="shared" si="28"/>
        <v>15953693</v>
      </c>
      <c r="W54" s="176">
        <f>SUM(W55:W58)</f>
        <v>129891.71</v>
      </c>
    </row>
    <row r="55" spans="1:23" s="54" customFormat="1" ht="16.5" customHeight="1" x14ac:dyDescent="0.2">
      <c r="A55" s="68" t="s">
        <v>5</v>
      </c>
      <c r="B55" s="54" t="s">
        <v>28</v>
      </c>
      <c r="C55" s="43">
        <v>501</v>
      </c>
      <c r="D55" s="62"/>
      <c r="E55" s="46">
        <v>13600000</v>
      </c>
      <c r="F55" s="46">
        <v>13350000</v>
      </c>
      <c r="G55" s="46">
        <v>12305000</v>
      </c>
      <c r="H55" s="46">
        <v>404657</v>
      </c>
      <c r="I55" s="46">
        <f>G55-H55</f>
        <v>11900343</v>
      </c>
      <c r="J55" s="254"/>
      <c r="K55" s="373" t="s">
        <v>96</v>
      </c>
      <c r="L55" s="179">
        <v>263</v>
      </c>
      <c r="M55" s="177">
        <v>28147150</v>
      </c>
      <c r="N55" s="270">
        <v>237</v>
      </c>
      <c r="O55" s="122">
        <v>13545000</v>
      </c>
      <c r="R55" s="297"/>
      <c r="S55" s="298"/>
      <c r="T55" s="254"/>
      <c r="U55" s="180">
        <f t="shared" si="28"/>
        <v>11900343</v>
      </c>
      <c r="W55" s="445">
        <v>129891.71</v>
      </c>
    </row>
    <row r="56" spans="1:23" s="54" customFormat="1" ht="12.75" x14ac:dyDescent="0.2">
      <c r="A56" s="68"/>
      <c r="B56" s="54" t="s">
        <v>76</v>
      </c>
      <c r="C56" s="62">
        <v>502</v>
      </c>
      <c r="D56" s="62"/>
      <c r="E56" s="46">
        <v>300000</v>
      </c>
      <c r="F56" s="46">
        <v>253350</v>
      </c>
      <c r="G56" s="46">
        <v>253350</v>
      </c>
      <c r="H56" s="46">
        <v>0</v>
      </c>
      <c r="I56" s="46">
        <f t="shared" ref="I56:I57" si="42">G56-H56</f>
        <v>253350</v>
      </c>
      <c r="J56" s="254"/>
      <c r="K56" s="178" t="s">
        <v>77</v>
      </c>
      <c r="L56" s="179">
        <v>49</v>
      </c>
      <c r="M56" s="177">
        <v>326070</v>
      </c>
      <c r="N56" s="270">
        <v>49</v>
      </c>
      <c r="O56" s="122">
        <v>300000</v>
      </c>
      <c r="R56" s="297"/>
      <c r="S56" s="298"/>
      <c r="T56" s="254"/>
      <c r="U56" s="180">
        <f t="shared" si="28"/>
        <v>253350</v>
      </c>
      <c r="W56" s="445">
        <v>0</v>
      </c>
    </row>
    <row r="57" spans="1:23" s="289" customFormat="1" ht="12.75" x14ac:dyDescent="0.2">
      <c r="A57" s="68"/>
      <c r="B57" s="54" t="s">
        <v>29</v>
      </c>
      <c r="C57" s="62">
        <v>503</v>
      </c>
      <c r="D57" s="62"/>
      <c r="E57" s="46">
        <v>2000000</v>
      </c>
      <c r="F57" s="46">
        <v>1455000</v>
      </c>
      <c r="G57" s="46">
        <v>1385000</v>
      </c>
      <c r="H57" s="46">
        <v>0</v>
      </c>
      <c r="I57" s="46">
        <f t="shared" si="42"/>
        <v>1385000</v>
      </c>
      <c r="J57" s="254"/>
      <c r="K57" s="178" t="s">
        <v>78</v>
      </c>
      <c r="L57" s="179">
        <v>45</v>
      </c>
      <c r="M57" s="177">
        <v>3804500</v>
      </c>
      <c r="N57" s="270">
        <v>35</v>
      </c>
      <c r="O57" s="122">
        <v>1100000</v>
      </c>
      <c r="R57" s="46"/>
      <c r="S57" s="290"/>
      <c r="T57" s="254"/>
      <c r="U57" s="180">
        <f t="shared" si="28"/>
        <v>1385000</v>
      </c>
      <c r="W57" s="445">
        <v>0</v>
      </c>
    </row>
    <row r="58" spans="1:23" s="289" customFormat="1" ht="25.5" x14ac:dyDescent="0.2">
      <c r="A58" s="44"/>
      <c r="B58" s="154" t="s">
        <v>56</v>
      </c>
      <c r="C58" s="83">
        <v>504</v>
      </c>
      <c r="D58" s="83"/>
      <c r="E58" s="58">
        <v>2500000</v>
      </c>
      <c r="F58" s="58">
        <v>2415000</v>
      </c>
      <c r="G58" s="46">
        <v>2415000</v>
      </c>
      <c r="H58" s="46">
        <v>0</v>
      </c>
      <c r="I58" s="58">
        <f>G58-H58</f>
        <v>2415000</v>
      </c>
      <c r="J58" s="254"/>
      <c r="K58" s="163" t="s">
        <v>78</v>
      </c>
      <c r="L58" s="166">
        <v>122</v>
      </c>
      <c r="M58" s="177">
        <v>4975950</v>
      </c>
      <c r="N58" s="270">
        <v>108</v>
      </c>
      <c r="O58" s="122">
        <v>1400000</v>
      </c>
      <c r="R58" s="46"/>
      <c r="S58" s="290"/>
      <c r="T58" s="254"/>
      <c r="U58" s="180">
        <f t="shared" si="28"/>
        <v>2415000</v>
      </c>
      <c r="W58" s="445">
        <v>0</v>
      </c>
    </row>
    <row r="59" spans="1:23" ht="29.25" customHeight="1" x14ac:dyDescent="0.25">
      <c r="A59" s="136" t="s">
        <v>4</v>
      </c>
      <c r="B59" s="155" t="s">
        <v>118</v>
      </c>
      <c r="C59" s="156">
        <v>505</v>
      </c>
      <c r="D59" s="374"/>
      <c r="E59" s="89">
        <v>1800000</v>
      </c>
      <c r="F59" s="89">
        <v>1570000</v>
      </c>
      <c r="G59" s="118">
        <v>1540000</v>
      </c>
      <c r="H59" s="118">
        <v>30000</v>
      </c>
      <c r="I59" s="89">
        <f>G59-H59</f>
        <v>1510000</v>
      </c>
      <c r="J59" s="162"/>
      <c r="K59" s="313" t="s">
        <v>89</v>
      </c>
      <c r="L59" s="304">
        <v>176</v>
      </c>
      <c r="M59" s="118">
        <v>5274879</v>
      </c>
      <c r="N59" s="315">
        <v>95</v>
      </c>
      <c r="O59" s="145">
        <v>1400000</v>
      </c>
      <c r="P59" s="210"/>
      <c r="Q59" s="210"/>
      <c r="R59" s="118"/>
      <c r="S59" s="375"/>
      <c r="T59" s="376"/>
      <c r="U59" s="139">
        <f t="shared" si="28"/>
        <v>1510000</v>
      </c>
      <c r="V59" s="168"/>
      <c r="W59" s="449">
        <v>40482</v>
      </c>
    </row>
    <row r="60" spans="1:23" s="168" customFormat="1" ht="28.5" x14ac:dyDescent="0.2">
      <c r="A60" s="99" t="s">
        <v>4</v>
      </c>
      <c r="B60" s="100" t="s">
        <v>120</v>
      </c>
      <c r="C60" s="101">
        <v>515</v>
      </c>
      <c r="D60" s="102"/>
      <c r="E60" s="118">
        <v>4000000</v>
      </c>
      <c r="F60" s="118">
        <v>4250000</v>
      </c>
      <c r="G60" s="157">
        <v>4250000</v>
      </c>
      <c r="H60" s="157">
        <v>0</v>
      </c>
      <c r="I60" s="89">
        <f t="shared" ref="I60:I64" si="43">G60-H60</f>
        <v>4250000</v>
      </c>
      <c r="J60" s="162"/>
      <c r="K60" s="313" t="s">
        <v>79</v>
      </c>
      <c r="L60" s="314">
        <v>175</v>
      </c>
      <c r="M60" s="305">
        <v>16231553</v>
      </c>
      <c r="N60" s="284">
        <v>175</v>
      </c>
      <c r="O60" s="157">
        <v>4215000</v>
      </c>
      <c r="R60" s="89"/>
      <c r="S60" s="377"/>
      <c r="T60" s="162"/>
      <c r="U60" s="118">
        <f t="shared" si="28"/>
        <v>4250000</v>
      </c>
      <c r="W60" s="449">
        <f>R60-S60</f>
        <v>0</v>
      </c>
    </row>
    <row r="61" spans="1:23" s="168" customFormat="1" ht="28.5" x14ac:dyDescent="0.2">
      <c r="A61" s="99" t="s">
        <v>4</v>
      </c>
      <c r="B61" s="100" t="s">
        <v>133</v>
      </c>
      <c r="C61" s="101">
        <v>600</v>
      </c>
      <c r="D61" s="102"/>
      <c r="E61" s="118">
        <v>1500000</v>
      </c>
      <c r="F61" s="118">
        <v>1500000</v>
      </c>
      <c r="G61" s="118">
        <v>1500000</v>
      </c>
      <c r="H61" s="118">
        <v>0</v>
      </c>
      <c r="I61" s="89">
        <f t="shared" si="43"/>
        <v>1500000</v>
      </c>
      <c r="J61" s="162"/>
      <c r="K61" s="313" t="s">
        <v>89</v>
      </c>
      <c r="L61" s="314">
        <v>16</v>
      </c>
      <c r="M61" s="161">
        <v>1724200</v>
      </c>
      <c r="N61" s="315">
        <v>15</v>
      </c>
      <c r="O61" s="145">
        <v>850000</v>
      </c>
      <c r="R61" s="89"/>
      <c r="S61" s="378"/>
      <c r="T61" s="162"/>
      <c r="U61" s="139">
        <f t="shared" si="28"/>
        <v>1500000</v>
      </c>
      <c r="W61" s="319">
        <v>9820.4</v>
      </c>
    </row>
    <row r="62" spans="1:23" s="168" customFormat="1" ht="28.5" x14ac:dyDescent="0.2">
      <c r="A62" s="99" t="s">
        <v>4</v>
      </c>
      <c r="B62" s="100" t="s">
        <v>134</v>
      </c>
      <c r="C62" s="101">
        <v>605</v>
      </c>
      <c r="D62" s="102"/>
      <c r="E62" s="158">
        <v>84650000</v>
      </c>
      <c r="F62" s="158">
        <v>98170000</v>
      </c>
      <c r="G62" s="159">
        <v>98170000</v>
      </c>
      <c r="H62" s="160">
        <v>84406.5</v>
      </c>
      <c r="I62" s="89">
        <f t="shared" si="43"/>
        <v>98085593.5</v>
      </c>
      <c r="J62" s="162"/>
      <c r="K62" s="313" t="s">
        <v>89</v>
      </c>
      <c r="L62" s="314">
        <v>129</v>
      </c>
      <c r="M62" s="161">
        <v>240627629</v>
      </c>
      <c r="N62" s="379">
        <v>115</v>
      </c>
      <c r="O62" s="120">
        <v>109650000</v>
      </c>
      <c r="R62" s="121"/>
      <c r="S62" s="380"/>
      <c r="T62" s="162"/>
      <c r="U62" s="175">
        <f t="shared" si="28"/>
        <v>98085593.5</v>
      </c>
      <c r="W62" s="264">
        <v>0</v>
      </c>
    </row>
    <row r="63" spans="1:23" s="168" customFormat="1" ht="28.5" x14ac:dyDescent="0.2">
      <c r="A63" s="99" t="s">
        <v>4</v>
      </c>
      <c r="B63" s="100" t="s">
        <v>169</v>
      </c>
      <c r="C63" s="105">
        <v>606</v>
      </c>
      <c r="D63" s="82"/>
      <c r="E63" s="230">
        <v>25000000</v>
      </c>
      <c r="F63" s="230">
        <v>23686650</v>
      </c>
      <c r="G63" s="159">
        <v>22497814</v>
      </c>
      <c r="H63" s="160">
        <v>0</v>
      </c>
      <c r="I63" s="89">
        <f t="shared" si="43"/>
        <v>22497814</v>
      </c>
      <c r="J63" s="162"/>
      <c r="K63" s="313"/>
      <c r="L63" s="314"/>
      <c r="M63" s="161"/>
      <c r="N63" s="315"/>
      <c r="O63" s="381"/>
      <c r="R63" s="121"/>
      <c r="S63" s="380"/>
      <c r="T63" s="162"/>
      <c r="U63" s="382"/>
      <c r="W63" s="264"/>
    </row>
    <row r="64" spans="1:23" s="168" customFormat="1" ht="42.75" x14ac:dyDescent="0.2">
      <c r="A64" s="137" t="s">
        <v>4</v>
      </c>
      <c r="B64" s="100" t="s">
        <v>135</v>
      </c>
      <c r="C64" s="105">
        <v>615</v>
      </c>
      <c r="D64" s="82"/>
      <c r="E64" s="57">
        <v>4000000</v>
      </c>
      <c r="F64" s="57">
        <v>8400000</v>
      </c>
      <c r="G64" s="161">
        <v>8400000</v>
      </c>
      <c r="H64" s="118">
        <v>50000</v>
      </c>
      <c r="I64" s="89">
        <f t="shared" si="43"/>
        <v>8350000</v>
      </c>
      <c r="J64" s="162"/>
      <c r="K64" s="313" t="s">
        <v>80</v>
      </c>
      <c r="L64" s="314">
        <v>69</v>
      </c>
      <c r="M64" s="161">
        <v>6814652</v>
      </c>
      <c r="N64" s="315">
        <v>69</v>
      </c>
      <c r="O64" s="145">
        <v>4000000</v>
      </c>
      <c r="R64" s="118"/>
      <c r="S64" s="375"/>
      <c r="T64" s="376"/>
      <c r="U64" s="161">
        <f t="shared" si="28"/>
        <v>8350000</v>
      </c>
      <c r="W64" s="449">
        <f>24725+45436</f>
        <v>70161</v>
      </c>
    </row>
    <row r="65" spans="1:23" s="168" customFormat="1" ht="14.25" x14ac:dyDescent="0.2">
      <c r="A65" s="51" t="s">
        <v>4</v>
      </c>
      <c r="B65" s="181" t="s">
        <v>57</v>
      </c>
      <c r="C65" s="182"/>
      <c r="D65" s="183"/>
      <c r="E65" s="87">
        <f>SUM(E66,E67)</f>
        <v>13600000</v>
      </c>
      <c r="F65" s="57">
        <f>SUM(F66:F67)</f>
        <v>12300000</v>
      </c>
      <c r="G65" s="85">
        <f>SUM(G66:G67)</f>
        <v>13600000</v>
      </c>
      <c r="H65" s="121">
        <f>SUM(H66:H67)</f>
        <v>2300000</v>
      </c>
      <c r="I65" s="57">
        <f>SUM(I66:I67)</f>
        <v>11300000</v>
      </c>
      <c r="J65" s="162"/>
      <c r="K65" s="171" t="s">
        <v>69</v>
      </c>
      <c r="L65" s="172">
        <f>SUM(L66:L67)</f>
        <v>11</v>
      </c>
      <c r="M65" s="85">
        <f>SUM(M66:M67)</f>
        <v>52200000</v>
      </c>
      <c r="N65" s="173">
        <f>SUM(N66:N67)</f>
        <v>10</v>
      </c>
      <c r="O65" s="85">
        <f>SUM(O66:O67)</f>
        <v>13600000</v>
      </c>
      <c r="R65" s="130"/>
      <c r="S65" s="174">
        <f t="shared" ref="S65" si="44">SUM(S66:S67)</f>
        <v>0</v>
      </c>
      <c r="T65" s="162"/>
      <c r="U65" s="175">
        <f t="shared" si="28"/>
        <v>11300000</v>
      </c>
      <c r="W65" s="176">
        <f t="shared" ref="W65:W71" si="45">R65-S65</f>
        <v>0</v>
      </c>
    </row>
    <row r="66" spans="1:23" s="168" customFormat="1" ht="14.25" x14ac:dyDescent="0.2">
      <c r="A66" s="68" t="s">
        <v>5</v>
      </c>
      <c r="B66" s="54" t="s">
        <v>58</v>
      </c>
      <c r="C66" s="184">
        <v>650</v>
      </c>
      <c r="D66" s="185"/>
      <c r="E66" s="122">
        <v>7300000</v>
      </c>
      <c r="F66" s="46">
        <v>6000000</v>
      </c>
      <c r="G66" s="177">
        <v>7300000</v>
      </c>
      <c r="H66" s="46">
        <v>2300000</v>
      </c>
      <c r="I66" s="46">
        <f>G66-H66</f>
        <v>5000000</v>
      </c>
      <c r="J66" s="162"/>
      <c r="K66" s="178" t="s">
        <v>93</v>
      </c>
      <c r="L66" s="164">
        <v>8</v>
      </c>
      <c r="M66" s="165">
        <v>31950000</v>
      </c>
      <c r="N66" s="179">
        <v>7</v>
      </c>
      <c r="O66" s="167">
        <v>7300000</v>
      </c>
      <c r="R66" s="121"/>
      <c r="S66" s="169"/>
      <c r="T66" s="162"/>
      <c r="U66" s="180">
        <f t="shared" si="28"/>
        <v>5000000</v>
      </c>
      <c r="W66" s="451">
        <f t="shared" si="45"/>
        <v>0</v>
      </c>
    </row>
    <row r="67" spans="1:23" s="168" customFormat="1" ht="14.25" x14ac:dyDescent="0.2">
      <c r="A67" s="51"/>
      <c r="B67" s="186" t="s">
        <v>59</v>
      </c>
      <c r="C67" s="187">
        <v>651</v>
      </c>
      <c r="D67" s="188"/>
      <c r="E67" s="150">
        <v>6300000</v>
      </c>
      <c r="F67" s="58">
        <v>6300000</v>
      </c>
      <c r="G67" s="90">
        <v>6300000</v>
      </c>
      <c r="H67" s="46">
        <v>0</v>
      </c>
      <c r="I67" s="46">
        <f>G67-H67</f>
        <v>6300000</v>
      </c>
      <c r="J67" s="162"/>
      <c r="K67" s="163" t="s">
        <v>93</v>
      </c>
      <c r="L67" s="164">
        <v>3</v>
      </c>
      <c r="M67" s="165">
        <v>20250000</v>
      </c>
      <c r="N67" s="166">
        <v>3</v>
      </c>
      <c r="O67" s="167">
        <v>6300000</v>
      </c>
      <c r="R67" s="89"/>
      <c r="S67" s="169"/>
      <c r="T67" s="162"/>
      <c r="U67" s="170">
        <f t="shared" si="28"/>
        <v>6300000</v>
      </c>
      <c r="W67" s="452">
        <f t="shared" si="45"/>
        <v>0</v>
      </c>
    </row>
    <row r="68" spans="1:23" s="168" customFormat="1" ht="14.25" x14ac:dyDescent="0.2">
      <c r="A68" s="67" t="s">
        <v>4</v>
      </c>
      <c r="B68" s="52" t="s">
        <v>126</v>
      </c>
      <c r="C68" s="152"/>
      <c r="D68" s="153"/>
      <c r="E68" s="121">
        <f>SUM(E69,E70,E71)</f>
        <v>16500000</v>
      </c>
      <c r="F68" s="121">
        <f>SUM(F69:F71)</f>
        <v>15589200</v>
      </c>
      <c r="G68" s="85">
        <f>SUM(G69:G71)</f>
        <v>15507599.727</v>
      </c>
      <c r="H68" s="57">
        <f t="shared" ref="H68" si="46">SUM(H69:H71)</f>
        <v>0</v>
      </c>
      <c r="I68" s="57">
        <f>SUM(I69:I71)</f>
        <v>15507599.727</v>
      </c>
      <c r="J68" s="162"/>
      <c r="K68" s="171" t="s">
        <v>69</v>
      </c>
      <c r="L68" s="172">
        <f>SUM(L69:L71)</f>
        <v>102</v>
      </c>
      <c r="M68" s="85">
        <f>SUM(M69:M71)</f>
        <v>25336269.330000002</v>
      </c>
      <c r="N68" s="173">
        <f>SUM(N69:N71)</f>
        <v>94</v>
      </c>
      <c r="O68" s="85">
        <f>SUM(O69:O71)</f>
        <v>13500000</v>
      </c>
      <c r="R68" s="85"/>
      <c r="S68" s="85">
        <f t="shared" ref="S68" si="47">SUM(S69:S71)</f>
        <v>0</v>
      </c>
      <c r="T68" s="162"/>
      <c r="U68" s="175">
        <f t="shared" si="28"/>
        <v>15507599.727</v>
      </c>
      <c r="W68" s="176">
        <f t="shared" si="45"/>
        <v>0</v>
      </c>
    </row>
    <row r="69" spans="1:23" s="54" customFormat="1" ht="12.75" x14ac:dyDescent="0.2">
      <c r="A69" s="41" t="s">
        <v>5</v>
      </c>
      <c r="B69" s="54" t="s">
        <v>30</v>
      </c>
      <c r="C69" s="43">
        <v>550</v>
      </c>
      <c r="D69" s="62"/>
      <c r="E69" s="46">
        <v>12000000</v>
      </c>
      <c r="F69" s="46">
        <v>11521027</v>
      </c>
      <c r="G69" s="177">
        <v>11474818.377</v>
      </c>
      <c r="H69" s="46">
        <v>0</v>
      </c>
      <c r="I69" s="46">
        <f>G69-H69</f>
        <v>11474818.377</v>
      </c>
      <c r="J69" s="254"/>
      <c r="K69" s="178" t="s">
        <v>90</v>
      </c>
      <c r="L69" s="179">
        <v>62</v>
      </c>
      <c r="M69" s="177">
        <v>21324925.120000001</v>
      </c>
      <c r="N69" s="270">
        <v>54</v>
      </c>
      <c r="O69" s="122">
        <v>10500000</v>
      </c>
      <c r="R69" s="46"/>
      <c r="S69" s="290"/>
      <c r="T69" s="254"/>
      <c r="U69" s="180">
        <f t="shared" si="28"/>
        <v>11474818.377</v>
      </c>
      <c r="W69" s="445">
        <f t="shared" si="45"/>
        <v>0</v>
      </c>
    </row>
    <row r="70" spans="1:23" s="54" customFormat="1" ht="12.75" x14ac:dyDescent="0.2">
      <c r="A70" s="68"/>
      <c r="B70" s="62" t="s">
        <v>31</v>
      </c>
      <c r="C70" s="43">
        <v>551</v>
      </c>
      <c r="D70" s="62"/>
      <c r="E70" s="46">
        <v>1500000</v>
      </c>
      <c r="F70" s="46">
        <v>1458223</v>
      </c>
      <c r="G70" s="177">
        <v>1458223</v>
      </c>
      <c r="H70" s="46">
        <v>0</v>
      </c>
      <c r="I70" s="46">
        <f t="shared" ref="I70:I71" si="48">G70-H70</f>
        <v>1458223</v>
      </c>
      <c r="J70" s="254"/>
      <c r="K70" s="178" t="s">
        <v>90</v>
      </c>
      <c r="L70" s="179">
        <v>30</v>
      </c>
      <c r="M70" s="177">
        <v>1305041</v>
      </c>
      <c r="N70" s="270">
        <v>30</v>
      </c>
      <c r="O70" s="122">
        <v>1305041</v>
      </c>
      <c r="R70" s="46"/>
      <c r="S70" s="290"/>
      <c r="T70" s="254"/>
      <c r="U70" s="180">
        <f t="shared" si="28"/>
        <v>1458223</v>
      </c>
      <c r="W70" s="445">
        <f t="shared" si="45"/>
        <v>0</v>
      </c>
    </row>
    <row r="71" spans="1:23" s="289" customFormat="1" ht="25.5" x14ac:dyDescent="0.2">
      <c r="A71" s="44"/>
      <c r="B71" s="56" t="s">
        <v>32</v>
      </c>
      <c r="C71" s="56">
        <v>552</v>
      </c>
      <c r="D71" s="83"/>
      <c r="E71" s="58">
        <v>3000000</v>
      </c>
      <c r="F71" s="58">
        <v>2609950</v>
      </c>
      <c r="G71" s="90">
        <v>2574558.35</v>
      </c>
      <c r="H71" s="58">
        <v>0</v>
      </c>
      <c r="I71" s="58">
        <f t="shared" si="48"/>
        <v>2574558.35</v>
      </c>
      <c r="J71" s="340"/>
      <c r="K71" s="163" t="s">
        <v>90</v>
      </c>
      <c r="L71" s="166">
        <v>10</v>
      </c>
      <c r="M71" s="90">
        <v>2706303.21</v>
      </c>
      <c r="N71" s="341">
        <v>10</v>
      </c>
      <c r="O71" s="383">
        <v>1694959</v>
      </c>
      <c r="P71" s="342"/>
      <c r="Q71" s="342"/>
      <c r="R71" s="58"/>
      <c r="S71" s="372"/>
      <c r="T71" s="340"/>
      <c r="U71" s="170">
        <f t="shared" si="28"/>
        <v>2574558.35</v>
      </c>
      <c r="V71" s="342"/>
      <c r="W71" s="446">
        <f t="shared" si="45"/>
        <v>0</v>
      </c>
    </row>
    <row r="72" spans="1:23" s="110" customFormat="1" ht="25.5" x14ac:dyDescent="0.2">
      <c r="A72" s="136" t="s">
        <v>4</v>
      </c>
      <c r="B72" s="455" t="s">
        <v>127</v>
      </c>
      <c r="C72" s="156">
        <v>555</v>
      </c>
      <c r="D72" s="374"/>
      <c r="E72" s="89">
        <v>17500000</v>
      </c>
      <c r="F72" s="89">
        <v>20423000</v>
      </c>
      <c r="G72" s="456">
        <v>19841000</v>
      </c>
      <c r="H72" s="89">
        <v>833000</v>
      </c>
      <c r="I72" s="89">
        <f>G72-H72</f>
        <v>19008000</v>
      </c>
      <c r="J72" s="162"/>
      <c r="K72" s="303" t="s">
        <v>97</v>
      </c>
      <c r="L72" s="304">
        <v>563</v>
      </c>
      <c r="M72" s="305">
        <v>58587326</v>
      </c>
      <c r="N72" s="306">
        <v>416</v>
      </c>
      <c r="O72" s="457">
        <v>21465000</v>
      </c>
      <c r="R72" s="89"/>
      <c r="S72" s="384"/>
      <c r="T72" s="162"/>
      <c r="U72" s="89">
        <f t="shared" ref="U72:U105" si="49">G72-H72</f>
        <v>19008000</v>
      </c>
      <c r="W72" s="287">
        <f>786583.84+70804.18</f>
        <v>857388.02</v>
      </c>
    </row>
    <row r="73" spans="1:23" s="289" customFormat="1" x14ac:dyDescent="0.25">
      <c r="A73" s="138" t="s">
        <v>4</v>
      </c>
      <c r="B73" s="189" t="s">
        <v>33</v>
      </c>
      <c r="C73" s="109">
        <v>670</v>
      </c>
      <c r="D73" s="62"/>
      <c r="E73" s="194">
        <v>13090000</v>
      </c>
      <c r="F73" s="121">
        <v>13090000</v>
      </c>
      <c r="G73" s="195">
        <v>11790000</v>
      </c>
      <c r="H73" s="121">
        <v>1940000</v>
      </c>
      <c r="I73" s="118">
        <f t="shared" ref="I73:I74" si="50">G73-H73</f>
        <v>9850000</v>
      </c>
      <c r="J73" s="254"/>
      <c r="K73" s="313" t="s">
        <v>92</v>
      </c>
      <c r="L73" s="322">
        <v>33</v>
      </c>
      <c r="M73" s="130">
        <v>68127165</v>
      </c>
      <c r="N73" s="345">
        <v>27</v>
      </c>
      <c r="O73" s="149">
        <v>13090000</v>
      </c>
      <c r="R73" s="49"/>
      <c r="S73" s="290"/>
      <c r="T73" s="254"/>
      <c r="U73" s="139">
        <f t="shared" si="49"/>
        <v>9850000</v>
      </c>
      <c r="W73" s="319">
        <v>1061915</v>
      </c>
    </row>
    <row r="74" spans="1:23" ht="29.25" customHeight="1" x14ac:dyDescent="0.25">
      <c r="A74" s="99" t="s">
        <v>4</v>
      </c>
      <c r="B74" s="190" t="s">
        <v>141</v>
      </c>
      <c r="C74" s="101">
        <v>610</v>
      </c>
      <c r="D74" s="102"/>
      <c r="E74" s="118">
        <v>11000000</v>
      </c>
      <c r="F74" s="118">
        <v>10300000</v>
      </c>
      <c r="G74" s="161">
        <v>10300000</v>
      </c>
      <c r="H74" s="118">
        <v>0</v>
      </c>
      <c r="I74" s="118">
        <f t="shared" si="50"/>
        <v>10300000</v>
      </c>
      <c r="J74" s="162"/>
      <c r="K74" s="313" t="s">
        <v>91</v>
      </c>
      <c r="L74" s="314">
        <v>8</v>
      </c>
      <c r="M74" s="161">
        <v>4950000</v>
      </c>
      <c r="N74" s="315">
        <v>8</v>
      </c>
      <c r="O74" s="145">
        <v>4950000</v>
      </c>
      <c r="P74" s="210"/>
      <c r="Q74" s="210"/>
      <c r="R74" s="89"/>
      <c r="S74" s="375"/>
      <c r="T74" s="162"/>
      <c r="U74" s="139">
        <f t="shared" si="49"/>
        <v>10300000</v>
      </c>
      <c r="V74" s="168"/>
      <c r="W74" s="319">
        <f>R74-S74</f>
        <v>0</v>
      </c>
    </row>
    <row r="75" spans="1:23" ht="29.25" customHeight="1" x14ac:dyDescent="0.25">
      <c r="A75" s="67" t="s">
        <v>4</v>
      </c>
      <c r="B75" s="191" t="s">
        <v>136</v>
      </c>
      <c r="C75" s="105"/>
      <c r="D75" s="82"/>
      <c r="E75" s="57">
        <f>SUM(E76,E77)</f>
        <v>6000000</v>
      </c>
      <c r="F75" s="57">
        <f>SUM(F76:F77)</f>
        <v>6557842</v>
      </c>
      <c r="G75" s="195">
        <f>SUM(G76:G77)</f>
        <v>6477842</v>
      </c>
      <c r="H75" s="57">
        <f>SUM(H76:H78)</f>
        <v>0</v>
      </c>
      <c r="I75" s="57">
        <f>SUM(I76:I77)</f>
        <v>6477842</v>
      </c>
      <c r="J75" s="162"/>
      <c r="K75" s="171" t="s">
        <v>69</v>
      </c>
      <c r="L75" s="172">
        <f>SUM(L76:L77)</f>
        <v>59</v>
      </c>
      <c r="M75" s="195">
        <f>SUM(M76:M77)</f>
        <v>15307135</v>
      </c>
      <c r="N75" s="172">
        <f>SUM(N76:N77)</f>
        <v>43</v>
      </c>
      <c r="O75" s="57">
        <f>SUM(O76:O77)</f>
        <v>6300000</v>
      </c>
      <c r="P75" s="210"/>
      <c r="Q75" s="210"/>
      <c r="R75" s="195"/>
      <c r="S75" s="176">
        <f t="shared" ref="S75" si="51">SUM(S76:S77)</f>
        <v>0</v>
      </c>
      <c r="T75" s="162"/>
      <c r="U75" s="175">
        <f t="shared" si="49"/>
        <v>6477842</v>
      </c>
      <c r="V75" s="168"/>
      <c r="W75" s="176">
        <f>SUM(W76:W77)</f>
        <v>0</v>
      </c>
    </row>
    <row r="76" spans="1:23" ht="15" customHeight="1" x14ac:dyDescent="0.25">
      <c r="A76" s="68" t="s">
        <v>5</v>
      </c>
      <c r="B76" s="108" t="s">
        <v>60</v>
      </c>
      <c r="C76" s="109">
        <v>620</v>
      </c>
      <c r="D76" s="110"/>
      <c r="E76" s="46">
        <v>5000000</v>
      </c>
      <c r="F76" s="46">
        <v>5000000</v>
      </c>
      <c r="G76" s="167">
        <v>5000000</v>
      </c>
      <c r="H76" s="46">
        <v>0</v>
      </c>
      <c r="I76" s="46">
        <f>G76-H76</f>
        <v>5000000</v>
      </c>
      <c r="J76" s="162"/>
      <c r="K76" s="178" t="s">
        <v>91</v>
      </c>
      <c r="L76" s="179">
        <v>19</v>
      </c>
      <c r="M76" s="167">
        <v>10391570</v>
      </c>
      <c r="N76" s="179">
        <v>14</v>
      </c>
      <c r="O76" s="46">
        <v>5000000</v>
      </c>
      <c r="P76" s="210"/>
      <c r="Q76" s="210"/>
      <c r="R76" s="121"/>
      <c r="S76" s="169"/>
      <c r="T76" s="162"/>
      <c r="U76" s="180">
        <f t="shared" si="49"/>
        <v>5000000</v>
      </c>
      <c r="V76" s="168"/>
      <c r="W76" s="445">
        <f>R76-S76</f>
        <v>0</v>
      </c>
    </row>
    <row r="77" spans="1:23" ht="15" customHeight="1" x14ac:dyDescent="0.25">
      <c r="A77" s="51"/>
      <c r="B77" s="108" t="s">
        <v>61</v>
      </c>
      <c r="C77" s="109">
        <v>621</v>
      </c>
      <c r="D77" s="110"/>
      <c r="E77" s="46">
        <v>1000000</v>
      </c>
      <c r="F77" s="58">
        <v>1557842</v>
      </c>
      <c r="G77" s="196">
        <v>1477842</v>
      </c>
      <c r="H77" s="58">
        <v>0</v>
      </c>
      <c r="I77" s="46">
        <f>G77-H77</f>
        <v>1477842</v>
      </c>
      <c r="J77" s="162"/>
      <c r="K77" s="163" t="s">
        <v>75</v>
      </c>
      <c r="L77" s="166">
        <v>40</v>
      </c>
      <c r="M77" s="196">
        <v>4915565</v>
      </c>
      <c r="N77" s="166">
        <v>29</v>
      </c>
      <c r="O77" s="58">
        <v>1300000</v>
      </c>
      <c r="P77" s="210"/>
      <c r="Q77" s="210"/>
      <c r="R77" s="385"/>
      <c r="S77" s="386"/>
      <c r="T77" s="162"/>
      <c r="U77" s="170">
        <f t="shared" si="49"/>
        <v>1477842</v>
      </c>
      <c r="V77" s="168"/>
      <c r="W77" s="446">
        <v>0</v>
      </c>
    </row>
    <row r="78" spans="1:23" ht="29.25" customHeight="1" thickBot="1" x14ac:dyDescent="0.3">
      <c r="A78" s="124" t="s">
        <v>4</v>
      </c>
      <c r="B78" s="192" t="s">
        <v>138</v>
      </c>
      <c r="C78" s="193">
        <v>655</v>
      </c>
      <c r="D78" s="387"/>
      <c r="E78" s="129">
        <v>2000000</v>
      </c>
      <c r="F78" s="129">
        <v>1442158</v>
      </c>
      <c r="G78" s="146">
        <v>1407158</v>
      </c>
      <c r="H78" s="144">
        <v>0</v>
      </c>
      <c r="I78" s="129">
        <f>G78-H78</f>
        <v>1407158</v>
      </c>
      <c r="J78" s="326"/>
      <c r="K78" s="364" t="s">
        <v>75</v>
      </c>
      <c r="L78" s="388">
        <v>66</v>
      </c>
      <c r="M78" s="146">
        <v>2224047.2000000002</v>
      </c>
      <c r="N78" s="388">
        <v>58</v>
      </c>
      <c r="O78" s="144">
        <v>850000</v>
      </c>
      <c r="P78" s="329"/>
      <c r="Q78" s="329"/>
      <c r="R78" s="144"/>
      <c r="S78" s="389"/>
      <c r="T78" s="326"/>
      <c r="U78" s="92">
        <f t="shared" si="49"/>
        <v>1407158</v>
      </c>
      <c r="V78" s="241"/>
      <c r="W78" s="448">
        <v>13862.8</v>
      </c>
    </row>
    <row r="79" spans="1:23" ht="15.75" thickBot="1" x14ac:dyDescent="0.3">
      <c r="A79" s="141" t="s">
        <v>34</v>
      </c>
      <c r="B79" s="142"/>
      <c r="C79" s="143"/>
      <c r="D79" s="142">
        <v>14</v>
      </c>
      <c r="E79" s="203">
        <f>SUM(E80,E86,E89,E90,E91,E95)</f>
        <v>21400000</v>
      </c>
      <c r="F79" s="203">
        <f t="shared" ref="F79:I79" si="52">SUM(F80,F86,F89,F90,F91,F95)</f>
        <v>14600000</v>
      </c>
      <c r="G79" s="223">
        <f>SUM(G80,G86,G89,G90,G91,G95)</f>
        <v>14429751</v>
      </c>
      <c r="H79" s="221">
        <f t="shared" ref="H79" si="53">SUM(H80,H86,H89,H90,H91,H95)</f>
        <v>295875</v>
      </c>
      <c r="I79" s="203">
        <f t="shared" si="52"/>
        <v>14133876</v>
      </c>
      <c r="J79" s="390"/>
      <c r="K79" s="391" t="s">
        <v>69</v>
      </c>
      <c r="L79" s="206">
        <f>SUM(L80,L86,L89,L90,L91,L95)</f>
        <v>94</v>
      </c>
      <c r="M79" s="392">
        <f>SUM(M80,M86,M89,M90,M91,M95)</f>
        <v>16205551</v>
      </c>
      <c r="N79" s="208">
        <f>SUM(N80,N86,N89,N90,N91,N95)</f>
        <v>89</v>
      </c>
      <c r="O79" s="393">
        <f>SUM(O80,O86,O89,O90,O91,O95)</f>
        <v>15272827</v>
      </c>
      <c r="P79" s="394"/>
      <c r="Q79" s="394"/>
      <c r="R79" s="393"/>
      <c r="S79" s="213" t="e">
        <f>SUM(S80,S86,S89,S90,#REF!,S91,S95)</f>
        <v>#REF!</v>
      </c>
      <c r="T79" s="395"/>
      <c r="U79" s="213">
        <f t="shared" si="49"/>
        <v>14133876</v>
      </c>
      <c r="V79" s="251"/>
      <c r="W79" s="443">
        <f>SUM(W80,W86,W89,W90,W91,W95)</f>
        <v>274787.40000000002</v>
      </c>
    </row>
    <row r="80" spans="1:23" ht="15" customHeight="1" x14ac:dyDescent="0.25">
      <c r="A80" s="51" t="s">
        <v>4</v>
      </c>
      <c r="B80" s="151" t="s">
        <v>130</v>
      </c>
      <c r="C80" s="152"/>
      <c r="D80" s="153"/>
      <c r="E80" s="121">
        <f>SUM(E81,E82,E83,E84,E85)</f>
        <v>4000000</v>
      </c>
      <c r="F80" s="121">
        <f>SUM(F81:F85)</f>
        <v>4000000</v>
      </c>
      <c r="G80" s="130">
        <f>SUM(G81:G85)</f>
        <v>4000000</v>
      </c>
      <c r="H80" s="121">
        <f>SUM(H81:H85)</f>
        <v>0</v>
      </c>
      <c r="I80" s="47">
        <f>SUM(I81:I85)</f>
        <v>4000000</v>
      </c>
      <c r="J80" s="162"/>
      <c r="K80" s="246" t="s">
        <v>69</v>
      </c>
      <c r="L80" s="322">
        <f>SUM(L81:L85)</f>
        <v>16</v>
      </c>
      <c r="M80" s="195">
        <f>SUM(M81:M85)</f>
        <v>3644724</v>
      </c>
      <c r="N80" s="322">
        <f>SUM(N81:N85)</f>
        <v>16</v>
      </c>
      <c r="O80" s="130">
        <f>SUM(O81:O85)</f>
        <v>3000000</v>
      </c>
      <c r="P80" s="210"/>
      <c r="Q80" s="210"/>
      <c r="R80" s="130"/>
      <c r="S80" s="174">
        <f t="shared" ref="S80" si="54">SUM(S81:S85)</f>
        <v>0</v>
      </c>
      <c r="T80" s="162"/>
      <c r="U80" s="396">
        <f t="shared" si="49"/>
        <v>4000000</v>
      </c>
      <c r="V80" s="168"/>
      <c r="W80" s="444">
        <f>SUM(W81:W85)</f>
        <v>61799</v>
      </c>
    </row>
    <row r="81" spans="1:23" s="291" customFormat="1" ht="15" customHeight="1" x14ac:dyDescent="0.2">
      <c r="A81" s="41" t="s">
        <v>5</v>
      </c>
      <c r="B81" s="43" t="s">
        <v>35</v>
      </c>
      <c r="C81" s="43">
        <v>575</v>
      </c>
      <c r="D81" s="62"/>
      <c r="E81" s="46">
        <v>1700000</v>
      </c>
      <c r="F81" s="46">
        <v>1700000</v>
      </c>
      <c r="G81" s="46">
        <v>1700000</v>
      </c>
      <c r="H81" s="46">
        <v>0</v>
      </c>
      <c r="I81" s="46">
        <f>G81-H81</f>
        <v>1700000</v>
      </c>
      <c r="J81" s="254"/>
      <c r="K81" s="178" t="s">
        <v>81</v>
      </c>
      <c r="L81" s="179">
        <v>5</v>
      </c>
      <c r="M81" s="167">
        <v>1624000</v>
      </c>
      <c r="N81" s="179">
        <v>5</v>
      </c>
      <c r="O81" s="46">
        <v>1250000</v>
      </c>
      <c r="P81" s="289"/>
      <c r="Q81" s="289"/>
      <c r="R81" s="46"/>
      <c r="S81" s="290"/>
      <c r="T81" s="254"/>
      <c r="U81" s="397">
        <f t="shared" si="49"/>
        <v>1700000</v>
      </c>
      <c r="V81" s="54"/>
      <c r="W81" s="445">
        <f>R81-S81</f>
        <v>0</v>
      </c>
    </row>
    <row r="82" spans="1:23" s="291" customFormat="1" ht="15" customHeight="1" x14ac:dyDescent="0.2">
      <c r="A82" s="68"/>
      <c r="B82" s="43" t="s">
        <v>36</v>
      </c>
      <c r="C82" s="43">
        <v>576</v>
      </c>
      <c r="D82" s="62"/>
      <c r="E82" s="46">
        <v>1000000</v>
      </c>
      <c r="F82" s="46">
        <v>900000</v>
      </c>
      <c r="G82" s="46">
        <v>900000</v>
      </c>
      <c r="H82" s="46">
        <v>0</v>
      </c>
      <c r="I82" s="46">
        <f t="shared" ref="I82:I85" si="55">G82-H82</f>
        <v>900000</v>
      </c>
      <c r="J82" s="254"/>
      <c r="K82" s="178" t="s">
        <v>81</v>
      </c>
      <c r="L82" s="179">
        <v>5</v>
      </c>
      <c r="M82" s="167">
        <v>870000</v>
      </c>
      <c r="N82" s="179">
        <v>5</v>
      </c>
      <c r="O82" s="46">
        <v>750000</v>
      </c>
      <c r="P82" s="289"/>
      <c r="Q82" s="289"/>
      <c r="R82" s="46"/>
      <c r="S82" s="290"/>
      <c r="T82" s="254"/>
      <c r="U82" s="397">
        <f t="shared" si="49"/>
        <v>900000</v>
      </c>
      <c r="V82" s="54"/>
      <c r="W82" s="445">
        <f>R82-S82</f>
        <v>0</v>
      </c>
    </row>
    <row r="83" spans="1:23" s="291" customFormat="1" ht="15" customHeight="1" x14ac:dyDescent="0.2">
      <c r="A83" s="68"/>
      <c r="B83" s="43" t="s">
        <v>37</v>
      </c>
      <c r="C83" s="43">
        <v>577</v>
      </c>
      <c r="D83" s="62"/>
      <c r="E83" s="46">
        <v>500000</v>
      </c>
      <c r="F83" s="46">
        <v>500000</v>
      </c>
      <c r="G83" s="46">
        <v>500000</v>
      </c>
      <c r="H83" s="46">
        <v>0</v>
      </c>
      <c r="I83" s="46">
        <f t="shared" si="55"/>
        <v>500000</v>
      </c>
      <c r="J83" s="254"/>
      <c r="K83" s="178" t="s">
        <v>81</v>
      </c>
      <c r="L83" s="179">
        <v>3</v>
      </c>
      <c r="M83" s="167">
        <v>416590</v>
      </c>
      <c r="N83" s="179">
        <v>3</v>
      </c>
      <c r="O83" s="46">
        <v>400000</v>
      </c>
      <c r="P83" s="289"/>
      <c r="Q83" s="289"/>
      <c r="R83" s="46"/>
      <c r="S83" s="290"/>
      <c r="T83" s="254"/>
      <c r="U83" s="397">
        <f t="shared" si="49"/>
        <v>500000</v>
      </c>
      <c r="V83" s="54"/>
      <c r="W83" s="445">
        <f>R83-S83</f>
        <v>0</v>
      </c>
    </row>
    <row r="84" spans="1:23" s="291" customFormat="1" ht="15" customHeight="1" x14ac:dyDescent="0.2">
      <c r="A84" s="68"/>
      <c r="B84" s="43" t="s">
        <v>38</v>
      </c>
      <c r="C84" s="43">
        <v>578</v>
      </c>
      <c r="D84" s="62"/>
      <c r="E84" s="46">
        <v>500000</v>
      </c>
      <c r="F84" s="46">
        <v>404000</v>
      </c>
      <c r="G84" s="46">
        <v>404000</v>
      </c>
      <c r="H84" s="46">
        <v>0</v>
      </c>
      <c r="I84" s="46">
        <f t="shared" si="55"/>
        <v>404000</v>
      </c>
      <c r="J84" s="254"/>
      <c r="K84" s="178" t="s">
        <v>81</v>
      </c>
      <c r="L84" s="179">
        <v>2</v>
      </c>
      <c r="M84" s="167">
        <v>534134</v>
      </c>
      <c r="N84" s="179">
        <v>2</v>
      </c>
      <c r="O84" s="46">
        <v>400000</v>
      </c>
      <c r="P84" s="289"/>
      <c r="Q84" s="289"/>
      <c r="R84" s="46"/>
      <c r="S84" s="290"/>
      <c r="T84" s="254"/>
      <c r="U84" s="397">
        <f t="shared" si="49"/>
        <v>404000</v>
      </c>
      <c r="V84" s="54"/>
      <c r="W84" s="445">
        <f>R84-S84</f>
        <v>0</v>
      </c>
    </row>
    <row r="85" spans="1:23" s="291" customFormat="1" ht="16.5" customHeight="1" x14ac:dyDescent="0.2">
      <c r="A85" s="68"/>
      <c r="B85" s="43" t="s">
        <v>39</v>
      </c>
      <c r="C85" s="43">
        <v>579</v>
      </c>
      <c r="D85" s="62"/>
      <c r="E85" s="46">
        <v>300000</v>
      </c>
      <c r="F85" s="46">
        <v>496000</v>
      </c>
      <c r="G85" s="46">
        <v>496000</v>
      </c>
      <c r="H85" s="58">
        <v>0</v>
      </c>
      <c r="I85" s="46">
        <f t="shared" si="55"/>
        <v>496000</v>
      </c>
      <c r="J85" s="254"/>
      <c r="K85" s="178" t="s">
        <v>81</v>
      </c>
      <c r="L85" s="179">
        <v>1</v>
      </c>
      <c r="M85" s="167">
        <v>200000</v>
      </c>
      <c r="N85" s="179">
        <v>1</v>
      </c>
      <c r="O85" s="46">
        <v>200000</v>
      </c>
      <c r="P85" s="289"/>
      <c r="Q85" s="289"/>
      <c r="R85" s="46"/>
      <c r="S85" s="290"/>
      <c r="T85" s="254"/>
      <c r="U85" s="397">
        <f t="shared" si="49"/>
        <v>496000</v>
      </c>
      <c r="V85" s="54"/>
      <c r="W85" s="446">
        <v>61799</v>
      </c>
    </row>
    <row r="86" spans="1:23" x14ac:dyDescent="0.25">
      <c r="A86" s="67" t="s">
        <v>4</v>
      </c>
      <c r="B86" s="197" t="s">
        <v>128</v>
      </c>
      <c r="C86" s="80"/>
      <c r="D86" s="82"/>
      <c r="E86" s="57">
        <f>SUM(E87,E88)</f>
        <v>5900000</v>
      </c>
      <c r="F86" s="57">
        <f>SUM(F87:F88)</f>
        <v>3300000</v>
      </c>
      <c r="G86" s="85">
        <f>SUM(G87:G88)</f>
        <v>3150101</v>
      </c>
      <c r="H86" s="57">
        <f t="shared" ref="H86" si="56">SUM(H87:H88)</f>
        <v>295875</v>
      </c>
      <c r="I86" s="57">
        <f>SUM(I87:I88)</f>
        <v>2854226</v>
      </c>
      <c r="J86" s="162"/>
      <c r="K86" s="263" t="s">
        <v>69</v>
      </c>
      <c r="L86" s="172">
        <f>SUM(L87:L88)</f>
        <v>54</v>
      </c>
      <c r="M86" s="293">
        <f>SUM(M87:M88)</f>
        <v>4572450</v>
      </c>
      <c r="N86" s="172">
        <f>SUM(N87:N88)</f>
        <v>50</v>
      </c>
      <c r="O86" s="85">
        <f>SUM(O87:O88)</f>
        <v>4434450</v>
      </c>
      <c r="P86" s="210"/>
      <c r="Q86" s="210"/>
      <c r="R86" s="85"/>
      <c r="S86" s="176">
        <f>SUM(S87:S88)</f>
        <v>0</v>
      </c>
      <c r="T86" s="162"/>
      <c r="U86" s="175">
        <f t="shared" si="49"/>
        <v>2854226</v>
      </c>
      <c r="V86" s="110"/>
      <c r="W86" s="174">
        <f>SUM(W87:W88)</f>
        <v>61047.4</v>
      </c>
    </row>
    <row r="87" spans="1:23" s="291" customFormat="1" ht="18.75" customHeight="1" x14ac:dyDescent="0.2">
      <c r="A87" s="41" t="s">
        <v>5</v>
      </c>
      <c r="B87" s="43" t="s">
        <v>63</v>
      </c>
      <c r="C87" s="62">
        <v>566</v>
      </c>
      <c r="D87" s="62"/>
      <c r="E87" s="46">
        <v>1900000</v>
      </c>
      <c r="F87" s="46">
        <v>1412000</v>
      </c>
      <c r="G87" s="46">
        <v>1392600</v>
      </c>
      <c r="H87" s="46">
        <v>112624</v>
      </c>
      <c r="I87" s="46">
        <f>G87-H87</f>
        <v>1279976</v>
      </c>
      <c r="J87" s="254"/>
      <c r="K87" s="178" t="s">
        <v>145</v>
      </c>
      <c r="L87" s="179">
        <v>42</v>
      </c>
      <c r="M87" s="167">
        <v>1386450</v>
      </c>
      <c r="N87" s="179">
        <v>38</v>
      </c>
      <c r="O87" s="46">
        <v>1248450</v>
      </c>
      <c r="P87" s="289"/>
      <c r="Q87" s="289"/>
      <c r="R87" s="46"/>
      <c r="S87" s="290"/>
      <c r="T87" s="254"/>
      <c r="U87" s="180">
        <f t="shared" si="49"/>
        <v>1279976</v>
      </c>
      <c r="V87" s="54"/>
      <c r="W87" s="445">
        <v>61047.4</v>
      </c>
    </row>
    <row r="88" spans="1:23" s="291" customFormat="1" ht="19.5" customHeight="1" x14ac:dyDescent="0.2">
      <c r="A88" s="41"/>
      <c r="B88" s="43" t="s">
        <v>62</v>
      </c>
      <c r="C88" s="62">
        <v>675</v>
      </c>
      <c r="D88" s="62"/>
      <c r="E88" s="46">
        <v>4000000</v>
      </c>
      <c r="F88" s="46">
        <v>1888000</v>
      </c>
      <c r="G88" s="46">
        <v>1757501</v>
      </c>
      <c r="H88" s="46">
        <v>183251</v>
      </c>
      <c r="I88" s="46">
        <f>G88-H88</f>
        <v>1574250</v>
      </c>
      <c r="J88" s="254"/>
      <c r="K88" s="178" t="s">
        <v>146</v>
      </c>
      <c r="L88" s="179">
        <v>12</v>
      </c>
      <c r="M88" s="167">
        <v>3186000</v>
      </c>
      <c r="N88" s="179">
        <v>12</v>
      </c>
      <c r="O88" s="46">
        <v>3186000</v>
      </c>
      <c r="P88" s="289"/>
      <c r="Q88" s="289"/>
      <c r="R88" s="46"/>
      <c r="S88" s="290"/>
      <c r="T88" s="254"/>
      <c r="U88" s="170">
        <f t="shared" si="49"/>
        <v>1574250</v>
      </c>
      <c r="V88" s="54"/>
      <c r="W88" s="446">
        <v>0</v>
      </c>
    </row>
    <row r="89" spans="1:23" s="400" customFormat="1" ht="15" customHeight="1" x14ac:dyDescent="0.2">
      <c r="A89" s="198" t="s">
        <v>4</v>
      </c>
      <c r="B89" s="199" t="s">
        <v>129</v>
      </c>
      <c r="C89" s="200">
        <v>570</v>
      </c>
      <c r="D89" s="199"/>
      <c r="E89" s="118">
        <v>2500000</v>
      </c>
      <c r="F89" s="57">
        <v>1500000</v>
      </c>
      <c r="G89" s="120">
        <v>1500000</v>
      </c>
      <c r="H89" s="118">
        <v>0</v>
      </c>
      <c r="I89" s="118">
        <f>G89-H89</f>
        <v>1500000</v>
      </c>
      <c r="J89" s="162"/>
      <c r="K89" s="398" t="s">
        <v>151</v>
      </c>
      <c r="L89" s="314">
        <v>6</v>
      </c>
      <c r="M89" s="399">
        <v>1695497</v>
      </c>
      <c r="N89" s="314">
        <v>6</v>
      </c>
      <c r="O89" s="399">
        <v>1695497</v>
      </c>
      <c r="R89" s="401"/>
      <c r="S89" s="375"/>
      <c r="T89" s="402"/>
      <c r="U89" s="118">
        <f t="shared" si="49"/>
        <v>1500000</v>
      </c>
      <c r="V89" s="403"/>
      <c r="W89" s="449">
        <f>R89-S89</f>
        <v>0</v>
      </c>
    </row>
    <row r="90" spans="1:23" s="400" customFormat="1" ht="15" customHeight="1" x14ac:dyDescent="0.2">
      <c r="A90" s="198" t="s">
        <v>4</v>
      </c>
      <c r="B90" s="199" t="s">
        <v>137</v>
      </c>
      <c r="C90" s="200">
        <v>625</v>
      </c>
      <c r="D90" s="199"/>
      <c r="E90" s="118">
        <v>900000</v>
      </c>
      <c r="F90" s="118">
        <v>0</v>
      </c>
      <c r="G90" s="157">
        <v>0</v>
      </c>
      <c r="H90" s="89">
        <v>0</v>
      </c>
      <c r="I90" s="118">
        <f>G90-H90</f>
        <v>0</v>
      </c>
      <c r="J90" s="162"/>
      <c r="K90" s="404" t="s">
        <v>152</v>
      </c>
      <c r="L90" s="304">
        <v>0</v>
      </c>
      <c r="M90" s="405">
        <v>0</v>
      </c>
      <c r="N90" s="304">
        <v>0</v>
      </c>
      <c r="O90" s="405">
        <v>0</v>
      </c>
      <c r="R90" s="401"/>
      <c r="S90" s="375"/>
      <c r="T90" s="402"/>
      <c r="U90" s="118">
        <f t="shared" si="49"/>
        <v>0</v>
      </c>
      <c r="V90" s="403"/>
      <c r="W90" s="449">
        <f>R90-S90</f>
        <v>0</v>
      </c>
    </row>
    <row r="91" spans="1:23" s="408" customFormat="1" x14ac:dyDescent="0.25">
      <c r="A91" s="67" t="s">
        <v>4</v>
      </c>
      <c r="B91" s="197" t="s">
        <v>139</v>
      </c>
      <c r="C91" s="80"/>
      <c r="D91" s="406"/>
      <c r="E91" s="201">
        <f>SUM(E92:E94)</f>
        <v>6900000</v>
      </c>
      <c r="F91" s="57">
        <f>SUM(F92:F93)</f>
        <v>5400000</v>
      </c>
      <c r="G91" s="57">
        <f>SUM(G92:G93)</f>
        <v>5380000</v>
      </c>
      <c r="H91" s="57">
        <f t="shared" ref="H91" si="57">SUM(H92:H93)</f>
        <v>0</v>
      </c>
      <c r="I91" s="57">
        <f>SUM(I92:I93)</f>
        <v>5380000</v>
      </c>
      <c r="J91" s="162"/>
      <c r="K91" s="407" t="s">
        <v>69</v>
      </c>
      <c r="L91" s="172">
        <f>SUM(L92:L93)</f>
        <v>14</v>
      </c>
      <c r="M91" s="293">
        <f>SUM(M92:M93)</f>
        <v>5830000</v>
      </c>
      <c r="N91" s="172">
        <f>SUM(N92:N93)</f>
        <v>13</v>
      </c>
      <c r="O91" s="57">
        <f>SUM(O92:O93)</f>
        <v>5680000</v>
      </c>
      <c r="R91" s="57"/>
      <c r="S91" s="176">
        <f t="shared" ref="S91" si="58">SUM(S92:S93)</f>
        <v>0</v>
      </c>
      <c r="T91" s="402"/>
      <c r="U91" s="175">
        <f t="shared" si="49"/>
        <v>5380000</v>
      </c>
      <c r="W91" s="174">
        <f>R91-S91</f>
        <v>0</v>
      </c>
    </row>
    <row r="92" spans="1:23" s="408" customFormat="1" ht="15" customHeight="1" x14ac:dyDescent="0.2">
      <c r="A92" s="41" t="s">
        <v>5</v>
      </c>
      <c r="B92" s="43" t="s">
        <v>64</v>
      </c>
      <c r="C92" s="62">
        <v>660</v>
      </c>
      <c r="D92" s="409"/>
      <c r="E92" s="46">
        <v>2500000</v>
      </c>
      <c r="F92" s="46">
        <v>1220000</v>
      </c>
      <c r="G92" s="46">
        <v>1200000</v>
      </c>
      <c r="H92" s="46">
        <v>0</v>
      </c>
      <c r="I92" s="46">
        <f>G92-H92</f>
        <v>1200000</v>
      </c>
      <c r="J92" s="254"/>
      <c r="K92" s="410" t="s">
        <v>82</v>
      </c>
      <c r="L92" s="179">
        <v>3</v>
      </c>
      <c r="M92" s="167">
        <v>2600000</v>
      </c>
      <c r="N92" s="179">
        <v>3</v>
      </c>
      <c r="O92" s="46">
        <v>2600000</v>
      </c>
      <c r="R92" s="297"/>
      <c r="S92" s="298"/>
      <c r="T92" s="402"/>
      <c r="U92" s="180">
        <f t="shared" si="49"/>
        <v>1200000</v>
      </c>
      <c r="W92" s="445">
        <f>R92-S92</f>
        <v>0</v>
      </c>
    </row>
    <row r="93" spans="1:23" s="408" customFormat="1" ht="15" customHeight="1" x14ac:dyDescent="0.2">
      <c r="A93" s="68"/>
      <c r="B93" s="43" t="s">
        <v>65</v>
      </c>
      <c r="C93" s="62">
        <v>661</v>
      </c>
      <c r="D93" s="409"/>
      <c r="E93" s="46">
        <v>4000000</v>
      </c>
      <c r="F93" s="46">
        <v>4180000</v>
      </c>
      <c r="G93" s="46">
        <v>4180000</v>
      </c>
      <c r="H93" s="46">
        <v>0</v>
      </c>
      <c r="I93" s="46">
        <f>G93-H93</f>
        <v>4180000</v>
      </c>
      <c r="J93" s="254"/>
      <c r="K93" s="410" t="s">
        <v>82</v>
      </c>
      <c r="L93" s="179">
        <v>11</v>
      </c>
      <c r="M93" s="167">
        <v>3230000</v>
      </c>
      <c r="N93" s="179">
        <v>10</v>
      </c>
      <c r="O93" s="46">
        <v>3080000</v>
      </c>
      <c r="R93" s="297"/>
      <c r="S93" s="298"/>
      <c r="T93" s="402"/>
      <c r="U93" s="180">
        <f t="shared" si="49"/>
        <v>4180000</v>
      </c>
      <c r="W93" s="445">
        <f>R93-S93</f>
        <v>0</v>
      </c>
    </row>
    <row r="94" spans="1:23" s="408" customFormat="1" ht="15" customHeight="1" x14ac:dyDescent="0.2">
      <c r="A94" s="44"/>
      <c r="B94" s="56" t="s">
        <v>170</v>
      </c>
      <c r="C94" s="83">
        <v>662</v>
      </c>
      <c r="D94" s="411"/>
      <c r="E94" s="58">
        <v>400000</v>
      </c>
      <c r="F94" s="58">
        <v>0</v>
      </c>
      <c r="G94" s="58">
        <v>0</v>
      </c>
      <c r="H94" s="58">
        <v>0</v>
      </c>
      <c r="I94" s="58">
        <f>G94-H94</f>
        <v>0</v>
      </c>
      <c r="J94" s="340"/>
      <c r="K94" s="412"/>
      <c r="L94" s="166"/>
      <c r="M94" s="196"/>
      <c r="N94" s="166"/>
      <c r="O94" s="58"/>
      <c r="P94" s="413"/>
      <c r="Q94" s="413"/>
      <c r="R94" s="414"/>
      <c r="S94" s="299"/>
      <c r="T94" s="415"/>
      <c r="U94" s="170"/>
      <c r="V94" s="413"/>
      <c r="W94" s="446"/>
    </row>
    <row r="95" spans="1:23" s="408" customFormat="1" ht="15" customHeight="1" x14ac:dyDescent="0.25">
      <c r="A95" s="51" t="s">
        <v>4</v>
      </c>
      <c r="B95" s="214" t="s">
        <v>140</v>
      </c>
      <c r="C95" s="62"/>
      <c r="D95" s="409"/>
      <c r="E95" s="194">
        <f>SUM(E96:E97)</f>
        <v>1200000</v>
      </c>
      <c r="F95" s="121">
        <f>SUM(F96:F97)</f>
        <v>400000</v>
      </c>
      <c r="G95" s="121">
        <f>SUM(G96:G97)</f>
        <v>399650</v>
      </c>
      <c r="H95" s="121">
        <f t="shared" ref="H95" si="59">SUM(H96:H97)</f>
        <v>0</v>
      </c>
      <c r="I95" s="121">
        <f>SUM(I96:I97)</f>
        <v>399650</v>
      </c>
      <c r="J95" s="162"/>
      <c r="K95" s="416" t="s">
        <v>69</v>
      </c>
      <c r="L95" s="322">
        <f>SUM(L96:L97)</f>
        <v>4</v>
      </c>
      <c r="M95" s="195">
        <f>SUM(M96:M97)</f>
        <v>462880</v>
      </c>
      <c r="N95" s="322">
        <f>SUM(N96:N97)</f>
        <v>4</v>
      </c>
      <c r="O95" s="121">
        <f>SUM(O96:O97)</f>
        <v>462880</v>
      </c>
      <c r="R95" s="121"/>
      <c r="S95" s="174">
        <f t="shared" ref="S95" si="60">SUM(S96:S97)</f>
        <v>0</v>
      </c>
      <c r="T95" s="402"/>
      <c r="U95" s="140">
        <f t="shared" si="49"/>
        <v>399650</v>
      </c>
      <c r="W95" s="174">
        <f>SUM(W96:W97)</f>
        <v>151941</v>
      </c>
    </row>
    <row r="96" spans="1:23" s="408" customFormat="1" ht="15" customHeight="1" x14ac:dyDescent="0.2">
      <c r="A96" s="41" t="s">
        <v>5</v>
      </c>
      <c r="B96" s="43" t="s">
        <v>66</v>
      </c>
      <c r="C96" s="62">
        <v>665</v>
      </c>
      <c r="D96" s="409"/>
      <c r="E96" s="46">
        <v>600000</v>
      </c>
      <c r="F96" s="46">
        <v>200000</v>
      </c>
      <c r="G96" s="202">
        <v>200000</v>
      </c>
      <c r="H96" s="46">
        <v>0</v>
      </c>
      <c r="I96" s="46">
        <f>G96-H96</f>
        <v>200000</v>
      </c>
      <c r="J96" s="254"/>
      <c r="K96" s="410" t="s">
        <v>83</v>
      </c>
      <c r="L96" s="179">
        <v>1</v>
      </c>
      <c r="M96" s="417">
        <v>200000</v>
      </c>
      <c r="N96" s="179">
        <v>1</v>
      </c>
      <c r="O96" s="202">
        <v>200000</v>
      </c>
      <c r="R96" s="297"/>
      <c r="S96" s="298"/>
      <c r="T96" s="402"/>
      <c r="U96" s="180">
        <f t="shared" si="49"/>
        <v>200000</v>
      </c>
      <c r="W96" s="445">
        <v>118131</v>
      </c>
    </row>
    <row r="97" spans="1:24" s="408" customFormat="1" ht="26.25" thickBot="1" x14ac:dyDescent="0.25">
      <c r="A97" s="70"/>
      <c r="B97" s="76" t="s">
        <v>67</v>
      </c>
      <c r="C97" s="64">
        <v>666</v>
      </c>
      <c r="D97" s="418"/>
      <c r="E97" s="92">
        <v>600000</v>
      </c>
      <c r="F97" s="92">
        <v>200000</v>
      </c>
      <c r="G97" s="46">
        <v>199650</v>
      </c>
      <c r="H97" s="46">
        <v>0</v>
      </c>
      <c r="I97" s="46">
        <f>G97-H97</f>
        <v>199650</v>
      </c>
      <c r="J97" s="254"/>
      <c r="K97" s="419" t="s">
        <v>83</v>
      </c>
      <c r="L97" s="179">
        <v>3</v>
      </c>
      <c r="M97" s="167">
        <v>262880</v>
      </c>
      <c r="N97" s="179">
        <v>3</v>
      </c>
      <c r="O97" s="46">
        <v>262880</v>
      </c>
      <c r="R97" s="297"/>
      <c r="S97" s="298"/>
      <c r="T97" s="402"/>
      <c r="U97" s="180">
        <f t="shared" si="49"/>
        <v>199650</v>
      </c>
      <c r="W97" s="447">
        <v>33810</v>
      </c>
    </row>
    <row r="98" spans="1:24" ht="15.75" thickBot="1" x14ac:dyDescent="0.3">
      <c r="A98" s="141" t="s">
        <v>40</v>
      </c>
      <c r="B98" s="142"/>
      <c r="C98" s="143"/>
      <c r="D98" s="142">
        <v>18</v>
      </c>
      <c r="E98" s="203">
        <f>SUM(E99,E106,E110)</f>
        <v>29200000</v>
      </c>
      <c r="F98" s="203">
        <f t="shared" ref="F98:I98" si="61">SUM(F99,F106,F110)</f>
        <v>37476610</v>
      </c>
      <c r="G98" s="203">
        <f>SUM(G99,G106,G110)</f>
        <v>37550610</v>
      </c>
      <c r="H98" s="203">
        <f>SUM(H99,H106,H110)</f>
        <v>420941.5</v>
      </c>
      <c r="I98" s="203">
        <f t="shared" si="61"/>
        <v>37129668.5</v>
      </c>
      <c r="J98" s="204"/>
      <c r="K98" s="205" t="s">
        <v>69</v>
      </c>
      <c r="L98" s="206">
        <f>SUM(L99,L106,L110)</f>
        <v>525</v>
      </c>
      <c r="M98" s="207">
        <f t="shared" ref="M98:O98" si="62">SUM(M99,M106,M110)</f>
        <v>37266493</v>
      </c>
      <c r="N98" s="208">
        <f t="shared" si="62"/>
        <v>494</v>
      </c>
      <c r="O98" s="209">
        <f t="shared" si="62"/>
        <v>26753500</v>
      </c>
      <c r="P98" s="210"/>
      <c r="Q98" s="210"/>
      <c r="R98" s="209"/>
      <c r="S98" s="211" t="e">
        <f>SUM(S99,#REF!,S106,S110)</f>
        <v>#REF!</v>
      </c>
      <c r="T98" s="212"/>
      <c r="U98" s="213">
        <f t="shared" si="49"/>
        <v>37129668.5</v>
      </c>
      <c r="V98" s="168"/>
      <c r="W98" s="443">
        <f>SUM(W99,W106,W110)</f>
        <v>274779.5</v>
      </c>
    </row>
    <row r="99" spans="1:24" ht="30" customHeight="1" x14ac:dyDescent="0.2">
      <c r="A99" s="51" t="s">
        <v>4</v>
      </c>
      <c r="B99" s="214" t="s">
        <v>131</v>
      </c>
      <c r="C99" s="152"/>
      <c r="D99" s="153"/>
      <c r="E99" s="121">
        <f>SUM(E100:E105)</f>
        <v>11200000</v>
      </c>
      <c r="F99" s="121">
        <f t="shared" ref="F99:W99" si="63">SUM(F100:F105)</f>
        <v>20145510</v>
      </c>
      <c r="G99" s="121">
        <f t="shared" si="63"/>
        <v>20228510</v>
      </c>
      <c r="H99" s="121">
        <f t="shared" si="63"/>
        <v>155000</v>
      </c>
      <c r="I99" s="121">
        <f t="shared" si="63"/>
        <v>20073510</v>
      </c>
      <c r="J99" s="121">
        <f t="shared" si="63"/>
        <v>0</v>
      </c>
      <c r="K99" s="121">
        <f t="shared" si="63"/>
        <v>0</v>
      </c>
      <c r="L99" s="121">
        <f t="shared" si="63"/>
        <v>108</v>
      </c>
      <c r="M99" s="121">
        <f t="shared" si="63"/>
        <v>18085893</v>
      </c>
      <c r="N99" s="121">
        <f t="shared" si="63"/>
        <v>81</v>
      </c>
      <c r="O99" s="121">
        <f t="shared" si="63"/>
        <v>9600000</v>
      </c>
      <c r="P99" s="121">
        <f t="shared" si="63"/>
        <v>0</v>
      </c>
      <c r="Q99" s="121">
        <f t="shared" si="63"/>
        <v>0</v>
      </c>
      <c r="R99" s="121">
        <f t="shared" si="63"/>
        <v>0</v>
      </c>
      <c r="S99" s="121">
        <f t="shared" si="63"/>
        <v>0</v>
      </c>
      <c r="T99" s="121">
        <f t="shared" si="63"/>
        <v>0</v>
      </c>
      <c r="U99" s="121">
        <f t="shared" si="63"/>
        <v>20073510</v>
      </c>
      <c r="V99" s="121">
        <f t="shared" si="63"/>
        <v>0</v>
      </c>
      <c r="W99" s="121">
        <f t="shared" si="63"/>
        <v>250000</v>
      </c>
    </row>
    <row r="100" spans="1:24" s="291" customFormat="1" ht="15" customHeight="1" x14ac:dyDescent="0.2">
      <c r="A100" s="41" t="s">
        <v>5</v>
      </c>
      <c r="B100" s="43" t="s">
        <v>41</v>
      </c>
      <c r="C100" s="43">
        <v>580</v>
      </c>
      <c r="D100" s="62"/>
      <c r="E100" s="46">
        <v>1500000</v>
      </c>
      <c r="F100" s="46">
        <v>988000</v>
      </c>
      <c r="G100" s="46">
        <v>988000</v>
      </c>
      <c r="H100" s="46">
        <v>0</v>
      </c>
      <c r="I100" s="46">
        <f>G100-H100</f>
        <v>988000</v>
      </c>
      <c r="J100" s="254"/>
      <c r="K100" s="178" t="s">
        <v>147</v>
      </c>
      <c r="L100" s="179">
        <v>18</v>
      </c>
      <c r="M100" s="167">
        <v>2263850</v>
      </c>
      <c r="N100" s="179">
        <v>12</v>
      </c>
      <c r="O100" s="122">
        <v>1200000</v>
      </c>
      <c r="P100" s="289"/>
      <c r="Q100" s="289"/>
      <c r="R100" s="46"/>
      <c r="S100" s="271"/>
      <c r="T100" s="254"/>
      <c r="U100" s="180">
        <f t="shared" si="49"/>
        <v>988000</v>
      </c>
      <c r="V100" s="289"/>
      <c r="W100" s="445">
        <f>R100-S100</f>
        <v>0</v>
      </c>
    </row>
    <row r="101" spans="1:24" s="291" customFormat="1" ht="15" customHeight="1" x14ac:dyDescent="0.2">
      <c r="A101" s="68"/>
      <c r="B101" s="43" t="s">
        <v>42</v>
      </c>
      <c r="C101" s="43">
        <v>581</v>
      </c>
      <c r="D101" s="62"/>
      <c r="E101" s="46">
        <v>800000</v>
      </c>
      <c r="F101" s="46">
        <v>321000</v>
      </c>
      <c r="G101" s="46">
        <v>404000</v>
      </c>
      <c r="H101" s="46">
        <v>155000</v>
      </c>
      <c r="I101" s="46">
        <f t="shared" ref="I101:I105" si="64">G101-H101</f>
        <v>249000</v>
      </c>
      <c r="J101" s="254"/>
      <c r="K101" s="178" t="s">
        <v>147</v>
      </c>
      <c r="L101" s="179">
        <v>28</v>
      </c>
      <c r="M101" s="167">
        <v>1213800</v>
      </c>
      <c r="N101" s="179">
        <v>28</v>
      </c>
      <c r="O101" s="122">
        <v>800000</v>
      </c>
      <c r="P101" s="289"/>
      <c r="Q101" s="289"/>
      <c r="R101" s="46"/>
      <c r="S101" s="271"/>
      <c r="T101" s="254"/>
      <c r="U101" s="180">
        <f t="shared" si="49"/>
        <v>249000</v>
      </c>
      <c r="V101" s="289"/>
      <c r="W101" s="445">
        <f>R101-S101</f>
        <v>0</v>
      </c>
    </row>
    <row r="102" spans="1:24" s="291" customFormat="1" ht="30" customHeight="1" x14ac:dyDescent="0.2">
      <c r="A102" s="68"/>
      <c r="B102" s="43" t="s">
        <v>43</v>
      </c>
      <c r="C102" s="43">
        <v>582</v>
      </c>
      <c r="D102" s="62"/>
      <c r="E102" s="46">
        <v>800000</v>
      </c>
      <c r="F102" s="46">
        <v>800000</v>
      </c>
      <c r="G102" s="46">
        <v>800000</v>
      </c>
      <c r="H102" s="46">
        <v>0</v>
      </c>
      <c r="I102" s="46">
        <f t="shared" si="64"/>
        <v>800000</v>
      </c>
      <c r="J102" s="254"/>
      <c r="K102" s="178" t="s">
        <v>147</v>
      </c>
      <c r="L102" s="179">
        <v>26</v>
      </c>
      <c r="M102" s="167">
        <v>1138400</v>
      </c>
      <c r="N102" s="179">
        <v>26</v>
      </c>
      <c r="O102" s="122">
        <v>800000</v>
      </c>
      <c r="P102" s="289"/>
      <c r="Q102" s="289"/>
      <c r="R102" s="46"/>
      <c r="S102" s="271"/>
      <c r="T102" s="254"/>
      <c r="U102" s="180">
        <f t="shared" si="49"/>
        <v>800000</v>
      </c>
      <c r="V102" s="289"/>
      <c r="W102" s="445">
        <f>R102-S102</f>
        <v>0</v>
      </c>
    </row>
    <row r="103" spans="1:24" s="291" customFormat="1" ht="29.25" customHeight="1" x14ac:dyDescent="0.2">
      <c r="A103" s="68"/>
      <c r="B103" s="43" t="s">
        <v>44</v>
      </c>
      <c r="C103" s="43">
        <v>583</v>
      </c>
      <c r="D103" s="62"/>
      <c r="E103" s="46">
        <v>7100000</v>
      </c>
      <c r="F103" s="46">
        <v>7036510</v>
      </c>
      <c r="G103" s="46">
        <v>7036510</v>
      </c>
      <c r="H103" s="46">
        <v>0</v>
      </c>
      <c r="I103" s="46">
        <f t="shared" si="64"/>
        <v>7036510</v>
      </c>
      <c r="J103" s="254"/>
      <c r="K103" s="178" t="s">
        <v>148</v>
      </c>
      <c r="L103" s="179">
        <v>32</v>
      </c>
      <c r="M103" s="167">
        <v>11539843</v>
      </c>
      <c r="N103" s="179">
        <v>13</v>
      </c>
      <c r="O103" s="122">
        <v>6000000</v>
      </c>
      <c r="P103" s="289"/>
      <c r="Q103" s="289"/>
      <c r="R103" s="46"/>
      <c r="S103" s="271"/>
      <c r="T103" s="254"/>
      <c r="U103" s="180">
        <f t="shared" si="49"/>
        <v>7036510</v>
      </c>
      <c r="V103" s="289"/>
      <c r="W103" s="445">
        <v>0</v>
      </c>
    </row>
    <row r="104" spans="1:24" ht="29.25" customHeight="1" x14ac:dyDescent="0.25">
      <c r="A104" s="51"/>
      <c r="B104" s="43" t="s">
        <v>45</v>
      </c>
      <c r="C104" s="43">
        <v>584</v>
      </c>
      <c r="D104" s="153"/>
      <c r="E104" s="46">
        <v>1000000</v>
      </c>
      <c r="F104" s="46">
        <v>1000000</v>
      </c>
      <c r="G104" s="46">
        <v>1000000</v>
      </c>
      <c r="H104" s="46">
        <v>0</v>
      </c>
      <c r="I104" s="46">
        <f t="shared" si="64"/>
        <v>1000000</v>
      </c>
      <c r="J104" s="254"/>
      <c r="K104" s="163" t="s">
        <v>148</v>
      </c>
      <c r="L104" s="179">
        <v>4</v>
      </c>
      <c r="M104" s="167">
        <v>1930000</v>
      </c>
      <c r="N104" s="179">
        <v>2</v>
      </c>
      <c r="O104" s="122">
        <v>800000</v>
      </c>
      <c r="P104" s="210"/>
      <c r="Q104" s="210"/>
      <c r="R104" s="46"/>
      <c r="S104" s="271"/>
      <c r="T104" s="254"/>
      <c r="U104" s="170">
        <f t="shared" si="49"/>
        <v>1000000</v>
      </c>
      <c r="V104" s="168"/>
      <c r="W104" s="445">
        <f>R104-S104</f>
        <v>0</v>
      </c>
    </row>
    <row r="105" spans="1:24" ht="16.5" customHeight="1" x14ac:dyDescent="0.25">
      <c r="A105" s="136"/>
      <c r="B105" s="75" t="s">
        <v>168</v>
      </c>
      <c r="C105" s="56">
        <v>685</v>
      </c>
      <c r="D105" s="374"/>
      <c r="E105" s="58">
        <v>0</v>
      </c>
      <c r="F105" s="58">
        <v>10000000</v>
      </c>
      <c r="G105" s="58">
        <v>10000000</v>
      </c>
      <c r="H105" s="58">
        <v>0</v>
      </c>
      <c r="I105" s="58">
        <f t="shared" si="64"/>
        <v>10000000</v>
      </c>
      <c r="J105" s="340"/>
      <c r="K105" s="163"/>
      <c r="L105" s="166"/>
      <c r="M105" s="196"/>
      <c r="N105" s="166"/>
      <c r="O105" s="150"/>
      <c r="P105" s="458"/>
      <c r="Q105" s="458"/>
      <c r="R105" s="150"/>
      <c r="S105" s="343"/>
      <c r="T105" s="340"/>
      <c r="U105" s="170">
        <f t="shared" si="49"/>
        <v>10000000</v>
      </c>
      <c r="V105" s="459"/>
      <c r="W105" s="446">
        <v>250000</v>
      </c>
    </row>
    <row r="106" spans="1:24" ht="15" customHeight="1" x14ac:dyDescent="0.2">
      <c r="A106" s="67" t="s">
        <v>4</v>
      </c>
      <c r="B106" s="215" t="s">
        <v>105</v>
      </c>
      <c r="C106" s="53"/>
      <c r="D106" s="82"/>
      <c r="E106" s="57">
        <f>SUM(E107,E108:E109)</f>
        <v>14000000</v>
      </c>
      <c r="F106" s="57">
        <f t="shared" ref="F106:H106" si="65">SUM(F107,F108:F109)</f>
        <v>13728100</v>
      </c>
      <c r="G106" s="57">
        <f t="shared" si="65"/>
        <v>13728100</v>
      </c>
      <c r="H106" s="57">
        <f t="shared" si="65"/>
        <v>72323.5</v>
      </c>
      <c r="I106" s="57">
        <f>SUM(I107,I108:I109)</f>
        <v>13655776.5</v>
      </c>
      <c r="J106" s="57">
        <f t="shared" ref="J106:W106" si="66">SUM(J107,J108:J109)</f>
        <v>0</v>
      </c>
      <c r="K106" s="57">
        <f t="shared" si="66"/>
        <v>0</v>
      </c>
      <c r="L106" s="57">
        <f t="shared" si="66"/>
        <v>265</v>
      </c>
      <c r="M106" s="57">
        <f t="shared" si="66"/>
        <v>15002100</v>
      </c>
      <c r="N106" s="57">
        <f t="shared" si="66"/>
        <v>261</v>
      </c>
      <c r="O106" s="57">
        <f t="shared" si="66"/>
        <v>13175000</v>
      </c>
      <c r="P106" s="57">
        <f t="shared" si="66"/>
        <v>0</v>
      </c>
      <c r="Q106" s="57">
        <f t="shared" si="66"/>
        <v>0</v>
      </c>
      <c r="R106" s="57">
        <f t="shared" si="66"/>
        <v>0</v>
      </c>
      <c r="S106" s="57">
        <f t="shared" si="66"/>
        <v>0</v>
      </c>
      <c r="T106" s="57">
        <f t="shared" si="66"/>
        <v>0</v>
      </c>
      <c r="U106" s="57">
        <f t="shared" si="66"/>
        <v>13655776.5</v>
      </c>
      <c r="V106" s="57">
        <f t="shared" si="66"/>
        <v>0</v>
      </c>
      <c r="W106" s="57">
        <f t="shared" si="66"/>
        <v>3468.5</v>
      </c>
    </row>
    <row r="107" spans="1:24" s="233" customFormat="1" ht="29.25" customHeight="1" x14ac:dyDescent="0.2">
      <c r="A107" s="69" t="s">
        <v>5</v>
      </c>
      <c r="B107" s="73" t="s">
        <v>103</v>
      </c>
      <c r="C107" s="43">
        <v>415</v>
      </c>
      <c r="D107" s="62"/>
      <c r="E107" s="46">
        <v>9500000</v>
      </c>
      <c r="F107" s="46">
        <v>9706300</v>
      </c>
      <c r="G107" s="46">
        <v>9706300</v>
      </c>
      <c r="H107" s="46">
        <v>67883.5</v>
      </c>
      <c r="I107" s="46">
        <f>G107-H107</f>
        <v>9638416.5</v>
      </c>
      <c r="J107" s="254"/>
      <c r="K107" s="178" t="s">
        <v>149</v>
      </c>
      <c r="L107" s="179">
        <v>240</v>
      </c>
      <c r="M107" s="167">
        <v>11302100</v>
      </c>
      <c r="N107" s="179">
        <v>236</v>
      </c>
      <c r="O107" s="122">
        <v>9475000</v>
      </c>
      <c r="P107" s="54"/>
      <c r="Q107" s="54"/>
      <c r="R107" s="46"/>
      <c r="S107" s="271"/>
      <c r="T107" s="254"/>
      <c r="U107" s="180">
        <f t="shared" ref="U107:U113" si="67">G107-H107</f>
        <v>9638416.5</v>
      </c>
      <c r="V107" s="54"/>
      <c r="W107" s="445">
        <v>1448.5</v>
      </c>
    </row>
    <row r="108" spans="1:24" s="291" customFormat="1" ht="30" customHeight="1" x14ac:dyDescent="0.2">
      <c r="A108" s="68"/>
      <c r="B108" s="73" t="s">
        <v>104</v>
      </c>
      <c r="C108" s="43">
        <v>416</v>
      </c>
      <c r="D108" s="62"/>
      <c r="E108" s="46">
        <v>4000000</v>
      </c>
      <c r="F108" s="46">
        <v>3500000</v>
      </c>
      <c r="G108" s="46">
        <v>3500000</v>
      </c>
      <c r="H108" s="46">
        <v>0</v>
      </c>
      <c r="I108" s="46">
        <f>G108-H108</f>
        <v>3500000</v>
      </c>
      <c r="J108" s="254"/>
      <c r="K108" s="178" t="s">
        <v>149</v>
      </c>
      <c r="L108" s="179">
        <v>25</v>
      </c>
      <c r="M108" s="167">
        <v>3700000</v>
      </c>
      <c r="N108" s="179">
        <v>25</v>
      </c>
      <c r="O108" s="122">
        <v>3700000</v>
      </c>
      <c r="P108" s="289"/>
      <c r="Q108" s="289"/>
      <c r="R108" s="46"/>
      <c r="S108" s="271"/>
      <c r="T108" s="254"/>
      <c r="U108" s="180">
        <f t="shared" si="67"/>
        <v>3500000</v>
      </c>
      <c r="V108" s="289"/>
      <c r="W108" s="445">
        <f>R108-S108</f>
        <v>0</v>
      </c>
    </row>
    <row r="109" spans="1:24" s="291" customFormat="1" ht="30" customHeight="1" x14ac:dyDescent="0.2">
      <c r="A109" s="44"/>
      <c r="B109" s="75" t="s">
        <v>167</v>
      </c>
      <c r="C109" s="56">
        <v>417</v>
      </c>
      <c r="D109" s="83"/>
      <c r="E109" s="58">
        <v>500000</v>
      </c>
      <c r="F109" s="58">
        <v>521800</v>
      </c>
      <c r="G109" s="58">
        <v>521800</v>
      </c>
      <c r="H109" s="58">
        <v>4440</v>
      </c>
      <c r="I109" s="58">
        <f>G109-H109</f>
        <v>517360</v>
      </c>
      <c r="J109" s="340"/>
      <c r="K109" s="163"/>
      <c r="L109" s="166"/>
      <c r="M109" s="196"/>
      <c r="N109" s="166"/>
      <c r="O109" s="150"/>
      <c r="P109" s="342"/>
      <c r="Q109" s="342"/>
      <c r="R109" s="58"/>
      <c r="S109" s="343"/>
      <c r="T109" s="340"/>
      <c r="U109" s="170">
        <f t="shared" si="67"/>
        <v>517360</v>
      </c>
      <c r="V109" s="342"/>
      <c r="W109" s="446">
        <v>2020</v>
      </c>
    </row>
    <row r="110" spans="1:24" ht="29.25" x14ac:dyDescent="0.25">
      <c r="A110" s="51" t="s">
        <v>4</v>
      </c>
      <c r="B110" s="217" t="s">
        <v>108</v>
      </c>
      <c r="C110" s="62"/>
      <c r="D110" s="420"/>
      <c r="E110" s="121">
        <f>SUM(E111:E112)</f>
        <v>4000000</v>
      </c>
      <c r="F110" s="121">
        <f>SUM(F111:F112)</f>
        <v>3603000</v>
      </c>
      <c r="G110" s="121">
        <f>SUM(G111:G112)</f>
        <v>3594000</v>
      </c>
      <c r="H110" s="121">
        <f>SUM(H111:H112)</f>
        <v>193618</v>
      </c>
      <c r="I110" s="121">
        <f>SUM(I111:I112)</f>
        <v>3400382</v>
      </c>
      <c r="J110" s="162"/>
      <c r="K110" s="421" t="s">
        <v>69</v>
      </c>
      <c r="L110" s="322">
        <f t="shared" ref="L110:O110" si="68">SUM(L111:L112)</f>
        <v>152</v>
      </c>
      <c r="M110" s="195">
        <f t="shared" si="68"/>
        <v>4178500</v>
      </c>
      <c r="N110" s="322">
        <f t="shared" si="68"/>
        <v>152</v>
      </c>
      <c r="O110" s="121">
        <f t="shared" si="68"/>
        <v>3978500</v>
      </c>
      <c r="P110" s="210"/>
      <c r="Q110" s="210"/>
      <c r="R110" s="121"/>
      <c r="S110" s="174">
        <f t="shared" ref="S110" si="69">SUM(S111:S112)</f>
        <v>0</v>
      </c>
      <c r="T110" s="162"/>
      <c r="U110" s="140">
        <f t="shared" si="67"/>
        <v>3400382</v>
      </c>
      <c r="V110" s="168"/>
      <c r="W110" s="174">
        <f>SUM(W111:W112)</f>
        <v>21311</v>
      </c>
    </row>
    <row r="111" spans="1:24" ht="27.75" customHeight="1" x14ac:dyDescent="0.25">
      <c r="A111" s="69" t="s">
        <v>5</v>
      </c>
      <c r="B111" s="216" t="s">
        <v>106</v>
      </c>
      <c r="C111" s="62">
        <v>425</v>
      </c>
      <c r="D111" s="420"/>
      <c r="E111" s="46">
        <v>2200000</v>
      </c>
      <c r="F111" s="46">
        <v>1803000</v>
      </c>
      <c r="G111" s="167">
        <v>1794000</v>
      </c>
      <c r="H111" s="46">
        <v>113816</v>
      </c>
      <c r="I111" s="46">
        <f>G111-H111</f>
        <v>1680184</v>
      </c>
      <c r="J111" s="162"/>
      <c r="K111" s="373" t="s">
        <v>98</v>
      </c>
      <c r="L111" s="179">
        <v>144</v>
      </c>
      <c r="M111" s="167">
        <v>2278500</v>
      </c>
      <c r="N111" s="179">
        <v>144</v>
      </c>
      <c r="O111" s="46">
        <v>2278500</v>
      </c>
      <c r="P111" s="210"/>
      <c r="Q111" s="210"/>
      <c r="R111" s="121"/>
      <c r="S111" s="346"/>
      <c r="T111" s="162"/>
      <c r="U111" s="180">
        <f t="shared" si="67"/>
        <v>1680184</v>
      </c>
      <c r="V111" s="110"/>
      <c r="W111" s="445">
        <v>21311</v>
      </c>
      <c r="X111" s="11"/>
    </row>
    <row r="112" spans="1:24" ht="27" thickBot="1" x14ac:dyDescent="0.3">
      <c r="A112" s="112"/>
      <c r="B112" s="76" t="s">
        <v>107</v>
      </c>
      <c r="C112" s="64">
        <v>426</v>
      </c>
      <c r="D112" s="422"/>
      <c r="E112" s="92">
        <v>1800000</v>
      </c>
      <c r="F112" s="92">
        <v>1800000</v>
      </c>
      <c r="G112" s="218">
        <v>1800000</v>
      </c>
      <c r="H112" s="92">
        <v>79802</v>
      </c>
      <c r="I112" s="92">
        <f>G112-H112</f>
        <v>1720198</v>
      </c>
      <c r="J112" s="326"/>
      <c r="K112" s="327" t="s">
        <v>150</v>
      </c>
      <c r="L112" s="328">
        <v>8</v>
      </c>
      <c r="M112" s="218">
        <v>1900000</v>
      </c>
      <c r="N112" s="328">
        <v>8</v>
      </c>
      <c r="O112" s="92">
        <v>1700000</v>
      </c>
      <c r="P112" s="329"/>
      <c r="Q112" s="329"/>
      <c r="R112" s="144"/>
      <c r="S112" s="423"/>
      <c r="T112" s="326"/>
      <c r="U112" s="424">
        <f t="shared" si="67"/>
        <v>1720198</v>
      </c>
      <c r="V112" s="425"/>
      <c r="W112" s="447">
        <f>R112-S112</f>
        <v>0</v>
      </c>
      <c r="X112" s="11"/>
    </row>
    <row r="113" spans="1:23" s="434" customFormat="1" ht="24" customHeight="1" thickBot="1" x14ac:dyDescent="0.3">
      <c r="A113" s="426" t="s">
        <v>155</v>
      </c>
      <c r="B113" s="427"/>
      <c r="C113" s="427"/>
      <c r="D113" s="427"/>
      <c r="E113" s="428">
        <f>SUM(E6,E19,E30,E38,E46,E50,E79,E98)</f>
        <v>534790000</v>
      </c>
      <c r="F113" s="428">
        <f t="shared" ref="F113" si="70">SUM(F6,F19,F30,F38,F46,F50,F79,F98)</f>
        <v>557937551.84000003</v>
      </c>
      <c r="G113" s="428">
        <f>SUM(G6,G19,G30,G38,G46,G50,G79,G98)</f>
        <v>554488902.31700003</v>
      </c>
      <c r="H113" s="428">
        <f>SUM(H6,H19,H30,H38,H46,H50,H79,H98)</f>
        <v>11001732.82</v>
      </c>
      <c r="I113" s="428">
        <f>SUM(I6,I19,I30,I38,I46,I50,I79,I98)</f>
        <v>543487169.49699998</v>
      </c>
      <c r="J113" s="204"/>
      <c r="K113" s="429" t="s">
        <v>69</v>
      </c>
      <c r="L113" s="430">
        <f t="shared" ref="L113:O113" si="71">SUM(L6,L19,L30,L38,L46,L50,L79,L98)</f>
        <v>3837</v>
      </c>
      <c r="M113" s="431">
        <f t="shared" si="71"/>
        <v>973814927.63999999</v>
      </c>
      <c r="N113" s="432">
        <f t="shared" si="71"/>
        <v>3346</v>
      </c>
      <c r="O113" s="433">
        <f t="shared" si="71"/>
        <v>516363150.56</v>
      </c>
      <c r="R113" s="433"/>
      <c r="S113" s="435" t="e">
        <f>SUM(S6,S19,S30,S38,S46,S50,S79,S98)</f>
        <v>#REF!</v>
      </c>
      <c r="T113" s="436"/>
      <c r="U113" s="437">
        <f t="shared" si="67"/>
        <v>543487169.49699998</v>
      </c>
      <c r="W113" s="428">
        <f>SUM(W6,W19,W30,W38,W46,W50,W79,W98)</f>
        <v>6467913.0100000007</v>
      </c>
    </row>
    <row r="114" spans="1:23" ht="15.75" thickBot="1" x14ac:dyDescent="0.3">
      <c r="K114" s="439"/>
      <c r="U114" s="441"/>
      <c r="W114" s="453"/>
    </row>
    <row r="115" spans="1:23" ht="25.5" customHeight="1" thickBot="1" x14ac:dyDescent="0.3">
      <c r="A115" s="462" t="s">
        <v>153</v>
      </c>
      <c r="B115" s="463"/>
      <c r="C115" s="219">
        <v>401</v>
      </c>
      <c r="D115" s="220"/>
      <c r="E115" s="221">
        <f>102736000-6611000</f>
        <v>96125000</v>
      </c>
      <c r="F115" s="221">
        <v>120100919.59999999</v>
      </c>
      <c r="G115" s="222">
        <v>111546010</v>
      </c>
      <c r="H115" s="203">
        <v>1185434.1599999999</v>
      </c>
      <c r="I115" s="221">
        <f>G115-H115</f>
        <v>110360575.84</v>
      </c>
      <c r="J115" s="162"/>
      <c r="K115" s="225"/>
      <c r="L115" s="206">
        <v>123</v>
      </c>
      <c r="M115" s="226">
        <v>100182877.33</v>
      </c>
      <c r="N115" s="208">
        <v>76</v>
      </c>
      <c r="O115" s="209">
        <v>77562850</v>
      </c>
      <c r="R115" s="228">
        <v>3615130.39</v>
      </c>
      <c r="S115" s="229"/>
      <c r="T115" s="229"/>
      <c r="U115" s="228">
        <f>G115-H115</f>
        <v>110360575.84</v>
      </c>
      <c r="W115" s="443">
        <f>8292.91+7594321.5+4013.4+8605</f>
        <v>7615232.8100000005</v>
      </c>
    </row>
    <row r="116" spans="1:23" ht="15.75" thickBot="1" x14ac:dyDescent="0.3">
      <c r="I116" s="224"/>
      <c r="J116" s="4"/>
      <c r="K116" s="440"/>
      <c r="L116" s="438"/>
      <c r="M116" s="442"/>
      <c r="S116" s="4"/>
      <c r="T116" s="3"/>
      <c r="W116" s="3"/>
    </row>
    <row r="117" spans="1:23" ht="25.5" customHeight="1" thickBot="1" x14ac:dyDescent="0.3">
      <c r="A117" s="462" t="s">
        <v>157</v>
      </c>
      <c r="B117" s="463"/>
      <c r="C117" s="219">
        <v>410</v>
      </c>
      <c r="D117" s="220"/>
      <c r="E117" s="221">
        <v>0</v>
      </c>
      <c r="F117" s="221">
        <v>10000000</v>
      </c>
      <c r="G117" s="222">
        <v>10000000</v>
      </c>
      <c r="H117" s="203">
        <v>0</v>
      </c>
      <c r="I117" s="221">
        <f t="shared" ref="I117" si="72">G117-H117</f>
        <v>10000000</v>
      </c>
      <c r="J117" s="162"/>
      <c r="K117" s="225"/>
      <c r="L117" s="206">
        <v>4</v>
      </c>
      <c r="M117" s="226">
        <v>16300000</v>
      </c>
      <c r="N117" s="208">
        <v>4</v>
      </c>
      <c r="O117" s="209">
        <v>16300000</v>
      </c>
      <c r="R117" s="228">
        <v>3615130.39</v>
      </c>
      <c r="S117" s="229"/>
      <c r="T117" s="229"/>
      <c r="U117" s="228">
        <f>G117-H117</f>
        <v>10000000</v>
      </c>
      <c r="W117" s="443">
        <v>0</v>
      </c>
    </row>
    <row r="118" spans="1:23" ht="15.75" thickBot="1" x14ac:dyDescent="0.3">
      <c r="J118" s="4"/>
      <c r="K118" s="440"/>
      <c r="L118" s="438"/>
      <c r="M118" s="442"/>
      <c r="S118" s="4"/>
      <c r="T118" s="3"/>
      <c r="W118" s="3"/>
    </row>
    <row r="119" spans="1:23" ht="24.75" customHeight="1" thickBot="1" x14ac:dyDescent="0.3">
      <c r="A119" s="464" t="s">
        <v>154</v>
      </c>
      <c r="B119" s="465"/>
      <c r="C119" s="465"/>
      <c r="D119" s="466"/>
      <c r="E119" s="203">
        <f>SUM(E113,E115,E117)</f>
        <v>630915000</v>
      </c>
      <c r="F119" s="203">
        <f>SUM(F113,F115,F117)</f>
        <v>688038471.44000006</v>
      </c>
      <c r="G119" s="203">
        <f>SUM(G113,G115,G117)</f>
        <v>676034912.31700003</v>
      </c>
      <c r="H119" s="203">
        <f>SUM(H113,H115,H117)</f>
        <v>12187166.98</v>
      </c>
      <c r="I119" s="203">
        <f>SUM(I113,I115,I117)</f>
        <v>663847745.33700001</v>
      </c>
      <c r="J119" s="204"/>
      <c r="K119" s="391" t="s">
        <v>69</v>
      </c>
      <c r="L119" s="206">
        <f>SUM(L113,L115,L117)</f>
        <v>3964</v>
      </c>
      <c r="M119" s="208">
        <f>SUM(M113,M115,M117)</f>
        <v>1090297804.97</v>
      </c>
      <c r="N119" s="208">
        <f>SUM(N113,N115,N117)</f>
        <v>3426</v>
      </c>
      <c r="O119" s="209">
        <f>SUM(O113,O115,O117)</f>
        <v>610226000.55999994</v>
      </c>
      <c r="R119" s="209">
        <f t="shared" ref="R119:T119" si="73">SUM(R113,R115,R117)</f>
        <v>7230260.7800000003</v>
      </c>
      <c r="S119" s="209" t="e">
        <f t="shared" si="73"/>
        <v>#REF!</v>
      </c>
      <c r="T119" s="209">
        <f t="shared" si="73"/>
        <v>0</v>
      </c>
      <c r="U119" s="211">
        <f>SUM(U113,U115,U117)</f>
        <v>663847745.33700001</v>
      </c>
      <c r="W119" s="443">
        <f>SUM(W113:W117)</f>
        <v>14083145.82</v>
      </c>
    </row>
    <row r="120" spans="1:23" x14ac:dyDescent="0.25">
      <c r="G120" s="15"/>
      <c r="H120" s="15"/>
      <c r="R120" s="15"/>
      <c r="S120" s="15"/>
      <c r="T120" s="15"/>
      <c r="U120" s="15"/>
    </row>
    <row r="122" spans="1:23" x14ac:dyDescent="0.25">
      <c r="U122" s="15">
        <f>U113-I113</f>
        <v>0</v>
      </c>
    </row>
  </sheetData>
  <mergeCells count="4">
    <mergeCell ref="A5:B5"/>
    <mergeCell ref="A115:B115"/>
    <mergeCell ref="A119:D119"/>
    <mergeCell ref="A117:B117"/>
  </mergeCells>
  <pageMargins left="0.70866141732283472" right="0.70866141732283472" top="0.78740157480314965" bottom="0.78740157480314965" header="0.31496062992125984" footer="0.31496062992125984"/>
  <pageSetup paperSize="9" scale="65" firstPageNumber="50" fitToWidth="0" orientation="landscape" useFirstPageNumber="1" r:id="rId1"/>
  <headerFooter>
    <oddFooter>&amp;L&amp;"-,Kurzíva"Zastupitelstvo Olomouckého kraje 21. 6. 2021
11.1. - Rozpočet Olomouckého kraje 2020-závěrečný účet
Příloha č. 10: Dotační programy/tituly a návratné finanční výpomoci z rozpočtu OK v roce 2020&amp;R&amp;"-,Kurzíva"Strana &amp;P (celkem 306)</oddFooter>
  </headerFooter>
  <rowBreaks count="2" manualBreakCount="2">
    <brk id="71" max="22" man="1"/>
    <brk id="105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10. DP, DT, NFV</vt:lpstr>
      <vt:lpstr>'10. DP, DT, NFV'!Názvy_tisku</vt:lpstr>
      <vt:lpstr>'10. DP, DT, NFV'!Oblast_tisku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2021-06-02T07:50:01Z</cp:lastPrinted>
  <dcterms:created xsi:type="dcterms:W3CDTF">2018-08-09T08:42:09Z</dcterms:created>
  <dcterms:modified xsi:type="dcterms:W3CDTF">2021-06-02T08:22:17Z</dcterms:modified>
</cp:coreProperties>
</file>