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'!$A$1:$H$133</definedName>
  </definedNames>
  <calcPr fullCalcOnLoad="1"/>
</workbook>
</file>

<file path=xl/sharedStrings.xml><?xml version="1.0" encoding="utf-8"?>
<sst xmlns="http://schemas.openxmlformats.org/spreadsheetml/2006/main" count="174" uniqueCount="48">
  <si>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</si>
  <si>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</si>
  <si>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</si>
  <si>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</si>
  <si>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</si>
  <si>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</si>
  <si>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</si>
  <si>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</si>
  <si>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</si>
  <si>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</si>
  <si>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</si>
  <si>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>Dlouhodobé přijaté půjčené prostředky</t>
  </si>
  <si>
    <t xml:space="preserve">Změna stavu krátkodobých prostředků na bankovních účtech </t>
  </si>
  <si>
    <t>b) Zapojení úvěru z Evropské investiční banky</t>
  </si>
  <si>
    <t>Uhrazené splátky dlouhodobých přijatých půjčených prostředků</t>
  </si>
  <si>
    <t>Financování  celkem - PŘÍJMY</t>
  </si>
  <si>
    <t>Financování  celkem - VÝDAJE</t>
  </si>
  <si>
    <t>8=7/6</t>
  </si>
  <si>
    <t xml:space="preserve">4. Financování </t>
  </si>
  <si>
    <t>( zapojení úvěru z EIB)</t>
  </si>
  <si>
    <t>(zapojení finančních prostředků určených pro finančních vypořádání se státním rozpočtem )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</si>
  <si>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zapojení finančních prostředků na základě uzavřené smlouvy o púvěrovém rámci s Komerční bankou, a.s.. Finanční prostředky jsou určeny na financování investičních akcí Olomouckého kraje.</t>
    </r>
  </si>
  <si>
    <t>( zapojení úvěru z KB)</t>
  </si>
  <si>
    <t>Nerealizované kurzové rozdíly</t>
  </si>
  <si>
    <t xml:space="preserve"> - kurzové rozdíly u bankovních účtů vedených v EUR </t>
  </si>
  <si>
    <t>c) Zapojení úvěrového rámce z Komerční banky a.s.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</si>
  <si>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</si>
  <si>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</si>
  <si>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31.12.2012 daně z přidané hodnoty  v režimu přenesení daňové povinnosti</t>
    </r>
  </si>
  <si>
    <t>Operace z peněžních účtů organizace nemající charakter příjmů a výdajů vládního sektoru</t>
  </si>
  <si>
    <t>FINANCOVÁNÍ - PŘÍJMY</t>
  </si>
  <si>
    <t>FINANCOVÁNÍ - VÝDAJE</t>
  </si>
  <si>
    <t>a) Zapojení zůstatku bankovních účtů k 31.12.2012</t>
  </si>
  <si>
    <t>(zapojení zůstatku k 31.12.2012 - nevyčerpané prostředky z úvěrového rámce KB)</t>
  </si>
  <si>
    <t>(zapojení zůstateku bankovních účtů Olomouckého kraje 31.12.2012)</t>
  </si>
  <si>
    <t>(zapojení zůstatku k 31.12.2012 na zvláštním bankovním účtu určeném na financování projektů z úvěrového rámce  EIB)</t>
  </si>
  <si>
    <t>(zapojení zůstatku k 31.12.2012 na zvláštním bankovním účtu)</t>
  </si>
  <si>
    <t>(zapojení zůstatku k 31.12.2012 na zvláštním bankovním účtu určeném pro financování z dotací MŠMT)</t>
  </si>
  <si>
    <t>(zapojení zůstatku k 31.12.2012 na fondu na podporu výstavby a obnovy vodohospodářské infrastruktury na území Olomouckého kraje)</t>
  </si>
  <si>
    <t>(zapojení zůstatku - nevyčerpaná rezerva z nájemného Středomoravské nemocniční, a.s. za rok 2012)</t>
  </si>
  <si>
    <t xml:space="preserve">( zapojení zůstatku  k 31.12.2012 na fondu sociálních potřeb) 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</si>
  <si>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zapojení finančních prostředků na základě uzavřené smlouvy o úvěru s Evropskou investiční bankou - VII. tranše pro rok 2013.   Finanční prostředky jsou určeny na financování  projektů Olomouckého kraje a příspěvkových organizací zřizovaných Olomouckým krajem.  </t>
    </r>
  </si>
  <si>
    <t>d) Zůstatek DPH v režimu přenesení daňové povinnosti</t>
  </si>
  <si>
    <t>e) příjmy odborů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</si>
  <si>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Komerční bankou, a.s.</t>
    </r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</si>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</sst>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0" fontId="6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view="pageBreakPreview" zoomScaleSheetLayoutView="100" zoomScalePageLayoutView="0" workbookViewId="0" topLeftCell="A58">
      <selection activeCell="J101" sqref="J101"/>
    </sheetView>
  </sheetViews>
  <sheetFormatPr defaultColWidth="9.140625" defaultRowHeight="12.75"/>
  <cols>
    <col min="1" max="1" width="4.57421875" style="7" customWidth="1"/>
    <col min="2" max="2" width="4.00390625" style="7" customWidth="1"/>
    <col min="3" max="3" width="6.140625" style="7" customWidth="1"/>
    <col min="4" max="4" width="46.421875" style="7" customWidth="1"/>
    <col min="5" max="5" width="15.140625" style="7" customWidth="1"/>
    <col min="6" max="6" width="17.421875" style="7" customWidth="1"/>
    <col min="7" max="7" width="16.8515625" style="7" customWidth="1"/>
    <col min="8" max="8" width="7.140625" style="7" customWidth="1"/>
    <col min="9" max="9" width="9.140625" style="7" customWidth="1"/>
    <col min="10" max="10" width="15.421875" style="7" bestFit="1" customWidth="1"/>
    <col min="11" max="16384" width="9.140625" style="7" customWidth="1"/>
  </cols>
  <sheetData>
    <row r="1" ht="18">
      <c r="A1" s="16" t="s">
        <v>18</v>
      </c>
    </row>
    <row r="3" ht="15.75" customHeight="1">
      <c r="A3" s="17" t="s">
        <v>30</v>
      </c>
    </row>
    <row r="4" ht="15">
      <c r="A4" s="3" t="s">
        <v>32</v>
      </c>
    </row>
    <row r="5" ht="13.5" thickBot="1">
      <c r="H5" s="18" t="s">
        <v>5</v>
      </c>
    </row>
    <row r="6" spans="1:8" s="15" customFormat="1" ht="25.5" thickBot="1" thickTop="1">
      <c r="A6" s="19" t="s">
        <v>10</v>
      </c>
      <c r="B6" s="20" t="s">
        <v>0</v>
      </c>
      <c r="C6" s="20" t="s">
        <v>9</v>
      </c>
      <c r="D6" s="20" t="s">
        <v>8</v>
      </c>
      <c r="E6" s="21" t="s">
        <v>1</v>
      </c>
      <c r="F6" s="21" t="s">
        <v>2</v>
      </c>
      <c r="G6" s="21" t="s">
        <v>6</v>
      </c>
      <c r="H6" s="22" t="s">
        <v>7</v>
      </c>
    </row>
    <row r="7" spans="1:9" s="28" customFormat="1" ht="13.5" thickBot="1" thickTop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5">
        <v>6</v>
      </c>
      <c r="G7" s="25">
        <v>7</v>
      </c>
      <c r="H7" s="26" t="s">
        <v>17</v>
      </c>
      <c r="I7" s="27"/>
    </row>
    <row r="8" spans="1:8" s="15" customFormat="1" ht="26.25" thickTop="1">
      <c r="A8" s="5">
        <v>7</v>
      </c>
      <c r="B8" s="29"/>
      <c r="C8" s="30">
        <v>8115</v>
      </c>
      <c r="D8" s="31" t="s">
        <v>3</v>
      </c>
      <c r="E8" s="9">
        <f>30000000</f>
        <v>30000000</v>
      </c>
      <c r="F8" s="9">
        <f>30000000+360665.72+193954401.34</f>
        <v>224315067.06</v>
      </c>
      <c r="G8" s="9">
        <f>F8</f>
        <v>224315067.06</v>
      </c>
      <c r="H8" s="32">
        <f>G8/F8*100</f>
        <v>100</v>
      </c>
    </row>
    <row r="9" spans="1:8" s="15" customFormat="1" ht="24">
      <c r="A9" s="6"/>
      <c r="B9" s="10"/>
      <c r="C9" s="11"/>
      <c r="D9" s="33" t="s">
        <v>34</v>
      </c>
      <c r="E9" s="8"/>
      <c r="F9" s="8"/>
      <c r="G9" s="8"/>
      <c r="H9" s="13"/>
    </row>
    <row r="10" spans="1:8" s="15" customFormat="1" ht="25.5">
      <c r="A10" s="6">
        <v>199</v>
      </c>
      <c r="B10" s="10"/>
      <c r="C10" s="11">
        <v>8115</v>
      </c>
      <c r="D10" s="12" t="s">
        <v>3</v>
      </c>
      <c r="E10" s="8">
        <v>0</v>
      </c>
      <c r="F10" s="8">
        <v>1221556.67</v>
      </c>
      <c r="G10" s="8">
        <f>F10</f>
        <v>1221556.67</v>
      </c>
      <c r="H10" s="13">
        <f>G10/F10*100</f>
        <v>100</v>
      </c>
    </row>
    <row r="11" spans="1:8" s="15" customFormat="1" ht="24">
      <c r="A11" s="6"/>
      <c r="B11" s="10"/>
      <c r="C11" s="11"/>
      <c r="D11" s="33" t="s">
        <v>40</v>
      </c>
      <c r="E11" s="8"/>
      <c r="F11" s="8"/>
      <c r="G11" s="8"/>
      <c r="H11" s="13"/>
    </row>
    <row r="12" spans="1:8" s="15" customFormat="1" ht="25.5">
      <c r="A12" s="6">
        <v>99</v>
      </c>
      <c r="B12" s="10"/>
      <c r="C12" s="11">
        <v>8115</v>
      </c>
      <c r="D12" s="12" t="s">
        <v>3</v>
      </c>
      <c r="E12" s="8">
        <v>0</v>
      </c>
      <c r="F12" s="8">
        <v>32477870.18</v>
      </c>
      <c r="G12" s="8">
        <f>F12</f>
        <v>32477870.18</v>
      </c>
      <c r="H12" s="13">
        <f>G12/F12*100</f>
        <v>100</v>
      </c>
    </row>
    <row r="13" spans="1:8" s="15" customFormat="1" ht="36">
      <c r="A13" s="6"/>
      <c r="B13" s="10"/>
      <c r="C13" s="11"/>
      <c r="D13" s="33" t="s">
        <v>38</v>
      </c>
      <c r="E13" s="8"/>
      <c r="F13" s="8"/>
      <c r="G13" s="8"/>
      <c r="H13" s="13"/>
    </row>
    <row r="14" spans="1:8" s="15" customFormat="1" ht="25.5">
      <c r="A14" s="6">
        <v>7</v>
      </c>
      <c r="B14" s="10"/>
      <c r="C14" s="11">
        <v>8115</v>
      </c>
      <c r="D14" s="12" t="s">
        <v>3</v>
      </c>
      <c r="E14" s="8">
        <v>80000000</v>
      </c>
      <c r="F14" s="8">
        <f>80000000+30100846.48+704002.6</f>
        <v>110804849.08</v>
      </c>
      <c r="G14" s="8">
        <f>F14</f>
        <v>110804849.08</v>
      </c>
      <c r="H14" s="13">
        <f>G14/F14*100</f>
        <v>100</v>
      </c>
    </row>
    <row r="15" spans="1:8" s="15" customFormat="1" ht="24">
      <c r="A15" s="6"/>
      <c r="B15" s="10"/>
      <c r="C15" s="11"/>
      <c r="D15" s="33" t="s">
        <v>33</v>
      </c>
      <c r="E15" s="8"/>
      <c r="F15" s="8"/>
      <c r="G15" s="8"/>
      <c r="H15" s="13"/>
    </row>
    <row r="16" spans="1:8" s="15" customFormat="1" ht="25.5">
      <c r="A16" s="6">
        <v>7</v>
      </c>
      <c r="B16" s="10"/>
      <c r="C16" s="11">
        <v>8115</v>
      </c>
      <c r="D16" s="12" t="s">
        <v>3</v>
      </c>
      <c r="E16" s="8">
        <v>55000000</v>
      </c>
      <c r="F16" s="8">
        <f>55000000+90878731.31-55000000</f>
        <v>90878731.31</v>
      </c>
      <c r="G16" s="8">
        <f>F16</f>
        <v>90878731.31</v>
      </c>
      <c r="H16" s="13">
        <f>G16/F16*100</f>
        <v>100</v>
      </c>
    </row>
    <row r="17" spans="1:8" s="15" customFormat="1" ht="36">
      <c r="A17" s="6"/>
      <c r="B17" s="10"/>
      <c r="C17" s="11"/>
      <c r="D17" s="33" t="s">
        <v>35</v>
      </c>
      <c r="E17" s="8"/>
      <c r="F17" s="8"/>
      <c r="G17" s="8"/>
      <c r="H17" s="13"/>
    </row>
    <row r="18" spans="1:8" s="15" customFormat="1" ht="25.5">
      <c r="A18" s="6">
        <v>7</v>
      </c>
      <c r="B18" s="10"/>
      <c r="C18" s="11">
        <v>8115</v>
      </c>
      <c r="D18" s="12" t="s">
        <v>3</v>
      </c>
      <c r="E18" s="8">
        <v>0</v>
      </c>
      <c r="F18" s="8">
        <v>15345105</v>
      </c>
      <c r="G18" s="8">
        <f>F18</f>
        <v>15345105</v>
      </c>
      <c r="H18" s="13">
        <f>G18/F18*100</f>
        <v>100</v>
      </c>
    </row>
    <row r="19" spans="1:8" s="15" customFormat="1" ht="27" customHeight="1">
      <c r="A19" s="6"/>
      <c r="B19" s="10"/>
      <c r="C19" s="11"/>
      <c r="D19" s="33" t="s">
        <v>39</v>
      </c>
      <c r="E19" s="8"/>
      <c r="F19" s="8"/>
      <c r="G19" s="8"/>
      <c r="H19" s="13"/>
    </row>
    <row r="20" spans="1:8" s="15" customFormat="1" ht="25.5">
      <c r="A20" s="6">
        <v>7</v>
      </c>
      <c r="B20" s="10"/>
      <c r="C20" s="11">
        <v>8115</v>
      </c>
      <c r="D20" s="12" t="s">
        <v>3</v>
      </c>
      <c r="E20" s="8">
        <v>0</v>
      </c>
      <c r="F20" s="8">
        <f>225593+1920+131250+1427761.09</f>
        <v>1786524.09</v>
      </c>
      <c r="G20" s="8">
        <f>F20</f>
        <v>1786524.09</v>
      </c>
      <c r="H20" s="13">
        <f>G20/F20*100</f>
        <v>100</v>
      </c>
    </row>
    <row r="21" spans="1:8" s="15" customFormat="1" ht="24">
      <c r="A21" s="6"/>
      <c r="B21" s="10"/>
      <c r="C21" s="11"/>
      <c r="D21" s="33" t="s">
        <v>20</v>
      </c>
      <c r="E21" s="8"/>
      <c r="F21" s="8"/>
      <c r="G21" s="8"/>
      <c r="H21" s="13"/>
    </row>
    <row r="22" spans="1:8" s="15" customFormat="1" ht="25.5">
      <c r="A22" s="6">
        <v>2</v>
      </c>
      <c r="B22" s="10"/>
      <c r="C22" s="11">
        <v>8115</v>
      </c>
      <c r="D22" s="12" t="s">
        <v>3</v>
      </c>
      <c r="E22" s="8">
        <v>0</v>
      </c>
      <c r="F22" s="8">
        <v>230014.83</v>
      </c>
      <c r="G22" s="8">
        <f>F22</f>
        <v>230014.83</v>
      </c>
      <c r="H22" s="13">
        <f>G22/F22*100</f>
        <v>100</v>
      </c>
    </row>
    <row r="23" spans="1:8" s="15" customFormat="1" ht="24">
      <c r="A23" s="6"/>
      <c r="B23" s="10"/>
      <c r="C23" s="11"/>
      <c r="D23" s="33" t="s">
        <v>20</v>
      </c>
      <c r="E23" s="8"/>
      <c r="F23" s="8"/>
      <c r="G23" s="8"/>
      <c r="H23" s="13"/>
    </row>
    <row r="24" spans="1:8" s="14" customFormat="1" ht="25.5">
      <c r="A24" s="6">
        <v>56</v>
      </c>
      <c r="B24" s="10"/>
      <c r="C24" s="11">
        <v>8115</v>
      </c>
      <c r="D24" s="49" t="s">
        <v>12</v>
      </c>
      <c r="E24" s="8">
        <v>0</v>
      </c>
      <c r="F24" s="8">
        <f>16415052.5</f>
        <v>16415052.5</v>
      </c>
      <c r="G24" s="8">
        <f>16415052.5</f>
        <v>16415052.5</v>
      </c>
      <c r="H24" s="13">
        <f>G24/F24*100</f>
        <v>100</v>
      </c>
    </row>
    <row r="25" spans="1:8" s="14" customFormat="1" ht="24">
      <c r="A25" s="6"/>
      <c r="B25" s="10"/>
      <c r="C25" s="11"/>
      <c r="D25" s="33" t="s">
        <v>36</v>
      </c>
      <c r="E25" s="8"/>
      <c r="F25" s="8"/>
      <c r="G25" s="8"/>
      <c r="H25" s="13"/>
    </row>
    <row r="26" spans="1:8" s="14" customFormat="1" ht="25.5">
      <c r="A26" s="6">
        <v>57</v>
      </c>
      <c r="B26" s="10"/>
      <c r="C26" s="11">
        <v>8115</v>
      </c>
      <c r="D26" s="12" t="s">
        <v>12</v>
      </c>
      <c r="E26" s="8">
        <v>0</v>
      </c>
      <c r="F26" s="8">
        <f>10521713.18</f>
        <v>10521713.18</v>
      </c>
      <c r="G26" s="8">
        <f>10521713.18</f>
        <v>10521713.18</v>
      </c>
      <c r="H26" s="13">
        <f>G26/F26*100</f>
        <v>100</v>
      </c>
    </row>
    <row r="27" spans="1:8" s="14" customFormat="1" ht="24">
      <c r="A27" s="6"/>
      <c r="B27" s="10"/>
      <c r="C27" s="11"/>
      <c r="D27" s="33" t="s">
        <v>36</v>
      </c>
      <c r="E27" s="8"/>
      <c r="F27" s="8"/>
      <c r="G27" s="8"/>
      <c r="H27" s="13"/>
    </row>
    <row r="28" spans="1:8" s="14" customFormat="1" ht="25.5">
      <c r="A28" s="6">
        <v>58</v>
      </c>
      <c r="B28" s="10"/>
      <c r="C28" s="11">
        <v>8115</v>
      </c>
      <c r="D28" s="12" t="s">
        <v>12</v>
      </c>
      <c r="E28" s="8">
        <v>0</v>
      </c>
      <c r="F28" s="8">
        <f>16162311.86</f>
        <v>16162311.86</v>
      </c>
      <c r="G28" s="8">
        <f>F28</f>
        <v>16162311.86</v>
      </c>
      <c r="H28" s="13">
        <f>G28/F28*100</f>
        <v>100</v>
      </c>
    </row>
    <row r="29" spans="1:8" s="14" customFormat="1" ht="24">
      <c r="A29" s="6"/>
      <c r="B29" s="10"/>
      <c r="C29" s="11"/>
      <c r="D29" s="33" t="s">
        <v>36</v>
      </c>
      <c r="E29" s="8"/>
      <c r="F29" s="8"/>
      <c r="G29" s="8"/>
      <c r="H29" s="13"/>
    </row>
    <row r="30" spans="1:8" s="14" customFormat="1" ht="25.5">
      <c r="A30" s="6">
        <v>60</v>
      </c>
      <c r="B30" s="10"/>
      <c r="C30" s="11">
        <v>8115</v>
      </c>
      <c r="D30" s="12" t="s">
        <v>12</v>
      </c>
      <c r="E30" s="8">
        <v>0</v>
      </c>
      <c r="F30" s="8">
        <f>1376178.9+15787076.29</f>
        <v>17163255.189999998</v>
      </c>
      <c r="G30" s="8">
        <f>F30</f>
        <v>17163255.189999998</v>
      </c>
      <c r="H30" s="13">
        <f>G30/F30*100</f>
        <v>100</v>
      </c>
    </row>
    <row r="31" spans="1:8" s="14" customFormat="1" ht="24">
      <c r="A31" s="6"/>
      <c r="B31" s="10"/>
      <c r="C31" s="11"/>
      <c r="D31" s="33" t="s">
        <v>36</v>
      </c>
      <c r="E31" s="8"/>
      <c r="F31" s="8"/>
      <c r="G31" s="8"/>
      <c r="H31" s="13"/>
    </row>
    <row r="32" spans="1:8" s="14" customFormat="1" ht="25.5">
      <c r="A32" s="6">
        <v>63</v>
      </c>
      <c r="B32" s="10"/>
      <c r="C32" s="11">
        <v>8115</v>
      </c>
      <c r="D32" s="12" t="s">
        <v>12</v>
      </c>
      <c r="E32" s="8">
        <v>0</v>
      </c>
      <c r="F32" s="8">
        <f>24490232.46</f>
        <v>24490232.46</v>
      </c>
      <c r="G32" s="8">
        <f>F32</f>
        <v>24490232.46</v>
      </c>
      <c r="H32" s="13">
        <f>G32/F32*100</f>
        <v>100</v>
      </c>
    </row>
    <row r="33" spans="1:8" s="14" customFormat="1" ht="24">
      <c r="A33" s="6"/>
      <c r="B33" s="10"/>
      <c r="C33" s="11"/>
      <c r="D33" s="33" t="s">
        <v>36</v>
      </c>
      <c r="E33" s="8"/>
      <c r="F33" s="8"/>
      <c r="G33" s="8"/>
      <c r="H33" s="13"/>
    </row>
    <row r="34" spans="1:8" s="14" customFormat="1" ht="25.5">
      <c r="A34" s="6">
        <v>64</v>
      </c>
      <c r="B34" s="10"/>
      <c r="C34" s="11">
        <v>8115</v>
      </c>
      <c r="D34" s="12" t="s">
        <v>12</v>
      </c>
      <c r="E34" s="8">
        <v>0</v>
      </c>
      <c r="F34" s="8">
        <f>339124.72+597406.74+312769.44+2543403.62</f>
        <v>3792704.52</v>
      </c>
      <c r="G34" s="8">
        <f>F34</f>
        <v>3792704.52</v>
      </c>
      <c r="H34" s="13">
        <f>G34/F34*100</f>
        <v>100</v>
      </c>
    </row>
    <row r="35" spans="1:8" s="14" customFormat="1" ht="24">
      <c r="A35" s="6"/>
      <c r="B35" s="10"/>
      <c r="C35" s="11"/>
      <c r="D35" s="33" t="s">
        <v>36</v>
      </c>
      <c r="E35" s="8"/>
      <c r="F35" s="8"/>
      <c r="G35" s="8"/>
      <c r="H35" s="13"/>
    </row>
    <row r="36" spans="1:8" s="14" customFormat="1" ht="25.5">
      <c r="A36" s="6">
        <v>66</v>
      </c>
      <c r="B36" s="10"/>
      <c r="C36" s="11">
        <v>8115</v>
      </c>
      <c r="D36" s="12" t="s">
        <v>12</v>
      </c>
      <c r="E36" s="8">
        <v>0</v>
      </c>
      <c r="F36" s="8">
        <f>25821258.83</f>
        <v>25821258.83</v>
      </c>
      <c r="G36" s="8">
        <f>F36</f>
        <v>25821258.83</v>
      </c>
      <c r="H36" s="13">
        <f>G36/F36*100</f>
        <v>100</v>
      </c>
    </row>
    <row r="37" spans="1:8" s="14" customFormat="1" ht="24">
      <c r="A37" s="6"/>
      <c r="B37" s="10"/>
      <c r="C37" s="11"/>
      <c r="D37" s="33" t="s">
        <v>36</v>
      </c>
      <c r="E37" s="8"/>
      <c r="F37" s="8"/>
      <c r="G37" s="8"/>
      <c r="H37" s="13"/>
    </row>
    <row r="38" spans="1:8" s="14" customFormat="1" ht="25.5">
      <c r="A38" s="6">
        <v>67</v>
      </c>
      <c r="B38" s="10"/>
      <c r="C38" s="11">
        <v>8115</v>
      </c>
      <c r="D38" s="12" t="s">
        <v>12</v>
      </c>
      <c r="E38" s="8">
        <v>0</v>
      </c>
      <c r="F38" s="8">
        <v>15606503.51</v>
      </c>
      <c r="G38" s="8">
        <f>F38</f>
        <v>15606503.51</v>
      </c>
      <c r="H38" s="13">
        <f>G38/F38*100</f>
        <v>100</v>
      </c>
    </row>
    <row r="39" spans="1:8" s="14" customFormat="1" ht="24">
      <c r="A39" s="6"/>
      <c r="B39" s="10"/>
      <c r="C39" s="11"/>
      <c r="D39" s="33" t="s">
        <v>36</v>
      </c>
      <c r="E39" s="8"/>
      <c r="F39" s="8"/>
      <c r="G39" s="8"/>
      <c r="H39" s="13"/>
    </row>
    <row r="40" spans="1:8" s="14" customFormat="1" ht="25.5">
      <c r="A40" s="6">
        <v>68</v>
      </c>
      <c r="B40" s="10"/>
      <c r="C40" s="11">
        <v>8115</v>
      </c>
      <c r="D40" s="12" t="s">
        <v>12</v>
      </c>
      <c r="E40" s="8">
        <v>0</v>
      </c>
      <c r="F40" s="8">
        <f>8926505.64</f>
        <v>8926505.64</v>
      </c>
      <c r="G40" s="8">
        <f>F40</f>
        <v>8926505.64</v>
      </c>
      <c r="H40" s="13">
        <f>G40/F40*100</f>
        <v>100</v>
      </c>
    </row>
    <row r="41" spans="1:8" s="14" customFormat="1" ht="24.75" thickBot="1">
      <c r="A41" s="36"/>
      <c r="B41" s="37"/>
      <c r="C41" s="38"/>
      <c r="D41" s="39" t="s">
        <v>36</v>
      </c>
      <c r="E41" s="40"/>
      <c r="F41" s="40"/>
      <c r="G41" s="40"/>
      <c r="H41" s="41"/>
    </row>
    <row r="42" ht="13.5" thickTop="1">
      <c r="H42" s="18"/>
    </row>
    <row r="43" ht="13.5" thickBot="1">
      <c r="H43" s="18" t="s">
        <v>5</v>
      </c>
    </row>
    <row r="44" spans="1:8" s="15" customFormat="1" ht="25.5" thickBot="1" thickTop="1">
      <c r="A44" s="19" t="s">
        <v>10</v>
      </c>
      <c r="B44" s="20" t="s">
        <v>0</v>
      </c>
      <c r="C44" s="20" t="s">
        <v>9</v>
      </c>
      <c r="D44" s="20" t="s">
        <v>8</v>
      </c>
      <c r="E44" s="21" t="s">
        <v>1</v>
      </c>
      <c r="F44" s="21" t="s">
        <v>2</v>
      </c>
      <c r="G44" s="21" t="s">
        <v>6</v>
      </c>
      <c r="H44" s="22" t="s">
        <v>7</v>
      </c>
    </row>
    <row r="45" spans="1:9" s="28" customFormat="1" ht="13.5" thickBot="1" thickTop="1">
      <c r="A45" s="23">
        <v>1</v>
      </c>
      <c r="B45" s="24">
        <v>2</v>
      </c>
      <c r="C45" s="24">
        <v>3</v>
      </c>
      <c r="D45" s="24">
        <v>4</v>
      </c>
      <c r="E45" s="24">
        <v>5</v>
      </c>
      <c r="F45" s="25">
        <v>6</v>
      </c>
      <c r="G45" s="25">
        <v>7</v>
      </c>
      <c r="H45" s="26" t="s">
        <v>17</v>
      </c>
      <c r="I45" s="27"/>
    </row>
    <row r="46" spans="1:8" s="14" customFormat="1" ht="26.25" thickTop="1">
      <c r="A46" s="6">
        <v>69</v>
      </c>
      <c r="B46" s="10"/>
      <c r="C46" s="11">
        <v>8115</v>
      </c>
      <c r="D46" s="12" t="s">
        <v>12</v>
      </c>
      <c r="E46" s="8">
        <v>0</v>
      </c>
      <c r="F46" s="8">
        <f>2379638.09</f>
        <v>2379638.09</v>
      </c>
      <c r="G46" s="8">
        <f>F46</f>
        <v>2379638.09</v>
      </c>
      <c r="H46" s="13">
        <f>G46/F46*100</f>
        <v>100</v>
      </c>
    </row>
    <row r="47" spans="1:8" s="14" customFormat="1" ht="24">
      <c r="A47" s="6"/>
      <c r="B47" s="10"/>
      <c r="C47" s="11"/>
      <c r="D47" s="33" t="s">
        <v>36</v>
      </c>
      <c r="E47" s="8"/>
      <c r="F47" s="8"/>
      <c r="G47" s="8"/>
      <c r="H47" s="13"/>
    </row>
    <row r="48" spans="1:8" s="14" customFormat="1" ht="25.5">
      <c r="A48" s="6">
        <v>71</v>
      </c>
      <c r="B48" s="10"/>
      <c r="C48" s="11">
        <v>8115</v>
      </c>
      <c r="D48" s="12" t="s">
        <v>12</v>
      </c>
      <c r="E48" s="8">
        <v>0</v>
      </c>
      <c r="F48" s="8">
        <f>2028095.31</f>
        <v>2028095.31</v>
      </c>
      <c r="G48" s="8">
        <f>F48</f>
        <v>2028095.31</v>
      </c>
      <c r="H48" s="13">
        <f>G48/F48*100</f>
        <v>100</v>
      </c>
    </row>
    <row r="49" spans="1:8" s="14" customFormat="1" ht="24">
      <c r="A49" s="6"/>
      <c r="B49" s="10"/>
      <c r="C49" s="11"/>
      <c r="D49" s="33" t="s">
        <v>36</v>
      </c>
      <c r="E49" s="8"/>
      <c r="F49" s="8"/>
      <c r="G49" s="8"/>
      <c r="H49" s="13"/>
    </row>
    <row r="50" spans="1:8" s="14" customFormat="1" ht="25.5">
      <c r="A50" s="6">
        <v>72</v>
      </c>
      <c r="B50" s="10"/>
      <c r="C50" s="11">
        <v>8115</v>
      </c>
      <c r="D50" s="12" t="s">
        <v>12</v>
      </c>
      <c r="E50" s="8">
        <v>0</v>
      </c>
      <c r="F50" s="8">
        <f>66942.17</f>
        <v>66942.17</v>
      </c>
      <c r="G50" s="8">
        <f>F50</f>
        <v>66942.17</v>
      </c>
      <c r="H50" s="13">
        <f>G50/F50*100</f>
        <v>100</v>
      </c>
    </row>
    <row r="51" spans="1:8" s="14" customFormat="1" ht="24">
      <c r="A51" s="6"/>
      <c r="B51" s="10"/>
      <c r="C51" s="11"/>
      <c r="D51" s="33" t="s">
        <v>36</v>
      </c>
      <c r="E51" s="8"/>
      <c r="F51" s="8"/>
      <c r="G51" s="8"/>
      <c r="H51" s="13"/>
    </row>
    <row r="52" spans="1:8" s="14" customFormat="1" ht="25.5">
      <c r="A52" s="6">
        <v>73</v>
      </c>
      <c r="B52" s="10"/>
      <c r="C52" s="11">
        <v>8115</v>
      </c>
      <c r="D52" s="12" t="s">
        <v>12</v>
      </c>
      <c r="E52" s="8">
        <v>0</v>
      </c>
      <c r="F52" s="8">
        <f>49459.35</f>
        <v>49459.35</v>
      </c>
      <c r="G52" s="8">
        <f>F52</f>
        <v>49459.35</v>
      </c>
      <c r="H52" s="13">
        <f>G52/F52*100</f>
        <v>100</v>
      </c>
    </row>
    <row r="53" spans="1:8" s="14" customFormat="1" ht="24">
      <c r="A53" s="6"/>
      <c r="B53" s="10"/>
      <c r="C53" s="11"/>
      <c r="D53" s="33" t="s">
        <v>36</v>
      </c>
      <c r="E53" s="8"/>
      <c r="F53" s="8"/>
      <c r="G53" s="8"/>
      <c r="H53" s="13"/>
    </row>
    <row r="54" spans="1:8" s="14" customFormat="1" ht="25.5">
      <c r="A54" s="6">
        <v>74</v>
      </c>
      <c r="B54" s="10"/>
      <c r="C54" s="11">
        <v>8115</v>
      </c>
      <c r="D54" s="12" t="s">
        <v>12</v>
      </c>
      <c r="E54" s="8">
        <v>0</v>
      </c>
      <c r="F54" s="8">
        <f>500000</f>
        <v>500000</v>
      </c>
      <c r="G54" s="8">
        <f>F54</f>
        <v>500000</v>
      </c>
      <c r="H54" s="13">
        <f>G54/F54*100</f>
        <v>100</v>
      </c>
    </row>
    <row r="55" spans="1:8" s="14" customFormat="1" ht="24">
      <c r="A55" s="6"/>
      <c r="B55" s="10"/>
      <c r="C55" s="11"/>
      <c r="D55" s="33" t="s">
        <v>36</v>
      </c>
      <c r="E55" s="8"/>
      <c r="F55" s="8"/>
      <c r="G55" s="8"/>
      <c r="H55" s="13"/>
    </row>
    <row r="56" spans="1:8" s="14" customFormat="1" ht="25.5">
      <c r="A56" s="6">
        <v>10</v>
      </c>
      <c r="B56" s="10"/>
      <c r="C56" s="11">
        <v>8115</v>
      </c>
      <c r="D56" s="12" t="s">
        <v>12</v>
      </c>
      <c r="E56" s="8">
        <v>0</v>
      </c>
      <c r="F56" s="8">
        <v>110868</v>
      </c>
      <c r="G56" s="8">
        <f>F56</f>
        <v>110868</v>
      </c>
      <c r="H56" s="13">
        <f>G56/F56*100</f>
        <v>100</v>
      </c>
    </row>
    <row r="57" spans="1:8" s="14" customFormat="1" ht="35.25" customHeight="1" thickBot="1">
      <c r="A57" s="6"/>
      <c r="B57" s="10"/>
      <c r="C57" s="11"/>
      <c r="D57" s="33" t="s">
        <v>37</v>
      </c>
      <c r="E57" s="8"/>
      <c r="F57" s="8"/>
      <c r="G57" s="8"/>
      <c r="H57" s="13"/>
    </row>
    <row r="58" spans="1:8" s="3" customFormat="1" ht="18" customHeight="1" thickBot="1" thickTop="1">
      <c r="A58" s="59" t="s">
        <v>4</v>
      </c>
      <c r="B58" s="60"/>
      <c r="C58" s="60"/>
      <c r="D58" s="61"/>
      <c r="E58" s="42">
        <f>SUM(E8:E33)</f>
        <v>165000000</v>
      </c>
      <c r="F58" s="42">
        <f>SUM(F8:F41,F46:F57)</f>
        <v>621094258.83</v>
      </c>
      <c r="G58" s="42">
        <f>SUM(G8:G41,G46:G57)</f>
        <v>621094258.83</v>
      </c>
      <c r="H58" s="43">
        <f>G58/F58*100</f>
        <v>100</v>
      </c>
    </row>
    <row r="59" spans="5:8" ht="13.5" thickTop="1">
      <c r="E59" s="35"/>
      <c r="F59" s="35"/>
      <c r="G59" s="35"/>
      <c r="H59" s="35"/>
    </row>
    <row r="60" spans="5:8" ht="7.5" customHeight="1">
      <c r="E60" s="35"/>
      <c r="F60" s="35"/>
      <c r="G60" s="35"/>
      <c r="H60" s="35"/>
    </row>
    <row r="61" ht="15">
      <c r="A61" s="3" t="s">
        <v>13</v>
      </c>
    </row>
    <row r="62" spans="1:8" ht="25.5" customHeight="1">
      <c r="A62" s="56" t="s">
        <v>41</v>
      </c>
      <c r="B62" s="57"/>
      <c r="C62" s="57"/>
      <c r="D62" s="57"/>
      <c r="E62" s="57"/>
      <c r="F62" s="57"/>
      <c r="G62" s="57"/>
      <c r="H62" s="57"/>
    </row>
    <row r="63" ht="13.5" thickBot="1">
      <c r="H63" s="18" t="s">
        <v>5</v>
      </c>
    </row>
    <row r="64" spans="1:8" s="15" customFormat="1" ht="25.5" thickBot="1" thickTop="1">
      <c r="A64" s="19" t="s">
        <v>10</v>
      </c>
      <c r="B64" s="20" t="s">
        <v>0</v>
      </c>
      <c r="C64" s="20" t="s">
        <v>9</v>
      </c>
      <c r="D64" s="20" t="s">
        <v>8</v>
      </c>
      <c r="E64" s="21" t="s">
        <v>1</v>
      </c>
      <c r="F64" s="21" t="s">
        <v>2</v>
      </c>
      <c r="G64" s="21" t="s">
        <v>6</v>
      </c>
      <c r="H64" s="22" t="s">
        <v>7</v>
      </c>
    </row>
    <row r="65" spans="1:9" s="28" customFormat="1" ht="13.5" thickBot="1" thickTop="1">
      <c r="A65" s="23">
        <v>1</v>
      </c>
      <c r="B65" s="24">
        <v>2</v>
      </c>
      <c r="C65" s="24">
        <v>3</v>
      </c>
      <c r="D65" s="24">
        <v>4</v>
      </c>
      <c r="E65" s="24">
        <v>5</v>
      </c>
      <c r="F65" s="25">
        <v>6</v>
      </c>
      <c r="G65" s="25">
        <v>7</v>
      </c>
      <c r="H65" s="26" t="s">
        <v>17</v>
      </c>
      <c r="I65" s="27"/>
    </row>
    <row r="66" spans="1:8" s="15" customFormat="1" ht="13.5" thickTop="1">
      <c r="A66" s="5">
        <v>7</v>
      </c>
      <c r="B66" s="29"/>
      <c r="C66" s="30">
        <v>8223</v>
      </c>
      <c r="D66" s="31" t="s">
        <v>11</v>
      </c>
      <c r="E66" s="9">
        <v>268509000</v>
      </c>
      <c r="F66" s="9">
        <v>600000000</v>
      </c>
      <c r="G66" s="9">
        <v>600000000</v>
      </c>
      <c r="H66" s="32">
        <f>G66/F66*100</f>
        <v>100</v>
      </c>
    </row>
    <row r="67" spans="1:8" s="15" customFormat="1" ht="13.5" thickBot="1">
      <c r="A67" s="36"/>
      <c r="B67" s="37"/>
      <c r="C67" s="38"/>
      <c r="D67" s="39" t="s">
        <v>19</v>
      </c>
      <c r="E67" s="40"/>
      <c r="F67" s="40"/>
      <c r="G67" s="40"/>
      <c r="H67" s="41"/>
    </row>
    <row r="68" spans="1:8" s="3" customFormat="1" ht="18" customHeight="1" thickBot="1" thickTop="1">
      <c r="A68" s="59" t="s">
        <v>4</v>
      </c>
      <c r="B68" s="60"/>
      <c r="C68" s="60"/>
      <c r="D68" s="61"/>
      <c r="E68" s="42">
        <f>SUM(E66:E66)</f>
        <v>268509000</v>
      </c>
      <c r="F68" s="42">
        <f>SUM(F66:F66)</f>
        <v>600000000</v>
      </c>
      <c r="G68" s="42">
        <f>SUM(G66:G66)</f>
        <v>600000000</v>
      </c>
      <c r="H68" s="34">
        <f>G68/F68*100</f>
        <v>100</v>
      </c>
    </row>
    <row r="69" ht="13.5" thickTop="1"/>
    <row r="70" ht="5.25" customHeight="1"/>
    <row r="71" ht="15">
      <c r="A71" s="3" t="s">
        <v>25</v>
      </c>
    </row>
    <row r="72" spans="1:8" ht="27" customHeight="1">
      <c r="A72" s="56" t="s">
        <v>21</v>
      </c>
      <c r="B72" s="57"/>
      <c r="C72" s="57"/>
      <c r="D72" s="57"/>
      <c r="E72" s="57"/>
      <c r="F72" s="57"/>
      <c r="G72" s="57"/>
      <c r="H72" s="57"/>
    </row>
    <row r="73" ht="13.5" thickBot="1">
      <c r="H73" s="18" t="s">
        <v>5</v>
      </c>
    </row>
    <row r="74" spans="1:8" s="15" customFormat="1" ht="25.5" thickBot="1" thickTop="1">
      <c r="A74" s="19" t="s">
        <v>10</v>
      </c>
      <c r="B74" s="20" t="s">
        <v>0</v>
      </c>
      <c r="C74" s="20" t="s">
        <v>9</v>
      </c>
      <c r="D74" s="20" t="s">
        <v>8</v>
      </c>
      <c r="E74" s="21" t="s">
        <v>1</v>
      </c>
      <c r="F74" s="21" t="s">
        <v>2</v>
      </c>
      <c r="G74" s="21" t="s">
        <v>6</v>
      </c>
      <c r="H74" s="22" t="s">
        <v>7</v>
      </c>
    </row>
    <row r="75" spans="1:9" s="28" customFormat="1" ht="13.5" thickBot="1" thickTop="1">
      <c r="A75" s="23">
        <v>1</v>
      </c>
      <c r="B75" s="24">
        <v>2</v>
      </c>
      <c r="C75" s="24">
        <v>3</v>
      </c>
      <c r="D75" s="24">
        <v>4</v>
      </c>
      <c r="E75" s="24">
        <v>5</v>
      </c>
      <c r="F75" s="25">
        <v>6</v>
      </c>
      <c r="G75" s="25">
        <v>7</v>
      </c>
      <c r="H75" s="26" t="s">
        <v>17</v>
      </c>
      <c r="I75" s="27"/>
    </row>
    <row r="76" spans="1:8" s="15" customFormat="1" ht="13.5" thickTop="1">
      <c r="A76" s="5">
        <v>7</v>
      </c>
      <c r="B76" s="29"/>
      <c r="C76" s="30">
        <v>8123</v>
      </c>
      <c r="D76" s="31" t="s">
        <v>11</v>
      </c>
      <c r="E76" s="9">
        <v>5368000</v>
      </c>
      <c r="F76" s="9">
        <v>5368064.22</v>
      </c>
      <c r="G76" s="9">
        <v>5368064.22</v>
      </c>
      <c r="H76" s="32">
        <f>G76/F76*100</f>
        <v>100</v>
      </c>
    </row>
    <row r="77" spans="1:8" s="15" customFormat="1" ht="13.5" thickBot="1">
      <c r="A77" s="6"/>
      <c r="B77" s="10"/>
      <c r="C77" s="11"/>
      <c r="D77" s="33" t="s">
        <v>22</v>
      </c>
      <c r="E77" s="8"/>
      <c r="F77" s="8"/>
      <c r="G77" s="8"/>
      <c r="H77" s="41"/>
    </row>
    <row r="78" spans="1:8" s="3" customFormat="1" ht="18" customHeight="1" thickBot="1" thickTop="1">
      <c r="A78" s="59" t="s">
        <v>4</v>
      </c>
      <c r="B78" s="60"/>
      <c r="C78" s="60"/>
      <c r="D78" s="61"/>
      <c r="E78" s="42">
        <f>SUM(E76:E77)</f>
        <v>5368000</v>
      </c>
      <c r="F78" s="42">
        <f>SUM(F76:F77)</f>
        <v>5368064.22</v>
      </c>
      <c r="G78" s="42">
        <f>SUM(G76:G77)</f>
        <v>5368064.22</v>
      </c>
      <c r="H78" s="34">
        <f>G78/F78*100</f>
        <v>100</v>
      </c>
    </row>
    <row r="79" spans="1:8" s="3" customFormat="1" ht="15.75" thickTop="1">
      <c r="A79" s="1"/>
      <c r="B79" s="1"/>
      <c r="C79" s="1"/>
      <c r="D79" s="1"/>
      <c r="E79" s="2"/>
      <c r="F79" s="2"/>
      <c r="G79" s="2"/>
      <c r="H79" s="2"/>
    </row>
    <row r="81" spans="1:8" ht="22.5" customHeight="1" thickBot="1">
      <c r="A81" s="44" t="s">
        <v>15</v>
      </c>
      <c r="B81" s="44"/>
      <c r="C81" s="44"/>
      <c r="D81" s="44"/>
      <c r="E81" s="45">
        <f>SUM(E78,E68,E58)</f>
        <v>438877000</v>
      </c>
      <c r="F81" s="45">
        <f>SUM(F78,F68,F58)</f>
        <v>1226462323.0500002</v>
      </c>
      <c r="G81" s="45">
        <f>SUM(G78,G68,G58)</f>
        <v>1226462323.0500002</v>
      </c>
      <c r="H81" s="45">
        <f>G81/F81*100</f>
        <v>100</v>
      </c>
    </row>
    <row r="82" ht="13.5" thickTop="1">
      <c r="G82" s="35"/>
    </row>
    <row r="83" spans="5:7" ht="12.75">
      <c r="E83" s="35"/>
      <c r="F83" s="35"/>
      <c r="G83" s="35"/>
    </row>
    <row r="84" ht="12.75">
      <c r="G84" s="35"/>
    </row>
    <row r="85" ht="16.5">
      <c r="A85" s="17" t="s">
        <v>31</v>
      </c>
    </row>
    <row r="86" ht="15">
      <c r="A86" s="3" t="s">
        <v>45</v>
      </c>
    </row>
    <row r="87" spans="1:8" ht="12.75">
      <c r="A87" s="56" t="s">
        <v>26</v>
      </c>
      <c r="B87" s="57"/>
      <c r="C87" s="57"/>
      <c r="D87" s="57"/>
      <c r="E87" s="57"/>
      <c r="F87" s="57"/>
      <c r="G87" s="57"/>
      <c r="H87" s="57"/>
    </row>
    <row r="88" spans="1:8" ht="12" customHeight="1">
      <c r="A88" s="58"/>
      <c r="B88" s="58"/>
      <c r="C88" s="58"/>
      <c r="D88" s="58"/>
      <c r="E88" s="58"/>
      <c r="F88" s="58"/>
      <c r="G88" s="58"/>
      <c r="H88" s="58"/>
    </row>
    <row r="89" ht="13.5" thickBot="1">
      <c r="H89" s="18" t="s">
        <v>5</v>
      </c>
    </row>
    <row r="90" spans="1:8" ht="25.5" thickBot="1" thickTop="1">
      <c r="A90" s="46" t="s">
        <v>10</v>
      </c>
      <c r="B90" s="47" t="s">
        <v>0</v>
      </c>
      <c r="C90" s="47" t="s">
        <v>9</v>
      </c>
      <c r="D90" s="47" t="s">
        <v>8</v>
      </c>
      <c r="E90" s="21" t="s">
        <v>1</v>
      </c>
      <c r="F90" s="21" t="s">
        <v>2</v>
      </c>
      <c r="G90" s="21" t="s">
        <v>6</v>
      </c>
      <c r="H90" s="22" t="s">
        <v>7</v>
      </c>
    </row>
    <row r="91" spans="1:9" s="28" customFormat="1" ht="13.5" thickBot="1" thickTop="1">
      <c r="A91" s="23">
        <v>1</v>
      </c>
      <c r="B91" s="24">
        <v>2</v>
      </c>
      <c r="C91" s="24">
        <v>3</v>
      </c>
      <c r="D91" s="24">
        <v>4</v>
      </c>
      <c r="E91" s="24">
        <v>5</v>
      </c>
      <c r="F91" s="25">
        <v>6</v>
      </c>
      <c r="G91" s="25">
        <v>7</v>
      </c>
      <c r="H91" s="26" t="s">
        <v>17</v>
      </c>
      <c r="I91" s="27"/>
    </row>
    <row r="92" spans="1:8" s="15" customFormat="1" ht="27" thickBot="1" thickTop="1">
      <c r="A92" s="5">
        <v>7</v>
      </c>
      <c r="B92" s="29"/>
      <c r="C92" s="30">
        <v>8224</v>
      </c>
      <c r="D92" s="4" t="s">
        <v>14</v>
      </c>
      <c r="E92" s="9">
        <v>43634000</v>
      </c>
      <c r="F92" s="9">
        <v>43634000</v>
      </c>
      <c r="G92" s="9">
        <v>43633565.62</v>
      </c>
      <c r="H92" s="32">
        <f>G92/F92*100</f>
        <v>99.99900449190997</v>
      </c>
    </row>
    <row r="93" spans="1:8" s="3" customFormat="1" ht="18" customHeight="1" thickBot="1" thickTop="1">
      <c r="A93" s="54" t="s">
        <v>4</v>
      </c>
      <c r="B93" s="55"/>
      <c r="C93" s="55"/>
      <c r="D93" s="55"/>
      <c r="E93" s="42">
        <f>SUM(E92)</f>
        <v>43634000</v>
      </c>
      <c r="F93" s="42">
        <f>SUM(F92)</f>
        <v>43634000</v>
      </c>
      <c r="G93" s="42">
        <f>SUM(G92)</f>
        <v>43633565.62</v>
      </c>
      <c r="H93" s="43">
        <f>G93/F93*100</f>
        <v>99.99900449190997</v>
      </c>
    </row>
    <row r="94" ht="13.5" thickTop="1"/>
    <row r="96" ht="15">
      <c r="A96" s="3" t="s">
        <v>46</v>
      </c>
    </row>
    <row r="97" spans="1:8" ht="12.75" customHeight="1">
      <c r="A97" s="56" t="s">
        <v>27</v>
      </c>
      <c r="B97" s="57"/>
      <c r="C97" s="57"/>
      <c r="D97" s="57"/>
      <c r="E97" s="57"/>
      <c r="F97" s="57"/>
      <c r="G97" s="57"/>
      <c r="H97" s="57"/>
    </row>
    <row r="98" ht="13.5" thickBot="1">
      <c r="H98" s="18" t="s">
        <v>5</v>
      </c>
    </row>
    <row r="99" spans="1:8" ht="25.5" thickBot="1" thickTop="1">
      <c r="A99" s="46" t="s">
        <v>10</v>
      </c>
      <c r="B99" s="47" t="s">
        <v>0</v>
      </c>
      <c r="C99" s="47" t="s">
        <v>9</v>
      </c>
      <c r="D99" s="47" t="s">
        <v>8</v>
      </c>
      <c r="E99" s="21" t="s">
        <v>1</v>
      </c>
      <c r="F99" s="21" t="s">
        <v>2</v>
      </c>
      <c r="G99" s="21" t="s">
        <v>6</v>
      </c>
      <c r="H99" s="22" t="s">
        <v>7</v>
      </c>
    </row>
    <row r="100" spans="1:9" s="28" customFormat="1" ht="13.5" thickBot="1" thickTop="1">
      <c r="A100" s="23">
        <v>1</v>
      </c>
      <c r="B100" s="24">
        <v>2</v>
      </c>
      <c r="C100" s="24">
        <v>3</v>
      </c>
      <c r="D100" s="24">
        <v>4</v>
      </c>
      <c r="E100" s="24">
        <v>5</v>
      </c>
      <c r="F100" s="25">
        <v>6</v>
      </c>
      <c r="G100" s="25">
        <v>7</v>
      </c>
      <c r="H100" s="26" t="s">
        <v>17</v>
      </c>
      <c r="I100" s="27"/>
    </row>
    <row r="101" spans="1:8" s="15" customFormat="1" ht="27" thickBot="1" thickTop="1">
      <c r="A101" s="5">
        <v>7</v>
      </c>
      <c r="B101" s="29"/>
      <c r="C101" s="30">
        <v>8224</v>
      </c>
      <c r="D101" s="4" t="s">
        <v>14</v>
      </c>
      <c r="E101" s="9">
        <v>42858000</v>
      </c>
      <c r="F101" s="9">
        <v>57143714.28</v>
      </c>
      <c r="G101" s="9">
        <v>57142857.12</v>
      </c>
      <c r="H101" s="32">
        <f>G101/F101*100</f>
        <v>99.99849999249996</v>
      </c>
    </row>
    <row r="102" spans="1:8" s="3" customFormat="1" ht="18" customHeight="1" thickBot="1" thickTop="1">
      <c r="A102" s="54" t="s">
        <v>4</v>
      </c>
      <c r="B102" s="55"/>
      <c r="C102" s="55"/>
      <c r="D102" s="55"/>
      <c r="E102" s="42">
        <f>SUM(E101)</f>
        <v>42858000</v>
      </c>
      <c r="F102" s="42">
        <f>SUM(F101)</f>
        <v>57143714.28</v>
      </c>
      <c r="G102" s="42">
        <f>SUM(G101)</f>
        <v>57142857.12</v>
      </c>
      <c r="H102" s="43">
        <f>G102/F102*100</f>
        <v>99.99849999249996</v>
      </c>
    </row>
    <row r="103" ht="13.5" thickTop="1"/>
    <row r="105" ht="15">
      <c r="A105" s="3" t="s">
        <v>47</v>
      </c>
    </row>
    <row r="106" spans="1:8" ht="12.75" customHeight="1">
      <c r="A106" s="56" t="s">
        <v>44</v>
      </c>
      <c r="B106" s="57"/>
      <c r="C106" s="57"/>
      <c r="D106" s="57"/>
      <c r="E106" s="57"/>
      <c r="F106" s="57"/>
      <c r="G106" s="57"/>
      <c r="H106" s="57"/>
    </row>
    <row r="107" ht="13.5" thickBot="1">
      <c r="H107" s="18" t="s">
        <v>5</v>
      </c>
    </row>
    <row r="108" spans="1:8" s="15" customFormat="1" ht="25.5" thickBot="1" thickTop="1">
      <c r="A108" s="19" t="s">
        <v>10</v>
      </c>
      <c r="B108" s="20" t="s">
        <v>0</v>
      </c>
      <c r="C108" s="20" t="s">
        <v>9</v>
      </c>
      <c r="D108" s="20" t="s">
        <v>8</v>
      </c>
      <c r="E108" s="21" t="s">
        <v>1</v>
      </c>
      <c r="F108" s="21" t="s">
        <v>2</v>
      </c>
      <c r="G108" s="21" t="s">
        <v>6</v>
      </c>
      <c r="H108" s="22" t="s">
        <v>7</v>
      </c>
    </row>
    <row r="109" spans="1:9" s="28" customFormat="1" ht="13.5" thickBot="1" thickTop="1">
      <c r="A109" s="23">
        <v>1</v>
      </c>
      <c r="B109" s="24">
        <v>2</v>
      </c>
      <c r="C109" s="24">
        <v>3</v>
      </c>
      <c r="D109" s="24">
        <v>4</v>
      </c>
      <c r="E109" s="24">
        <v>5</v>
      </c>
      <c r="F109" s="25">
        <v>6</v>
      </c>
      <c r="G109" s="25">
        <v>7</v>
      </c>
      <c r="H109" s="26" t="s">
        <v>17</v>
      </c>
      <c r="I109" s="27"/>
    </row>
    <row r="110" spans="1:8" s="15" customFormat="1" ht="27" thickBot="1" thickTop="1">
      <c r="A110" s="5">
        <v>7</v>
      </c>
      <c r="B110" s="29"/>
      <c r="C110" s="30">
        <v>8124</v>
      </c>
      <c r="D110" s="50" t="s">
        <v>14</v>
      </c>
      <c r="E110" s="9">
        <v>33334000</v>
      </c>
      <c r="F110" s="9">
        <v>33334000</v>
      </c>
      <c r="G110" s="9">
        <v>33333336</v>
      </c>
      <c r="H110" s="51">
        <f>G110/F110*100</f>
        <v>99.9980080398392</v>
      </c>
    </row>
    <row r="111" spans="1:8" s="3" customFormat="1" ht="18" customHeight="1" thickBot="1" thickTop="1">
      <c r="A111" s="59" t="s">
        <v>4</v>
      </c>
      <c r="B111" s="60"/>
      <c r="C111" s="60"/>
      <c r="D111" s="61"/>
      <c r="E111" s="42">
        <f>SUM(E110:E110)</f>
        <v>33334000</v>
      </c>
      <c r="F111" s="42">
        <f>SUM(F110:F110)</f>
        <v>33334000</v>
      </c>
      <c r="G111" s="42">
        <f>SUM(G110:G110)</f>
        <v>33333336</v>
      </c>
      <c r="H111" s="34">
        <f>G111/F111*100</f>
        <v>99.9980080398392</v>
      </c>
    </row>
    <row r="112" ht="13.5" thickTop="1"/>
    <row r="114" ht="15">
      <c r="A114" s="3" t="s">
        <v>42</v>
      </c>
    </row>
    <row r="115" spans="1:8" ht="15" customHeight="1">
      <c r="A115" s="56" t="s">
        <v>28</v>
      </c>
      <c r="B115" s="57"/>
      <c r="C115" s="57"/>
      <c r="D115" s="57"/>
      <c r="E115" s="57"/>
      <c r="F115" s="57"/>
      <c r="G115" s="57"/>
      <c r="H115" s="57"/>
    </row>
    <row r="116" ht="13.5" thickBot="1">
      <c r="H116" s="18" t="s">
        <v>5</v>
      </c>
    </row>
    <row r="117" spans="1:8" s="15" customFormat="1" ht="25.5" thickBot="1" thickTop="1">
      <c r="A117" s="19" t="s">
        <v>10</v>
      </c>
      <c r="B117" s="20" t="s">
        <v>0</v>
      </c>
      <c r="C117" s="20" t="s">
        <v>9</v>
      </c>
      <c r="D117" s="20" t="s">
        <v>8</v>
      </c>
      <c r="E117" s="21" t="s">
        <v>1</v>
      </c>
      <c r="F117" s="21" t="s">
        <v>2</v>
      </c>
      <c r="G117" s="21" t="s">
        <v>6</v>
      </c>
      <c r="H117" s="22" t="s">
        <v>7</v>
      </c>
    </row>
    <row r="118" spans="1:9" s="28" customFormat="1" ht="13.5" thickBot="1" thickTop="1">
      <c r="A118" s="23">
        <v>1</v>
      </c>
      <c r="B118" s="24">
        <v>2</v>
      </c>
      <c r="C118" s="24">
        <v>3</v>
      </c>
      <c r="D118" s="24">
        <v>4</v>
      </c>
      <c r="E118" s="24">
        <v>5</v>
      </c>
      <c r="F118" s="25">
        <v>6</v>
      </c>
      <c r="G118" s="25">
        <v>7</v>
      </c>
      <c r="H118" s="26" t="s">
        <v>17</v>
      </c>
      <c r="I118" s="27"/>
    </row>
    <row r="119" spans="1:8" s="15" customFormat="1" ht="27" thickBot="1" thickTop="1">
      <c r="A119" s="5">
        <v>7</v>
      </c>
      <c r="B119" s="29"/>
      <c r="C119" s="30">
        <v>8901</v>
      </c>
      <c r="D119" s="50" t="s">
        <v>29</v>
      </c>
      <c r="E119" s="9"/>
      <c r="F119" s="9"/>
      <c r="G119" s="9">
        <v>4672102.88</v>
      </c>
      <c r="H119" s="51"/>
    </row>
    <row r="120" spans="1:8" s="3" customFormat="1" ht="18" customHeight="1" thickBot="1" thickTop="1">
      <c r="A120" s="59" t="s">
        <v>4</v>
      </c>
      <c r="B120" s="60"/>
      <c r="C120" s="60"/>
      <c r="D120" s="61"/>
      <c r="E120" s="42">
        <f>SUM(E119:E119)</f>
        <v>0</v>
      </c>
      <c r="F120" s="42">
        <f>SUM(F119:F119)</f>
        <v>0</v>
      </c>
      <c r="G120" s="42">
        <f>SUM(G119:G119)</f>
        <v>4672102.88</v>
      </c>
      <c r="H120" s="34"/>
    </row>
    <row r="121" ht="13.5" thickTop="1"/>
    <row r="123" ht="15">
      <c r="A123" s="3" t="s">
        <v>43</v>
      </c>
    </row>
    <row r="124" spans="1:8" ht="12.75">
      <c r="A124" s="52" t="s">
        <v>24</v>
      </c>
      <c r="B124" s="53"/>
      <c r="C124" s="53"/>
      <c r="D124" s="53"/>
      <c r="E124" s="53"/>
      <c r="F124" s="53"/>
      <c r="G124" s="53"/>
      <c r="H124" s="53"/>
    </row>
    <row r="125" ht="13.5" thickBot="1">
      <c r="H125" s="18" t="s">
        <v>5</v>
      </c>
    </row>
    <row r="126" spans="1:8" ht="25.5" thickBot="1" thickTop="1">
      <c r="A126" s="46" t="s">
        <v>10</v>
      </c>
      <c r="B126" s="47" t="s">
        <v>0</v>
      </c>
      <c r="C126" s="47" t="s">
        <v>9</v>
      </c>
      <c r="D126" s="47" t="s">
        <v>8</v>
      </c>
      <c r="E126" s="21" t="s">
        <v>1</v>
      </c>
      <c r="F126" s="21" t="s">
        <v>2</v>
      </c>
      <c r="G126" s="21" t="s">
        <v>6</v>
      </c>
      <c r="H126" s="22" t="s">
        <v>7</v>
      </c>
    </row>
    <row r="127" spans="1:9" s="28" customFormat="1" ht="13.5" thickBot="1" thickTop="1">
      <c r="A127" s="23">
        <v>1</v>
      </c>
      <c r="B127" s="24">
        <v>2</v>
      </c>
      <c r="C127" s="24">
        <v>3</v>
      </c>
      <c r="D127" s="24">
        <v>4</v>
      </c>
      <c r="E127" s="24">
        <v>5</v>
      </c>
      <c r="F127" s="25">
        <v>6</v>
      </c>
      <c r="G127" s="25">
        <v>7</v>
      </c>
      <c r="H127" s="26" t="s">
        <v>17</v>
      </c>
      <c r="I127" s="27"/>
    </row>
    <row r="128" spans="1:8" s="15" customFormat="1" ht="13.5" thickTop="1">
      <c r="A128" s="5">
        <v>61</v>
      </c>
      <c r="B128" s="29"/>
      <c r="C128" s="30">
        <v>8902</v>
      </c>
      <c r="D128" s="4" t="s">
        <v>23</v>
      </c>
      <c r="E128" s="9">
        <v>0</v>
      </c>
      <c r="F128" s="9">
        <v>0</v>
      </c>
      <c r="G128" s="9">
        <f>135.97+21.45</f>
        <v>157.42</v>
      </c>
      <c r="H128" s="32"/>
    </row>
    <row r="129" spans="1:8" s="15" customFormat="1" ht="13.5" thickBot="1">
      <c r="A129" s="36">
        <v>62</v>
      </c>
      <c r="B129" s="37"/>
      <c r="C129" s="38">
        <v>8902</v>
      </c>
      <c r="D129" s="48" t="s">
        <v>23</v>
      </c>
      <c r="E129" s="8">
        <v>0</v>
      </c>
      <c r="F129" s="40">
        <v>0</v>
      </c>
      <c r="G129" s="40">
        <v>136.08</v>
      </c>
      <c r="H129" s="41"/>
    </row>
    <row r="130" spans="1:8" s="3" customFormat="1" ht="18" customHeight="1" thickBot="1" thickTop="1">
      <c r="A130" s="54" t="s">
        <v>4</v>
      </c>
      <c r="B130" s="55"/>
      <c r="C130" s="55"/>
      <c r="D130" s="55"/>
      <c r="E130" s="42">
        <f>SUM(E128:E129)</f>
        <v>0</v>
      </c>
      <c r="F130" s="42">
        <f>SUM(F128:F129)</f>
        <v>0</v>
      </c>
      <c r="G130" s="42">
        <f>SUM(G128:G129)</f>
        <v>293.5</v>
      </c>
      <c r="H130" s="43"/>
    </row>
    <row r="131" ht="13.5" thickTop="1"/>
    <row r="133" spans="1:8" ht="22.5" customHeight="1" thickBot="1">
      <c r="A133" s="44" t="s">
        <v>16</v>
      </c>
      <c r="B133" s="44"/>
      <c r="C133" s="44"/>
      <c r="D133" s="44"/>
      <c r="E133" s="45">
        <f>SUM(E130,E120,E111,E102,E93)</f>
        <v>119826000</v>
      </c>
      <c r="F133" s="45">
        <f>SUM(F130,F120,F111,F102,F93)</f>
        <v>134111714.28</v>
      </c>
      <c r="G133" s="45">
        <f>SUM(G130,G120,G111,G102,G93)</f>
        <v>138782155.12</v>
      </c>
      <c r="H133" s="45">
        <f>G133/F133*100</f>
        <v>103.48250029095072</v>
      </c>
    </row>
    <row r="134" ht="13.5" thickTop="1"/>
    <row r="135" spans="5:7" ht="12.75">
      <c r="E135" s="35">
        <f>E81-E133</f>
        <v>319051000</v>
      </c>
      <c r="F135" s="35">
        <f>F81-F133</f>
        <v>1092350608.7700002</v>
      </c>
      <c r="G135" s="35">
        <f>G81-G133</f>
        <v>1087680167.9300003</v>
      </c>
    </row>
  </sheetData>
  <sheetProtection/>
  <mergeCells count="15">
    <mergeCell ref="A58:D58"/>
    <mergeCell ref="A111:D111"/>
    <mergeCell ref="A106:H106"/>
    <mergeCell ref="A62:H62"/>
    <mergeCell ref="A68:D68"/>
    <mergeCell ref="A72:H72"/>
    <mergeCell ref="A97:H97"/>
    <mergeCell ref="A102:D102"/>
    <mergeCell ref="A78:D78"/>
    <mergeCell ref="A124:H124"/>
    <mergeCell ref="A130:D130"/>
    <mergeCell ref="A87:H88"/>
    <mergeCell ref="A93:D93"/>
    <mergeCell ref="A115:H115"/>
    <mergeCell ref="A120:D120"/>
  </mergeCells>
  <printOptions/>
  <pageMargins left="0.7874015748031497" right="0.7874015748031497" top="0.984251968503937" bottom="0.984251968503937" header="0.5118110236220472" footer="0.5118110236220472"/>
  <pageSetup firstPageNumber="180" useFirstPageNumber="1" horizontalDpi="600" verticalDpi="600" orientation="portrait" paperSize="9" scale="73" r:id="rId1"/>
  <headerFooter alignWithMargins="0">
    <oddFooter>&amp;L&amp;"Arial,Kurzíva"Zastupitelstvo Olomouckého kraje 20.6.2014
5.2. - Závěrečný účet Olomouckého kraj za rok 2013
Příloha č. 4:  Financování&amp;R&amp;"Arial,Kurzíva"Strana &amp;P (Celkem 480)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Foret Oldřich</cp:lastModifiedBy>
  <cp:lastPrinted>2014-06-02T12:39:21Z</cp:lastPrinted>
  <dcterms:created xsi:type="dcterms:W3CDTF">2006-05-10T10:56:04Z</dcterms:created>
  <dcterms:modified xsi:type="dcterms:W3CDTF">2014-06-02T12:39:28Z</dcterms:modified>
  <cp:category/>
  <cp:version/>
  <cp:contentType/>
  <cp:contentStatus/>
</cp:coreProperties>
</file>