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705" yWindow="585" windowWidth="6510" windowHeight="5415" tabRatio="919"/>
  </bookViews>
  <sheets>
    <sheet name="Rekapitulace" sheetId="38" r:id="rId1"/>
    <sheet name="1. DD Javorník" sheetId="4" r:id="rId2"/>
    <sheet name="2. DD Kobylá" sheetId="5" r:id="rId3"/>
    <sheet name="3. Domov Sněženka" sheetId="6" r:id="rId4"/>
    <sheet name="4. SPS Jeseník" sheetId="7" r:id="rId5"/>
    <sheet name="5. DD Červenka" sheetId="8" r:id="rId6"/>
    <sheet name="6. Dům seniorů Náměšť" sheetId="9" r:id="rId7"/>
    <sheet name="7. Domov Hrubá Voda" sheetId="10" r:id="rId8"/>
    <sheet name="8. Domov seniorů Chválkovice" sheetId="11" r:id="rId9"/>
    <sheet name="9. Soc. služby Zikova" sheetId="12" r:id="rId10"/>
    <sheet name="10. Vincentinum" sheetId="13" r:id="rId11"/>
    <sheet name="11. Klíč" sheetId="14" r:id="rId12"/>
    <sheet name="12. Nové Zámky" sheetId="15" r:id="rId13"/>
    <sheet name="13. Středisko soc. prevence" sheetId="16" r:id="rId14"/>
    <sheet name="14. DD Šumperk" sheetId="17" r:id="rId15"/>
    <sheet name="15. DD Libina" sheetId="18" r:id="rId16"/>
    <sheet name="16.DD Štíty" sheetId="19" r:id="rId17"/>
    <sheet name="17. Sociální služby Šumperk" sheetId="20" r:id="rId18"/>
    <sheet name="18. Penzion Loštice" sheetId="21" r:id="rId19"/>
    <sheet name="19. Paprsek Olšany" sheetId="22" r:id="rId20"/>
    <sheet name="20. Duha" sheetId="23" r:id="rId21"/>
    <sheet name="21. DD Prostějov" sheetId="24" r:id="rId22"/>
    <sheet name="22. DD Jesenec" sheetId="25" r:id="rId23"/>
    <sheet name="23. Domov Na Zámku" sheetId="26" r:id="rId24"/>
    <sheet name="24. Sociální služby Prostějov" sheetId="27" r:id="rId25"/>
    <sheet name="25. Centrum soc. sl. Prostějov" sheetId="28" r:id="rId26"/>
    <sheet name="26. Domov Radkova Lhota" sheetId="29" r:id="rId27"/>
    <sheet name="27. Domov Alfreda Pavlovice" sheetId="30" r:id="rId28"/>
    <sheet name="28. Domov Tovačov" sheetId="31" r:id="rId29"/>
    <sheet name="29. Domov Větrný mlýn" sheetId="32" r:id="rId30"/>
    <sheet name="30. Centrum Dominika Kokory" sheetId="33" r:id="rId31"/>
    <sheet name="31. Domov Adam Dřev." sheetId="34" r:id="rId32"/>
    <sheet name="32. Domov Na Zámečku Rokytnice" sheetId="36" r:id="rId33"/>
    <sheet name="CELKEM" sheetId="37" state="hidden" r:id="rId34"/>
  </sheets>
  <definedNames>
    <definedName name="__xlnm.Print_Area_18">'20. Duha'!$A$1:$I$58</definedName>
    <definedName name="_xlnm.Print_Titles" localSheetId="0">Rekapitulace!$8:$10</definedName>
    <definedName name="_xlnm.Print_Area" localSheetId="1">'1. DD Javorník'!$A$1:$I$58</definedName>
    <definedName name="_xlnm.Print_Area" localSheetId="10">'10. Vincentinum'!$A$1:$I$57</definedName>
    <definedName name="_xlnm.Print_Area" localSheetId="11">'11. Klíč'!$A$1:$I$58</definedName>
    <definedName name="_xlnm.Print_Area" localSheetId="12">'12. Nové Zámky'!$A$1:$I$58</definedName>
    <definedName name="_xlnm.Print_Area" localSheetId="13">'13. Středisko soc. prevence'!$A$1:$I$58</definedName>
    <definedName name="_xlnm.Print_Area" localSheetId="14">'14. DD Šumperk'!$A$1:$I$58</definedName>
    <definedName name="_xlnm.Print_Area" localSheetId="15">'15. DD Libina'!$A$1:$I$58</definedName>
    <definedName name="_xlnm.Print_Area" localSheetId="16">'16.DD Štíty'!$A$1:$I$58</definedName>
    <definedName name="_xlnm.Print_Area" localSheetId="17">'17. Sociální služby Šumperk'!$A$1:$I$58</definedName>
    <definedName name="_xlnm.Print_Area" localSheetId="18">'18. Penzion Loštice'!$A$1:$I$58</definedName>
    <definedName name="_xlnm.Print_Area" localSheetId="19">'19. Paprsek Olšany'!$A$1:$I$58</definedName>
    <definedName name="_xlnm.Print_Area" localSheetId="2">'2. DD Kobylá'!$A$1:$I$57</definedName>
    <definedName name="_xlnm.Print_Area" localSheetId="20">'20. Duha'!$A$1:$I$58</definedName>
    <definedName name="_xlnm.Print_Area" localSheetId="21">'21. DD Prostějov'!$A$1:$I$58</definedName>
    <definedName name="_xlnm.Print_Area" localSheetId="22">'22. DD Jesenec'!$A$1:$I$58</definedName>
    <definedName name="_xlnm.Print_Area" localSheetId="23">'23. Domov Na Zámku'!$A$1:$I$58</definedName>
    <definedName name="_xlnm.Print_Area" localSheetId="24">'24. Sociální služby Prostějov'!$A$1:$I$58</definedName>
    <definedName name="_xlnm.Print_Area" localSheetId="25">'25. Centrum soc. sl. Prostějov'!$A$1:$I$58</definedName>
    <definedName name="_xlnm.Print_Area" localSheetId="26">'26. Domov Radkova Lhota'!$A$1:$I$58</definedName>
    <definedName name="_xlnm.Print_Area" localSheetId="27">'27. Domov Alfreda Pavlovice'!$A$1:$I$58</definedName>
    <definedName name="_xlnm.Print_Area" localSheetId="28">'28. Domov Tovačov'!$A$1:$I$58</definedName>
    <definedName name="_xlnm.Print_Area" localSheetId="29">'29. Domov Větrný mlýn'!$A$1:$I$58</definedName>
    <definedName name="_xlnm.Print_Area" localSheetId="3">'3. Domov Sněženka'!$A$1:$I$58</definedName>
    <definedName name="_xlnm.Print_Area" localSheetId="30">'30. Centrum Dominika Kokory'!$A$1:$I$58</definedName>
    <definedName name="_xlnm.Print_Area" localSheetId="31">'31. Domov Adam Dřev.'!$A$1:$I$58</definedName>
    <definedName name="_xlnm.Print_Area" localSheetId="32">'32. Domov Na Zámečku Rokytnice'!$A$1:$I$58</definedName>
    <definedName name="_xlnm.Print_Area" localSheetId="4">'4. SPS Jeseník'!$A$1:$I$58</definedName>
    <definedName name="_xlnm.Print_Area" localSheetId="5">'5. DD Červenka'!$A$1:$I$58</definedName>
    <definedName name="_xlnm.Print_Area" localSheetId="6">'6. Dům seniorů Náměšť'!$A$1:$I$58</definedName>
    <definedName name="_xlnm.Print_Area" localSheetId="7">'7. Domov Hrubá Voda'!$A$1:$I$58</definedName>
    <definedName name="_xlnm.Print_Area" localSheetId="8">'8. Domov seniorů Chválkovice'!$A$1:$I$58</definedName>
    <definedName name="_xlnm.Print_Area" localSheetId="9">'9. Soc. služby Zikova'!$A$1:$I$58</definedName>
    <definedName name="_xlnm.Print_Area" localSheetId="33">CELKEM!$A$1:$I$58</definedName>
    <definedName name="_xlnm.Print_Area" localSheetId="0">Rekapitulace!$A$1:$P$94</definedName>
  </definedNames>
  <calcPr calcId="145621"/>
</workbook>
</file>

<file path=xl/calcChain.xml><?xml version="1.0" encoding="utf-8"?>
<calcChain xmlns="http://schemas.openxmlformats.org/spreadsheetml/2006/main">
  <c r="K47" i="19" l="1"/>
  <c r="N46" i="13" l="1"/>
  <c r="L46" i="13"/>
  <c r="H56" i="31" l="1"/>
  <c r="G16" i="23"/>
  <c r="E56" i="21"/>
  <c r="H24" i="8" l="1"/>
  <c r="E54" i="37"/>
  <c r="E56" i="37"/>
  <c r="G25" i="29" l="1"/>
  <c r="G33" i="37" l="1"/>
  <c r="F41" i="37"/>
  <c r="G39" i="37"/>
  <c r="F39" i="37"/>
  <c r="G29" i="37"/>
  <c r="G31" i="29"/>
  <c r="G31" i="30"/>
  <c r="G31" i="31"/>
  <c r="G31" i="32"/>
  <c r="G31" i="33"/>
  <c r="G31" i="34"/>
  <c r="G31" i="36"/>
  <c r="P51" i="38"/>
  <c r="R57" i="38"/>
  <c r="R55" i="38"/>
  <c r="R53" i="38"/>
  <c r="R49" i="38"/>
  <c r="R47" i="38"/>
  <c r="R45" i="38"/>
  <c r="R43" i="38"/>
  <c r="R41" i="38"/>
  <c r="R39" i="38"/>
  <c r="R37" i="38"/>
  <c r="R35" i="38"/>
  <c r="R33" i="38"/>
  <c r="R31" i="38"/>
  <c r="R29" i="38"/>
  <c r="R27" i="38"/>
  <c r="R25" i="38"/>
  <c r="R23" i="38"/>
  <c r="R21" i="38"/>
  <c r="R19" i="38"/>
  <c r="R17" i="38"/>
  <c r="R15" i="38"/>
  <c r="R13" i="38"/>
  <c r="R11" i="38"/>
  <c r="G25" i="13" l="1"/>
  <c r="G25" i="24"/>
  <c r="H56" i="37" l="1"/>
  <c r="G56" i="37"/>
  <c r="F56" i="37"/>
  <c r="I55" i="37"/>
  <c r="H55" i="37"/>
  <c r="G55" i="37"/>
  <c r="F55" i="37"/>
  <c r="E55" i="37"/>
  <c r="I54" i="37"/>
  <c r="H54" i="37"/>
  <c r="G54" i="37"/>
  <c r="F54" i="37"/>
  <c r="I53" i="37"/>
  <c r="H53" i="37"/>
  <c r="G53" i="37"/>
  <c r="F53" i="37"/>
  <c r="E53" i="37"/>
  <c r="I52" i="37"/>
  <c r="H52" i="37"/>
  <c r="H57" i="37" s="1"/>
  <c r="G52" i="37"/>
  <c r="G57" i="37" s="1"/>
  <c r="F52" i="37"/>
  <c r="F57" i="37" s="1"/>
  <c r="E52" i="37"/>
  <c r="E57" i="37" s="1"/>
  <c r="G43" i="37"/>
  <c r="F43" i="37"/>
  <c r="G42" i="37"/>
  <c r="F42" i="37"/>
  <c r="G41" i="37"/>
  <c r="G40" i="37"/>
  <c r="F40" i="37"/>
  <c r="G32" i="37"/>
  <c r="N30" i="37" s="1"/>
  <c r="G30" i="37"/>
  <c r="G28" i="37"/>
  <c r="G32" i="36"/>
  <c r="G29" i="36"/>
  <c r="G32" i="34"/>
  <c r="G29" i="34"/>
  <c r="G32" i="33"/>
  <c r="G29" i="33"/>
  <c r="G32" i="32"/>
  <c r="G29" i="32"/>
  <c r="G32" i="31"/>
  <c r="G29" i="31"/>
  <c r="G32" i="30"/>
  <c r="G29" i="30"/>
  <c r="G32" i="29"/>
  <c r="G29" i="29"/>
  <c r="G32" i="28"/>
  <c r="G31" i="28"/>
  <c r="G29" i="28"/>
  <c r="G32" i="27"/>
  <c r="G31" i="27"/>
  <c r="G29" i="27"/>
  <c r="G32" i="26"/>
  <c r="G31" i="26"/>
  <c r="G29" i="26"/>
  <c r="G32" i="25"/>
  <c r="G31" i="25"/>
  <c r="G29" i="25" s="1"/>
  <c r="G32" i="24"/>
  <c r="G29" i="24"/>
  <c r="G32" i="23"/>
  <c r="G31" i="23"/>
  <c r="G29" i="23"/>
  <c r="G32" i="22"/>
  <c r="G31" i="22"/>
  <c r="G29" i="22"/>
  <c r="G32" i="21"/>
  <c r="G31" i="21"/>
  <c r="G29" i="21"/>
  <c r="G32" i="20"/>
  <c r="G31" i="20"/>
  <c r="G29" i="20"/>
  <c r="G32" i="19"/>
  <c r="G31" i="19"/>
  <c r="G29" i="19"/>
  <c r="G32" i="18"/>
  <c r="G31" i="18"/>
  <c r="G29" i="18"/>
  <c r="G32" i="17"/>
  <c r="G31" i="17"/>
  <c r="G29" i="17"/>
  <c r="G32" i="16"/>
  <c r="G31" i="16"/>
  <c r="G29" i="16"/>
  <c r="G32" i="15"/>
  <c r="G31" i="15"/>
  <c r="G29" i="15" s="1"/>
  <c r="G32" i="14"/>
  <c r="G31" i="14"/>
  <c r="G29" i="14"/>
  <c r="G31" i="13"/>
  <c r="G29" i="13" s="1"/>
  <c r="G32" i="13"/>
  <c r="G32" i="12"/>
  <c r="G29" i="12"/>
  <c r="G32" i="11"/>
  <c r="G29" i="11"/>
  <c r="G32" i="10"/>
  <c r="G29" i="10"/>
  <c r="G32" i="9"/>
  <c r="G29" i="9"/>
  <c r="G32" i="8"/>
  <c r="G29" i="8"/>
  <c r="G32" i="7"/>
  <c r="G29" i="7"/>
  <c r="G32" i="6"/>
  <c r="G29" i="6"/>
  <c r="G32" i="5"/>
  <c r="G29" i="5"/>
  <c r="G32" i="4"/>
  <c r="G29" i="4"/>
  <c r="I57" i="37" l="1"/>
  <c r="G31" i="37"/>
  <c r="N29" i="37" s="1"/>
  <c r="N32" i="37" s="1"/>
  <c r="O29" i="38" l="1"/>
  <c r="K73" i="38" l="1"/>
  <c r="K71" i="38"/>
  <c r="K69" i="38"/>
  <c r="K67" i="38"/>
  <c r="K65" i="38"/>
  <c r="K63" i="38"/>
  <c r="K61" i="38"/>
  <c r="K59" i="38"/>
  <c r="K57" i="38"/>
  <c r="K55" i="38"/>
  <c r="K53" i="38"/>
  <c r="K51" i="38"/>
  <c r="K49" i="38"/>
  <c r="K47" i="38"/>
  <c r="K45" i="38"/>
  <c r="K43" i="38"/>
  <c r="K41" i="38"/>
  <c r="K39" i="38"/>
  <c r="K37" i="38"/>
  <c r="K35" i="38"/>
  <c r="K33" i="38"/>
  <c r="K31" i="38"/>
  <c r="K29" i="38"/>
  <c r="K27" i="38"/>
  <c r="K25" i="38"/>
  <c r="K23" i="38"/>
  <c r="K21" i="38"/>
  <c r="K19" i="38"/>
  <c r="K17" i="38"/>
  <c r="K15" i="38"/>
  <c r="K13" i="38"/>
  <c r="J78" i="38"/>
  <c r="K76" i="38" l="1"/>
  <c r="O73" i="38" l="1"/>
  <c r="R73" i="38" s="1"/>
  <c r="N73" i="38"/>
  <c r="O71" i="38"/>
  <c r="R71" i="38" s="1"/>
  <c r="N71" i="38"/>
  <c r="O69" i="38"/>
  <c r="R69" i="38" s="1"/>
  <c r="N69" i="38"/>
  <c r="O67" i="38"/>
  <c r="R67" i="38" s="1"/>
  <c r="N67" i="38"/>
  <c r="O65" i="38"/>
  <c r="R65" i="38" s="1"/>
  <c r="N65" i="38"/>
  <c r="O63" i="38"/>
  <c r="R63" i="38" s="1"/>
  <c r="N63" i="38"/>
  <c r="O61" i="38"/>
  <c r="R61" i="38" s="1"/>
  <c r="N61" i="38"/>
  <c r="O59" i="38"/>
  <c r="N59" i="38"/>
  <c r="O57" i="38"/>
  <c r="N57" i="38"/>
  <c r="O55" i="38"/>
  <c r="N55" i="38"/>
  <c r="O53" i="38"/>
  <c r="N53" i="38"/>
  <c r="O51" i="38"/>
  <c r="N51" i="38"/>
  <c r="O49" i="38"/>
  <c r="N49" i="38"/>
  <c r="O47" i="38"/>
  <c r="N47" i="38"/>
  <c r="O45" i="38"/>
  <c r="N45" i="38"/>
  <c r="O43" i="38"/>
  <c r="N43" i="38"/>
  <c r="O41" i="38"/>
  <c r="N41" i="38"/>
  <c r="O39" i="38"/>
  <c r="N39" i="38"/>
  <c r="O37" i="38"/>
  <c r="N37" i="38"/>
  <c r="O35" i="38"/>
  <c r="N35" i="38"/>
  <c r="O33" i="38"/>
  <c r="N33" i="38"/>
  <c r="O31" i="38"/>
  <c r="N31" i="38"/>
  <c r="N29" i="38"/>
  <c r="H29" i="38" l="1"/>
  <c r="O27" i="38"/>
  <c r="N27" i="38"/>
  <c r="O25" i="38"/>
  <c r="N25" i="38"/>
  <c r="O23" i="38"/>
  <c r="N23" i="38"/>
  <c r="O21" i="38"/>
  <c r="N21" i="38"/>
  <c r="O19" i="38"/>
  <c r="N19" i="38"/>
  <c r="O17" i="38"/>
  <c r="N17" i="38"/>
  <c r="O15" i="38"/>
  <c r="N15" i="38"/>
  <c r="O13" i="38"/>
  <c r="N13" i="38"/>
  <c r="O11" i="38"/>
  <c r="N11" i="38"/>
  <c r="I73" i="38"/>
  <c r="I71" i="38"/>
  <c r="I69" i="38"/>
  <c r="I67" i="38"/>
  <c r="I65" i="38"/>
  <c r="I63" i="38"/>
  <c r="I61" i="38"/>
  <c r="I59" i="38"/>
  <c r="I57" i="38"/>
  <c r="I55" i="38"/>
  <c r="I53" i="38"/>
  <c r="I51" i="38"/>
  <c r="I49" i="38"/>
  <c r="I47" i="38"/>
  <c r="I45" i="38"/>
  <c r="I43" i="38"/>
  <c r="I41" i="38"/>
  <c r="I39" i="38"/>
  <c r="I37" i="38"/>
  <c r="I35" i="38"/>
  <c r="I33" i="38"/>
  <c r="I31" i="38"/>
  <c r="I29" i="38"/>
  <c r="I27" i="38"/>
  <c r="I25" i="38"/>
  <c r="I23" i="38"/>
  <c r="I21" i="38"/>
  <c r="I19" i="38"/>
  <c r="I17" i="38"/>
  <c r="I15" i="38"/>
  <c r="I13" i="38"/>
  <c r="H73" i="38"/>
  <c r="G73" i="38"/>
  <c r="H71" i="38"/>
  <c r="G71" i="38"/>
  <c r="H69" i="38"/>
  <c r="J69" i="38" s="1"/>
  <c r="G69" i="38"/>
  <c r="H67" i="38"/>
  <c r="J67" i="38" s="1"/>
  <c r="G67" i="38"/>
  <c r="H65" i="38"/>
  <c r="J65" i="38" s="1"/>
  <c r="G65" i="38"/>
  <c r="H63" i="38"/>
  <c r="J63" i="38" s="1"/>
  <c r="G63" i="38"/>
  <c r="H61" i="38"/>
  <c r="J61" i="38" s="1"/>
  <c r="G61" i="38"/>
  <c r="H59" i="38"/>
  <c r="J59" i="38" s="1"/>
  <c r="G59" i="38"/>
  <c r="H57" i="38"/>
  <c r="J57" i="38" s="1"/>
  <c r="G57" i="38"/>
  <c r="H55" i="38"/>
  <c r="J55" i="38" s="1"/>
  <c r="G55" i="38"/>
  <c r="H53" i="38"/>
  <c r="J53" i="38" s="1"/>
  <c r="G53" i="38"/>
  <c r="H51" i="38"/>
  <c r="J51" i="38" s="1"/>
  <c r="G51" i="38"/>
  <c r="H49" i="38"/>
  <c r="J49" i="38" s="1"/>
  <c r="G49" i="38"/>
  <c r="H47" i="38"/>
  <c r="J47" i="38" s="1"/>
  <c r="G47" i="38"/>
  <c r="H45" i="38"/>
  <c r="G45" i="38"/>
  <c r="H43" i="38"/>
  <c r="J43" i="38" s="1"/>
  <c r="G43" i="38"/>
  <c r="H41" i="38"/>
  <c r="J41" i="38" s="1"/>
  <c r="G41" i="38"/>
  <c r="H39" i="38"/>
  <c r="J39" i="38" s="1"/>
  <c r="G39" i="38"/>
  <c r="H37" i="38"/>
  <c r="G37" i="38"/>
  <c r="H35" i="38"/>
  <c r="J35" i="38" s="1"/>
  <c r="G35" i="38"/>
  <c r="H33" i="38"/>
  <c r="G33" i="38"/>
  <c r="H31" i="38"/>
  <c r="J31" i="38" s="1"/>
  <c r="G31" i="38"/>
  <c r="G29" i="38"/>
  <c r="H27" i="38"/>
  <c r="G27" i="38"/>
  <c r="H25" i="38"/>
  <c r="G25" i="38"/>
  <c r="H23" i="38"/>
  <c r="G23" i="38"/>
  <c r="H21" i="38"/>
  <c r="G21" i="38"/>
  <c r="H19" i="38"/>
  <c r="G19" i="38"/>
  <c r="H17" i="38"/>
  <c r="G17" i="38"/>
  <c r="H15" i="38"/>
  <c r="G15" i="38"/>
  <c r="H13" i="38"/>
  <c r="G13" i="38"/>
  <c r="N76" i="38"/>
  <c r="P76" i="38"/>
  <c r="G78" i="38"/>
  <c r="H78" i="38"/>
  <c r="I78" i="38"/>
  <c r="J45" i="38" l="1"/>
  <c r="M45" i="38" s="1"/>
  <c r="J37" i="38"/>
  <c r="M37" i="38" s="1"/>
  <c r="J33" i="38"/>
  <c r="M33" i="38" s="1"/>
  <c r="J71" i="38"/>
  <c r="M71" i="38" s="1"/>
  <c r="J73" i="38"/>
  <c r="M73" i="38" s="1"/>
  <c r="M31" i="38"/>
  <c r="L31" i="38"/>
  <c r="L33" i="38"/>
  <c r="M35" i="38"/>
  <c r="L35" i="38"/>
  <c r="L37" i="38"/>
  <c r="M39" i="38"/>
  <c r="L39" i="38"/>
  <c r="M41" i="38"/>
  <c r="L41" i="38"/>
  <c r="M43" i="38"/>
  <c r="L43" i="38"/>
  <c r="L45" i="38"/>
  <c r="M47" i="38"/>
  <c r="L47" i="38"/>
  <c r="M49" i="38"/>
  <c r="L49" i="38"/>
  <c r="M51" i="38"/>
  <c r="L51" i="38"/>
  <c r="R51" i="38" s="1"/>
  <c r="M53" i="38"/>
  <c r="L53" i="38"/>
  <c r="M55" i="38"/>
  <c r="L55" i="38"/>
  <c r="M57" i="38"/>
  <c r="L57" i="38"/>
  <c r="M59" i="38"/>
  <c r="L59" i="38"/>
  <c r="R59" i="38" s="1"/>
  <c r="M61" i="38"/>
  <c r="L61" i="38"/>
  <c r="M63" i="38"/>
  <c r="L63" i="38"/>
  <c r="M65" i="38"/>
  <c r="L65" i="38"/>
  <c r="M67" i="38"/>
  <c r="L67" i="38"/>
  <c r="M69" i="38"/>
  <c r="L69" i="38"/>
  <c r="L71" i="38"/>
  <c r="L73" i="38"/>
  <c r="J13" i="38"/>
  <c r="J15" i="38"/>
  <c r="J17" i="38"/>
  <c r="J19" i="38"/>
  <c r="J21" i="38"/>
  <c r="J23" i="38"/>
  <c r="J25" i="38"/>
  <c r="J27" i="38"/>
  <c r="J29" i="38"/>
  <c r="Q51" i="38"/>
  <c r="O76" i="38"/>
  <c r="P77" i="38" s="1"/>
  <c r="Q61" i="38"/>
  <c r="Q73" i="38" l="1"/>
  <c r="Q71" i="38"/>
  <c r="Q69" i="38"/>
  <c r="Q67" i="38"/>
  <c r="Q65" i="38"/>
  <c r="Q63" i="38"/>
  <c r="Q49" i="38"/>
  <c r="Q47" i="38"/>
  <c r="Q37" i="38"/>
  <c r="Q35" i="38"/>
  <c r="Q33" i="38"/>
  <c r="M29" i="38"/>
  <c r="L29" i="38"/>
  <c r="M25" i="38"/>
  <c r="L25" i="38"/>
  <c r="M21" i="38"/>
  <c r="L21" i="38"/>
  <c r="M17" i="38"/>
  <c r="L17" i="38"/>
  <c r="M13" i="38"/>
  <c r="L13" i="38"/>
  <c r="M27" i="38"/>
  <c r="L27" i="38"/>
  <c r="M23" i="38"/>
  <c r="L23" i="38"/>
  <c r="M19" i="38"/>
  <c r="L19" i="38"/>
  <c r="M15" i="38"/>
  <c r="L15" i="38"/>
  <c r="Q53" i="38"/>
  <c r="Q39" i="38"/>
  <c r="Q41" i="38"/>
  <c r="Q43" i="38"/>
  <c r="Q45" i="38"/>
  <c r="Q55" i="38"/>
  <c r="Q57" i="38"/>
  <c r="Q59" i="38"/>
  <c r="Q27" i="38" l="1"/>
  <c r="Q25" i="38"/>
  <c r="Q23" i="38"/>
  <c r="Q17" i="38"/>
  <c r="Q15" i="38"/>
  <c r="Q13" i="38"/>
  <c r="Q31" i="38"/>
  <c r="Q29" i="38"/>
  <c r="Q19" i="38"/>
  <c r="Q21" i="38" l="1"/>
  <c r="G26" i="37"/>
  <c r="G25" i="37"/>
  <c r="I22" i="37"/>
  <c r="H22" i="37"/>
  <c r="I18" i="37"/>
  <c r="H18" i="37"/>
  <c r="F18" i="37"/>
  <c r="I16" i="37"/>
  <c r="H16" i="37"/>
  <c r="F16" i="37"/>
  <c r="E18" i="37"/>
  <c r="E16" i="37"/>
  <c r="I42" i="37"/>
  <c r="I41" i="37"/>
  <c r="J40" i="37"/>
  <c r="K40" i="37" s="1"/>
  <c r="I40" i="37"/>
  <c r="G16" i="36"/>
  <c r="G18" i="36"/>
  <c r="G22" i="36"/>
  <c r="H24" i="36"/>
  <c r="I24" i="36"/>
  <c r="I39" i="36"/>
  <c r="I40" i="36"/>
  <c r="I41" i="36"/>
  <c r="I42" i="36"/>
  <c r="I43" i="36"/>
  <c r="H52" i="36"/>
  <c r="H53" i="36"/>
  <c r="H56" i="36" s="1"/>
  <c r="H54" i="36"/>
  <c r="H55" i="36"/>
  <c r="G56" i="36"/>
  <c r="I56" i="36"/>
  <c r="F56" i="36"/>
  <c r="I39" i="37" l="1"/>
  <c r="I43" i="37"/>
  <c r="J39" i="37"/>
  <c r="K39" i="37" s="1"/>
  <c r="G24" i="36"/>
  <c r="E56" i="36"/>
  <c r="G16" i="34" l="1"/>
  <c r="H24" i="34"/>
  <c r="I39" i="34"/>
  <c r="I40" i="34"/>
  <c r="I41" i="34"/>
  <c r="I42" i="34"/>
  <c r="I43" i="34"/>
  <c r="H52" i="34"/>
  <c r="H54" i="34"/>
  <c r="G56" i="34"/>
  <c r="I56" i="34"/>
  <c r="F56" i="34"/>
  <c r="H55" i="34" l="1"/>
  <c r="G22" i="34"/>
  <c r="H53" i="34"/>
  <c r="H56" i="34" s="1"/>
  <c r="G18" i="34"/>
  <c r="G24" i="34"/>
  <c r="I24" i="34"/>
  <c r="E56" i="34"/>
  <c r="G16" i="33" l="1"/>
  <c r="G18" i="33"/>
  <c r="G22" i="33"/>
  <c r="H24" i="33"/>
  <c r="I24" i="33"/>
  <c r="I39" i="33"/>
  <c r="I40" i="33"/>
  <c r="I41" i="33"/>
  <c r="I42" i="33"/>
  <c r="I43" i="33"/>
  <c r="H52" i="33"/>
  <c r="H53" i="33"/>
  <c r="H56" i="33" s="1"/>
  <c r="H54" i="33"/>
  <c r="H55" i="33"/>
  <c r="G56" i="33"/>
  <c r="I56" i="33"/>
  <c r="F56" i="33"/>
  <c r="G24" i="33" l="1"/>
  <c r="E56" i="33"/>
  <c r="G16" i="32" l="1"/>
  <c r="G18" i="32"/>
  <c r="G22" i="32"/>
  <c r="H24" i="32"/>
  <c r="I39" i="32"/>
  <c r="I40" i="32"/>
  <c r="I41" i="32"/>
  <c r="I42" i="32"/>
  <c r="I43" i="32"/>
  <c r="H52" i="32"/>
  <c r="H53" i="32"/>
  <c r="H56" i="32" s="1"/>
  <c r="H54" i="32"/>
  <c r="H55" i="32"/>
  <c r="G56" i="32"/>
  <c r="I56" i="32"/>
  <c r="F56" i="32"/>
  <c r="G24" i="32" l="1"/>
  <c r="I24" i="32"/>
  <c r="E56" i="32"/>
  <c r="G16" i="31" l="1"/>
  <c r="G18" i="31"/>
  <c r="G22" i="31"/>
  <c r="H24" i="31"/>
  <c r="I39" i="31"/>
  <c r="I40" i="31"/>
  <c r="I41" i="31"/>
  <c r="I42" i="31"/>
  <c r="I43" i="31"/>
  <c r="H52" i="31"/>
  <c r="H53" i="31"/>
  <c r="H54" i="31"/>
  <c r="H55" i="31"/>
  <c r="G56" i="31"/>
  <c r="I56" i="31"/>
  <c r="F56" i="31"/>
  <c r="G24" i="31" l="1"/>
  <c r="I24" i="31"/>
  <c r="E56" i="31"/>
  <c r="G16" i="30" l="1"/>
  <c r="G18" i="30"/>
  <c r="G22" i="30"/>
  <c r="H24" i="30"/>
  <c r="I39" i="30"/>
  <c r="I40" i="30"/>
  <c r="I41" i="30"/>
  <c r="I42" i="30"/>
  <c r="I43" i="30"/>
  <c r="H52" i="30"/>
  <c r="H53" i="30"/>
  <c r="H56" i="30" s="1"/>
  <c r="H54" i="30"/>
  <c r="H55" i="30"/>
  <c r="G56" i="30"/>
  <c r="I56" i="30"/>
  <c r="F56" i="30"/>
  <c r="G24" i="30" l="1"/>
  <c r="I24" i="30"/>
  <c r="E56" i="30"/>
  <c r="G16" i="29" l="1"/>
  <c r="G18" i="29"/>
  <c r="G22" i="29"/>
  <c r="H24" i="29"/>
  <c r="I39" i="29"/>
  <c r="I40" i="29"/>
  <c r="I41" i="29"/>
  <c r="I42" i="29"/>
  <c r="I43" i="29"/>
  <c r="H52" i="29"/>
  <c r="H53" i="29"/>
  <c r="H56" i="29" s="1"/>
  <c r="H54" i="29"/>
  <c r="H55" i="29"/>
  <c r="G56" i="29"/>
  <c r="I56" i="29"/>
  <c r="F56" i="29"/>
  <c r="G24" i="29" l="1"/>
  <c r="I24" i="29"/>
  <c r="E56" i="29"/>
  <c r="G16" i="28" l="1"/>
  <c r="G18" i="28"/>
  <c r="G22" i="28"/>
  <c r="I24" i="28"/>
  <c r="H24" i="28"/>
  <c r="I39" i="28"/>
  <c r="I40" i="28"/>
  <c r="I41" i="28"/>
  <c r="I42" i="28"/>
  <c r="I43" i="28"/>
  <c r="H52" i="28"/>
  <c r="H53" i="28"/>
  <c r="H56" i="28" s="1"/>
  <c r="H54" i="28"/>
  <c r="H55" i="28"/>
  <c r="G56" i="28"/>
  <c r="I56" i="28"/>
  <c r="I56" i="37" s="1"/>
  <c r="F56" i="28"/>
  <c r="G24" i="28" l="1"/>
  <c r="E56" i="28"/>
  <c r="G16" i="27" l="1"/>
  <c r="G18" i="27"/>
  <c r="G22" i="27"/>
  <c r="H24" i="27"/>
  <c r="I39" i="27"/>
  <c r="I40" i="27"/>
  <c r="I41" i="27"/>
  <c r="I42" i="27"/>
  <c r="I43" i="27"/>
  <c r="H52" i="27"/>
  <c r="H53" i="27"/>
  <c r="H56" i="27" s="1"/>
  <c r="H54" i="27"/>
  <c r="H55" i="27"/>
  <c r="G56" i="27"/>
  <c r="I56" i="27"/>
  <c r="F56" i="27"/>
  <c r="G24" i="27" l="1"/>
  <c r="I24" i="27"/>
  <c r="E56" i="27"/>
  <c r="G16" i="26" l="1"/>
  <c r="G18" i="26"/>
  <c r="G22" i="26"/>
  <c r="H24" i="26"/>
  <c r="I39" i="26"/>
  <c r="I40" i="26"/>
  <c r="I41" i="26"/>
  <c r="I42" i="26"/>
  <c r="I43" i="26"/>
  <c r="H52" i="26"/>
  <c r="H53" i="26"/>
  <c r="H56" i="26" s="1"/>
  <c r="H54" i="26"/>
  <c r="H55" i="26"/>
  <c r="E56" i="26"/>
  <c r="F56" i="26"/>
  <c r="G56" i="26"/>
  <c r="I56" i="26"/>
  <c r="G24" i="26" l="1"/>
  <c r="I24" i="26"/>
  <c r="G16" i="25" l="1"/>
  <c r="G18" i="25"/>
  <c r="G22" i="25"/>
  <c r="H24" i="25"/>
  <c r="I39" i="25"/>
  <c r="I40" i="25"/>
  <c r="I41" i="25"/>
  <c r="I42" i="25"/>
  <c r="I43" i="25"/>
  <c r="H52" i="25"/>
  <c r="H53" i="25"/>
  <c r="H56" i="25" s="1"/>
  <c r="H54" i="25"/>
  <c r="H55" i="25"/>
  <c r="G56" i="25"/>
  <c r="F56" i="25"/>
  <c r="I56" i="25"/>
  <c r="G24" i="25" l="1"/>
  <c r="I24" i="25"/>
  <c r="E56" i="25"/>
  <c r="G16" i="24" l="1"/>
  <c r="G18" i="24"/>
  <c r="G22" i="24"/>
  <c r="H24" i="24"/>
  <c r="I39" i="24"/>
  <c r="I40" i="24"/>
  <c r="I41" i="24"/>
  <c r="I42" i="24"/>
  <c r="I43" i="24"/>
  <c r="H52" i="24"/>
  <c r="H53" i="24"/>
  <c r="H56" i="24" s="1"/>
  <c r="H54" i="24"/>
  <c r="H55" i="24"/>
  <c r="G56" i="24"/>
  <c r="I56" i="24"/>
  <c r="F56" i="24"/>
  <c r="G24" i="24" l="1"/>
  <c r="I24" i="24"/>
  <c r="E56" i="24"/>
  <c r="H24" i="23" l="1"/>
  <c r="I39" i="23"/>
  <c r="I40" i="23"/>
  <c r="I41" i="23"/>
  <c r="I42" i="23"/>
  <c r="I43" i="23"/>
  <c r="H52" i="23"/>
  <c r="H54" i="23"/>
  <c r="G56" i="23"/>
  <c r="I56" i="23"/>
  <c r="F56" i="23"/>
  <c r="H53" i="23" l="1"/>
  <c r="G18" i="23"/>
  <c r="H55" i="23"/>
  <c r="G22" i="23"/>
  <c r="G24" i="23"/>
  <c r="I24" i="23"/>
  <c r="E56" i="23"/>
  <c r="G16" i="22"/>
  <c r="G18" i="22"/>
  <c r="G22" i="22"/>
  <c r="I24" i="22"/>
  <c r="H24" i="22"/>
  <c r="I39" i="22"/>
  <c r="I40" i="22"/>
  <c r="I41" i="22"/>
  <c r="I42" i="22"/>
  <c r="I43" i="22"/>
  <c r="H52" i="22"/>
  <c r="H53" i="22"/>
  <c r="H56" i="22" s="1"/>
  <c r="H54" i="22"/>
  <c r="H55" i="22"/>
  <c r="G56" i="22"/>
  <c r="I56" i="22"/>
  <c r="F56" i="22"/>
  <c r="H56" i="23" l="1"/>
  <c r="G24" i="22"/>
  <c r="E56" i="22"/>
  <c r="G16" i="21" l="1"/>
  <c r="G18" i="21"/>
  <c r="G22" i="21"/>
  <c r="H24" i="21"/>
  <c r="I39" i="21"/>
  <c r="I40" i="21"/>
  <c r="I41" i="21"/>
  <c r="I42" i="21"/>
  <c r="I43" i="21"/>
  <c r="H52" i="21"/>
  <c r="H53" i="21"/>
  <c r="H56" i="21" s="1"/>
  <c r="H54" i="21"/>
  <c r="H55" i="21"/>
  <c r="G56" i="21"/>
  <c r="I56" i="21"/>
  <c r="F56" i="21"/>
  <c r="G24" i="21" l="1"/>
  <c r="I24" i="21"/>
  <c r="G16" i="20" l="1"/>
  <c r="G18" i="20"/>
  <c r="G22" i="20"/>
  <c r="H24" i="20"/>
  <c r="I24" i="20"/>
  <c r="I39" i="20"/>
  <c r="I40" i="20"/>
  <c r="I41" i="20"/>
  <c r="I42" i="20"/>
  <c r="I43" i="20"/>
  <c r="H52" i="20"/>
  <c r="H53" i="20"/>
  <c r="G56" i="20"/>
  <c r="I56" i="20"/>
  <c r="H54" i="20"/>
  <c r="H55" i="20"/>
  <c r="F56" i="20"/>
  <c r="H56" i="20" l="1"/>
  <c r="G24" i="20"/>
  <c r="E56" i="20"/>
  <c r="G16" i="19" l="1"/>
  <c r="G18" i="19"/>
  <c r="G22" i="19"/>
  <c r="H24" i="19"/>
  <c r="I39" i="19"/>
  <c r="I40" i="19"/>
  <c r="I41" i="19"/>
  <c r="I42" i="19"/>
  <c r="I43" i="19"/>
  <c r="H52" i="19"/>
  <c r="H53" i="19"/>
  <c r="H56" i="19" s="1"/>
  <c r="H54" i="19"/>
  <c r="H55" i="19"/>
  <c r="F56" i="19"/>
  <c r="G56" i="19"/>
  <c r="I56" i="19"/>
  <c r="G24" i="19" l="1"/>
  <c r="I24" i="19"/>
  <c r="E56" i="19"/>
  <c r="G16" i="18" l="1"/>
  <c r="G18" i="18"/>
  <c r="G22" i="18"/>
  <c r="H24" i="18"/>
  <c r="I39" i="18"/>
  <c r="I40" i="18"/>
  <c r="I41" i="18"/>
  <c r="I42" i="18"/>
  <c r="I43" i="18"/>
  <c r="H52" i="18"/>
  <c r="H53" i="18"/>
  <c r="H56" i="18" s="1"/>
  <c r="H54" i="18"/>
  <c r="H55" i="18"/>
  <c r="G56" i="18"/>
  <c r="I56" i="18"/>
  <c r="F56" i="18"/>
  <c r="G24" i="18" l="1"/>
  <c r="I24" i="18"/>
  <c r="E56" i="18"/>
  <c r="G16" i="17" l="1"/>
  <c r="G18" i="17"/>
  <c r="G22" i="17"/>
  <c r="H24" i="17"/>
  <c r="I39" i="17"/>
  <c r="I40" i="17"/>
  <c r="I41" i="17"/>
  <c r="I42" i="17"/>
  <c r="I43" i="17"/>
  <c r="H52" i="17"/>
  <c r="H53" i="17"/>
  <c r="H56" i="17" s="1"/>
  <c r="H54" i="17"/>
  <c r="H55" i="17"/>
  <c r="G56" i="17"/>
  <c r="I56" i="17"/>
  <c r="F56" i="17"/>
  <c r="G24" i="17" l="1"/>
  <c r="I24" i="17"/>
  <c r="E56" i="17"/>
  <c r="G16" i="16" l="1"/>
  <c r="G18" i="16"/>
  <c r="G22" i="16"/>
  <c r="I24" i="16"/>
  <c r="H24" i="16"/>
  <c r="I39" i="16"/>
  <c r="I40" i="16"/>
  <c r="I41" i="16"/>
  <c r="I42" i="16"/>
  <c r="I43" i="16"/>
  <c r="H52" i="16"/>
  <c r="H53" i="16"/>
  <c r="H56" i="16" s="1"/>
  <c r="H54" i="16"/>
  <c r="H55" i="16"/>
  <c r="F56" i="16"/>
  <c r="G56" i="16"/>
  <c r="I56" i="16"/>
  <c r="G24" i="16" l="1"/>
  <c r="E56" i="16"/>
  <c r="G16" i="15" l="1"/>
  <c r="G18" i="15"/>
  <c r="G22" i="15"/>
  <c r="I24" i="15"/>
  <c r="H24" i="15"/>
  <c r="I39" i="15"/>
  <c r="I40" i="15"/>
  <c r="I41" i="15"/>
  <c r="I42" i="15"/>
  <c r="I43" i="15"/>
  <c r="H52" i="15"/>
  <c r="H53" i="15"/>
  <c r="H56" i="15" s="1"/>
  <c r="H54" i="15"/>
  <c r="H55" i="15"/>
  <c r="G56" i="15"/>
  <c r="I56" i="15"/>
  <c r="F56" i="15"/>
  <c r="G24" i="15" l="1"/>
  <c r="E56" i="15"/>
  <c r="G16" i="14" l="1"/>
  <c r="G18" i="14"/>
  <c r="G22" i="14"/>
  <c r="H24" i="14"/>
  <c r="I39" i="14"/>
  <c r="I40" i="14"/>
  <c r="I41" i="14"/>
  <c r="I42" i="14"/>
  <c r="I43" i="14"/>
  <c r="H52" i="14"/>
  <c r="H53" i="14"/>
  <c r="H56" i="14" s="1"/>
  <c r="H54" i="14"/>
  <c r="H55" i="14"/>
  <c r="G56" i="14"/>
  <c r="I56" i="14"/>
  <c r="F56" i="14"/>
  <c r="G24" i="14" l="1"/>
  <c r="I24" i="14"/>
  <c r="E56" i="14"/>
  <c r="G16" i="13" l="1"/>
  <c r="G18" i="13"/>
  <c r="G22" i="13"/>
  <c r="H24" i="13"/>
  <c r="I39" i="13"/>
  <c r="I40" i="13"/>
  <c r="I41" i="13"/>
  <c r="I42" i="13"/>
  <c r="I43" i="13"/>
  <c r="H52" i="13"/>
  <c r="H53" i="13"/>
  <c r="H56" i="13" s="1"/>
  <c r="H54" i="13"/>
  <c r="H55" i="13"/>
  <c r="E56" i="13"/>
  <c r="F56" i="13"/>
  <c r="G56" i="13"/>
  <c r="I56" i="13"/>
  <c r="G24" i="13" l="1"/>
  <c r="I24" i="13"/>
  <c r="G16" i="12" l="1"/>
  <c r="G18" i="12"/>
  <c r="G22" i="12"/>
  <c r="H24" i="12"/>
  <c r="I39" i="12"/>
  <c r="I40" i="12"/>
  <c r="I41" i="12"/>
  <c r="I42" i="12"/>
  <c r="I43" i="12"/>
  <c r="H52" i="12"/>
  <c r="H53" i="12"/>
  <c r="H56" i="12" s="1"/>
  <c r="H54" i="12"/>
  <c r="H55" i="12"/>
  <c r="F56" i="12"/>
  <c r="G56" i="12"/>
  <c r="I56" i="12"/>
  <c r="G24" i="12" l="1"/>
  <c r="I24" i="12"/>
  <c r="E56" i="12"/>
  <c r="G16" i="11" l="1"/>
  <c r="G18" i="11"/>
  <c r="G22" i="11"/>
  <c r="H24" i="11"/>
  <c r="I24" i="11"/>
  <c r="I39" i="11"/>
  <c r="I40" i="11"/>
  <c r="I41" i="11"/>
  <c r="I42" i="11"/>
  <c r="I43" i="11"/>
  <c r="H52" i="11"/>
  <c r="H53" i="11"/>
  <c r="H56" i="11" s="1"/>
  <c r="H54" i="11"/>
  <c r="H55" i="11"/>
  <c r="G56" i="11"/>
  <c r="I56" i="11"/>
  <c r="F56" i="11"/>
  <c r="G24" i="11" l="1"/>
  <c r="E56" i="11"/>
  <c r="G16" i="10" l="1"/>
  <c r="G18" i="10"/>
  <c r="G22" i="10"/>
  <c r="H24" i="10"/>
  <c r="I39" i="10"/>
  <c r="I40" i="10"/>
  <c r="I41" i="10"/>
  <c r="I42" i="10"/>
  <c r="I43" i="10"/>
  <c r="H52" i="10"/>
  <c r="H53" i="10"/>
  <c r="H56" i="10" s="1"/>
  <c r="H54" i="10"/>
  <c r="H55" i="10"/>
  <c r="G56" i="10"/>
  <c r="F56" i="10"/>
  <c r="I56" i="10"/>
  <c r="G24" i="10" l="1"/>
  <c r="I24" i="10"/>
  <c r="E56" i="10"/>
  <c r="G16" i="9" l="1"/>
  <c r="G18" i="9"/>
  <c r="G22" i="9"/>
  <c r="H24" i="9"/>
  <c r="I39" i="9"/>
  <c r="I40" i="9"/>
  <c r="I41" i="9"/>
  <c r="I42" i="9"/>
  <c r="I43" i="9"/>
  <c r="H52" i="9"/>
  <c r="H53" i="9"/>
  <c r="H56" i="9" s="1"/>
  <c r="H54" i="9"/>
  <c r="H55" i="9"/>
  <c r="E56" i="9"/>
  <c r="F56" i="9"/>
  <c r="G56" i="9"/>
  <c r="I56" i="9"/>
  <c r="G24" i="9" l="1"/>
  <c r="I24" i="9"/>
  <c r="G16" i="8" l="1"/>
  <c r="G18" i="8"/>
  <c r="G22" i="8"/>
  <c r="I39" i="8"/>
  <c r="I40" i="8"/>
  <c r="I41" i="8"/>
  <c r="I42" i="8"/>
  <c r="I43" i="8"/>
  <c r="H52" i="8"/>
  <c r="H53" i="8"/>
  <c r="H56" i="8" s="1"/>
  <c r="H54" i="8"/>
  <c r="H55" i="8"/>
  <c r="G56" i="8"/>
  <c r="I56" i="8"/>
  <c r="F56" i="8"/>
  <c r="G24" i="8" l="1"/>
  <c r="I24" i="8"/>
  <c r="E56" i="8"/>
  <c r="G16" i="7" l="1"/>
  <c r="G18" i="7"/>
  <c r="G22" i="7"/>
  <c r="H24" i="7"/>
  <c r="I24" i="7"/>
  <c r="I39" i="7"/>
  <c r="I40" i="7"/>
  <c r="I41" i="7"/>
  <c r="I42" i="7"/>
  <c r="I43" i="7"/>
  <c r="H52" i="7"/>
  <c r="H53" i="7"/>
  <c r="H56" i="7" s="1"/>
  <c r="H54" i="7"/>
  <c r="H55" i="7"/>
  <c r="G56" i="7"/>
  <c r="I56" i="7"/>
  <c r="F56" i="7"/>
  <c r="G24" i="7" l="1"/>
  <c r="E56" i="7"/>
  <c r="G16" i="6" l="1"/>
  <c r="G18" i="6"/>
  <c r="G22" i="6"/>
  <c r="I24" i="6"/>
  <c r="H24" i="6"/>
  <c r="I39" i="6"/>
  <c r="I40" i="6"/>
  <c r="I41" i="6"/>
  <c r="I42" i="6"/>
  <c r="I43" i="6"/>
  <c r="H52" i="6"/>
  <c r="H53" i="6"/>
  <c r="H56" i="6" s="1"/>
  <c r="H54" i="6"/>
  <c r="H55" i="6"/>
  <c r="G56" i="6"/>
  <c r="F56" i="6"/>
  <c r="I56" i="6"/>
  <c r="G24" i="6" l="1"/>
  <c r="E56" i="6"/>
  <c r="G16" i="5" l="1"/>
  <c r="G18" i="5"/>
  <c r="G22" i="5"/>
  <c r="H24" i="5"/>
  <c r="I39" i="5"/>
  <c r="I40" i="5"/>
  <c r="I41" i="5"/>
  <c r="I42" i="5"/>
  <c r="I43" i="5"/>
  <c r="H52" i="5"/>
  <c r="H53" i="5"/>
  <c r="H56" i="5" s="1"/>
  <c r="H54" i="5"/>
  <c r="H55" i="5"/>
  <c r="G56" i="5"/>
  <c r="I56" i="5"/>
  <c r="F56" i="5"/>
  <c r="G24" i="5" l="1"/>
  <c r="I24" i="5"/>
  <c r="E56" i="5"/>
  <c r="G16" i="4" l="1"/>
  <c r="G18" i="4"/>
  <c r="G22" i="4"/>
  <c r="H24" i="4"/>
  <c r="H24" i="37" s="1"/>
  <c r="I24" i="4"/>
  <c r="I24" i="37" s="1"/>
  <c r="I39" i="4"/>
  <c r="I40" i="4"/>
  <c r="I41" i="4"/>
  <c r="I42" i="4"/>
  <c r="I43" i="4"/>
  <c r="H52" i="4"/>
  <c r="H53" i="4"/>
  <c r="H54" i="4"/>
  <c r="H55" i="4"/>
  <c r="G56" i="4"/>
  <c r="I56" i="4"/>
  <c r="F56" i="4"/>
  <c r="H56" i="4" l="1"/>
  <c r="H11" i="38"/>
  <c r="G18" i="37"/>
  <c r="I11" i="38"/>
  <c r="I76" i="38" s="1"/>
  <c r="I81" i="38" s="1"/>
  <c r="G22" i="37"/>
  <c r="G11" i="38"/>
  <c r="G76" i="38" s="1"/>
  <c r="G81" i="38" s="1"/>
  <c r="G16" i="37"/>
  <c r="G24" i="4"/>
  <c r="G24" i="37" s="1"/>
  <c r="E56" i="4"/>
  <c r="H76" i="38" l="1"/>
  <c r="H81" i="38" s="1"/>
  <c r="J11" i="38"/>
  <c r="L11" i="38" l="1"/>
  <c r="J76" i="38"/>
  <c r="M11" i="38"/>
  <c r="M76" i="38" s="1"/>
  <c r="H88" i="38" l="1"/>
  <c r="J81" i="38"/>
  <c r="Q11" i="38"/>
  <c r="L76" i="38"/>
  <c r="M77" i="38" s="1"/>
  <c r="I83" i="38"/>
  <c r="I82" i="38"/>
  <c r="I84" i="38"/>
  <c r="H92" i="38" l="1"/>
  <c r="H91" i="38"/>
</calcChain>
</file>

<file path=xl/comments1.xml><?xml version="1.0" encoding="utf-8"?>
<comments xmlns="http://schemas.openxmlformats.org/spreadsheetml/2006/main">
  <authors>
    <author>Dostálová Anna</author>
  </authors>
  <commentList>
    <comment ref="F40" authorId="0">
      <text>
        <r>
          <rPr>
            <b/>
            <sz val="9"/>
            <color indexed="81"/>
            <rFont val="Tahoma"/>
            <family val="2"/>
            <charset val="238"/>
          </rPr>
          <t>po uvedlo částku 977 556,- Kč</t>
        </r>
        <r>
          <rPr>
            <sz val="9"/>
            <color indexed="81"/>
            <rFont val="Tahoma"/>
            <family val="2"/>
            <charset val="238"/>
          </rPr>
          <t xml:space="preserve">
</t>
        </r>
      </text>
    </comment>
  </commentList>
</comments>
</file>

<file path=xl/comments2.xml><?xml version="1.0" encoding="utf-8"?>
<comments xmlns="http://schemas.openxmlformats.org/spreadsheetml/2006/main">
  <authors>
    <author>Dostálová Anna</author>
  </authors>
  <commentList>
    <comment ref="I53" authorId="0">
      <text>
        <r>
          <rPr>
            <b/>
            <sz val="8"/>
            <color indexed="81"/>
            <rFont val="Tahoma"/>
            <family val="2"/>
            <charset val="238"/>
          </rPr>
          <t>PO uvedlo fin.krytí ve výši 77 748,57 Kč v rozvaze je k 31.12.2013 -143 967,81 Kč.</t>
        </r>
        <r>
          <rPr>
            <sz val="8"/>
            <color indexed="81"/>
            <rFont val="Tahoma"/>
            <family val="2"/>
            <charset val="238"/>
          </rPr>
          <t xml:space="preserve">
</t>
        </r>
      </text>
    </comment>
  </commentList>
</comments>
</file>

<file path=xl/comments3.xml><?xml version="1.0" encoding="utf-8"?>
<comments xmlns="http://schemas.openxmlformats.org/spreadsheetml/2006/main">
  <authors>
    <author>Dostálová Anna</author>
  </authors>
  <commentList>
    <comment ref="I53" authorId="0">
      <text>
        <r>
          <rPr>
            <b/>
            <sz val="8"/>
            <color indexed="81"/>
            <rFont val="Tahoma"/>
            <family val="2"/>
            <charset val="238"/>
          </rPr>
          <t>PO uvedlo fin.krytí ve výši 137 018,83 Kč v rozvaze je k 31.12.2013 -137 018,93 Kč.</t>
        </r>
        <r>
          <rPr>
            <sz val="8"/>
            <color indexed="81"/>
            <rFont val="Tahoma"/>
            <family val="2"/>
            <charset val="238"/>
          </rPr>
          <t xml:space="preserve">
</t>
        </r>
      </text>
    </comment>
  </commentList>
</comments>
</file>

<file path=xl/sharedStrings.xml><?xml version="1.0" encoding="utf-8"?>
<sst xmlns="http://schemas.openxmlformats.org/spreadsheetml/2006/main" count="2371" uniqueCount="367">
  <si>
    <t>celkem</t>
  </si>
  <si>
    <t>Investiční fond</t>
  </si>
  <si>
    <t>Fond rezervní</t>
  </si>
  <si>
    <t>FKSP</t>
  </si>
  <si>
    <t>Fond odměn</t>
  </si>
  <si>
    <t>Finanční krytí k</t>
  </si>
  <si>
    <t xml:space="preserve">Stav k </t>
  </si>
  <si>
    <t>Čerpání</t>
  </si>
  <si>
    <t>Tvorba</t>
  </si>
  <si>
    <t>Stav k 1.1.2013</t>
  </si>
  <si>
    <t>jednotka -  Kč na 2 des. místa</t>
  </si>
  <si>
    <t>Fondy</t>
  </si>
  <si>
    <t>Vynaložené odpisy nad stanovený limit byly finančně pokryty z provozních prostředků organizace-……………………</t>
  </si>
  <si>
    <t xml:space="preserve">Pozn. : </t>
  </si>
  <si>
    <t>Odvody z investičního fondu /spolufin. akcí/</t>
  </si>
  <si>
    <t>Odvody z investičního fondu /odpisy/</t>
  </si>
  <si>
    <t>Neinvestiční příspěvek/nájemné/</t>
  </si>
  <si>
    <t>Neinvestiční příspěvek /odpisy/</t>
  </si>
  <si>
    <t>Limit mzdových prostředků</t>
  </si>
  <si>
    <t>% plnění</t>
  </si>
  <si>
    <t>Skutečnost</t>
  </si>
  <si>
    <t>Schválená částka</t>
  </si>
  <si>
    <t>Závazné ukazatele</t>
  </si>
  <si>
    <t>b)</t>
  </si>
  <si>
    <t xml:space="preserve"> - Návrh na příděly do fondů:</t>
  </si>
  <si>
    <t>b) Transferový podíl (účet 672)</t>
  </si>
  <si>
    <t>Výsledek hospodaření /po zdanění/</t>
  </si>
  <si>
    <t>daň z příjmů,dodatečné odvody daně z příjmů (nákladová položka)</t>
  </si>
  <si>
    <t>Doplňující údaje :</t>
  </si>
  <si>
    <t>Výnosy</t>
  </si>
  <si>
    <t>Náklady</t>
  </si>
  <si>
    <t>jednotka - Kč na 2 des. místa</t>
  </si>
  <si>
    <t>Doplňková  činnost</t>
  </si>
  <si>
    <t>Hlavní činnost</t>
  </si>
  <si>
    <t xml:space="preserve">celkem   </t>
  </si>
  <si>
    <t>rozpočet</t>
  </si>
  <si>
    <t>z toho:</t>
  </si>
  <si>
    <t>Upravený</t>
  </si>
  <si>
    <t xml:space="preserve">Schválený </t>
  </si>
  <si>
    <t>………………………………                                                                  ………….…..……………………………</t>
  </si>
  <si>
    <t>ORG</t>
  </si>
  <si>
    <t>IĆ</t>
  </si>
  <si>
    <t>……………………………………….……..………………………………………..…………………………………</t>
  </si>
  <si>
    <t>Adresa :</t>
  </si>
  <si>
    <t>Název organizace :</t>
  </si>
  <si>
    <t>REKAPITULACE ZA ORGANIZACI :</t>
  </si>
  <si>
    <t>REKAPITULACE ZA ORGANIZACI - OBLAST SOCIÁLNÍ</t>
  </si>
  <si>
    <t xml:space="preserve">1)    Náklady a výnosy    </t>
  </si>
  <si>
    <t>a) Rozdělení výsledku hospodaření</t>
  </si>
  <si>
    <t>4)</t>
  </si>
  <si>
    <t>3)</t>
  </si>
  <si>
    <t>2)</t>
  </si>
  <si>
    <t>Kč</t>
  </si>
  <si>
    <t xml:space="preserve"> </t>
  </si>
  <si>
    <t xml:space="preserve"> - 2 organizace s vyrovnaným  hospodářským výsledkem</t>
  </si>
  <si>
    <t xml:space="preserve"> - 30 organizací  se zlepšeným hospodářským výsledkem, v celkové výši </t>
  </si>
  <si>
    <t>Z celkového počtu 32 organizací skončilo :</t>
  </si>
  <si>
    <r>
      <rPr>
        <sz val="4"/>
        <rFont val="Arial"/>
        <family val="2"/>
        <charset val="238"/>
      </rPr>
      <t xml:space="preserve">POČET  </t>
    </r>
    <r>
      <rPr>
        <sz val="10"/>
        <rFont val="Arial"/>
        <family val="2"/>
        <charset val="238"/>
      </rPr>
      <t>PO v  -</t>
    </r>
  </si>
  <si>
    <r>
      <rPr>
        <sz val="4"/>
        <rFont val="Arial"/>
        <family val="2"/>
        <charset val="238"/>
      </rPr>
      <t xml:space="preserve">POČET  </t>
    </r>
    <r>
      <rPr>
        <sz val="10"/>
        <rFont val="Arial"/>
        <family val="2"/>
        <charset val="238"/>
      </rPr>
      <t>PO v  +</t>
    </r>
  </si>
  <si>
    <t>Rozdíl :</t>
  </si>
  <si>
    <t>vedlejší činnost</t>
  </si>
  <si>
    <t>hlavní činnost</t>
  </si>
  <si>
    <t>Kontrolní sestava:</t>
  </si>
  <si>
    <t>CELKEM</t>
  </si>
  <si>
    <t>751 04 Rokytnice</t>
  </si>
  <si>
    <t>U Rybníčka 1</t>
  </si>
  <si>
    <t>Domov Na zámečku Rokytnice, příspěvková organizace</t>
  </si>
  <si>
    <t>§ 4357</t>
  </si>
  <si>
    <t>751 05 Dřevohostice</t>
  </si>
  <si>
    <t>Lapač 449</t>
  </si>
  <si>
    <t>Domov ADAM Dřevohostice, příspěvková organizace</t>
  </si>
  <si>
    <t>751 05  Kokory</t>
  </si>
  <si>
    <t>Kokory 54</t>
  </si>
  <si>
    <t>Centrum Dominika Kokory, příspěvková organizace</t>
  </si>
  <si>
    <t>753 52 Skalička</t>
  </si>
  <si>
    <t>Skalička 1</t>
  </si>
  <si>
    <t>Domov Větrný mlýn Skalička, příspěvková organizace</t>
  </si>
  <si>
    <t>751 01 Tovačov</t>
  </si>
  <si>
    <t>Nádražní ul. 94</t>
  </si>
  <si>
    <t>Domov pro seniory Tovačov, příspěvková organizace</t>
  </si>
  <si>
    <t>751 12 Pavlovice u Přerova</t>
  </si>
  <si>
    <t>Pavlovice u Přerova 95</t>
  </si>
  <si>
    <t>Domov Alfreda Skeneho Pavlovice u Přerova, příspěvková organizace</t>
  </si>
  <si>
    <t>751 14 Dřevohostice</t>
  </si>
  <si>
    <t>Radkova Lhota 16</t>
  </si>
  <si>
    <t>Domov pro seniory Radkova Lhota, příspěvková organizace</t>
  </si>
  <si>
    <t>796 01 Prostějov</t>
  </si>
  <si>
    <t>Lidická 86</t>
  </si>
  <si>
    <t>Centrum sociálních služeb, Prostějov, příspěvková organizace</t>
  </si>
  <si>
    <t>Pod Kosířem 27</t>
  </si>
  <si>
    <t>Sociální služby Prostějov, příspěvková organizace</t>
  </si>
  <si>
    <t>§ 4351</t>
  </si>
  <si>
    <t>798 26 Nezamyslice</t>
  </si>
  <si>
    <t>Děkana Kvapily 17</t>
  </si>
  <si>
    <t>Domov "Na Zámku", příspěvková organizace</t>
  </si>
  <si>
    <t>Jesenec 1</t>
  </si>
  <si>
    <t xml:space="preserve"> Domov důchodců Jesenec, příspěvková organizace</t>
  </si>
  <si>
    <t>Nerudova 70</t>
  </si>
  <si>
    <t>Domov důchodců Prostějov, příspěvková organizace</t>
  </si>
  <si>
    <t>788 13 Vikýřovice, Šumperk</t>
  </si>
  <si>
    <t>Krenišovská 224</t>
  </si>
  <si>
    <t>Duha - centrum sociálních služeb Vikýřovice, příspěvková organizace</t>
  </si>
  <si>
    <t>§ 4356</t>
  </si>
  <si>
    <t>789 62 Olšany, Šumperk</t>
  </si>
  <si>
    <t xml:space="preserve">Olšany 105 </t>
  </si>
  <si>
    <t>Domov Paprsek Olšany, příspěvková organizace</t>
  </si>
  <si>
    <t>789 83 Loštice</t>
  </si>
  <si>
    <t xml:space="preserve">Hradská 113  </t>
  </si>
  <si>
    <t>Penzion pro důchodce Loštice,příspěvková organizace</t>
  </si>
  <si>
    <t>§ 4354</t>
  </si>
  <si>
    <t>787 01 Šumperk</t>
  </si>
  <si>
    <t>Vančurova 37</t>
  </si>
  <si>
    <t>Sociální služby Šumperk, příspěvková organizace</t>
  </si>
  <si>
    <t>789 91 Štíty</t>
  </si>
  <si>
    <t xml:space="preserve">Na Pilníku 222 </t>
  </si>
  <si>
    <t>Domov důchodců Štíty, příspěvková organizace</t>
  </si>
  <si>
    <t>788 05 Libina</t>
  </si>
  <si>
    <t>Libina 540</t>
  </si>
  <si>
    <t>Domov důchodců Libina, příspěvková organizace</t>
  </si>
  <si>
    <t xml:space="preserve">U Sanatoria 25 </t>
  </si>
  <si>
    <t>Domov důchodců Šumperk,příspěvková organizace</t>
  </si>
  <si>
    <t>772 00 Olomouc</t>
  </si>
  <si>
    <t xml:space="preserve">Na Vozovce 26 </t>
  </si>
  <si>
    <t>Středisko sociální prevence Olomouc, příspěvková organizace</t>
  </si>
  <si>
    <t>§ 4372</t>
  </si>
  <si>
    <t>784 01 Litovel</t>
  </si>
  <si>
    <t>Nové Zámky 2</t>
  </si>
  <si>
    <t>Nové Zámky - poskytovatel sociálních služeb, příspěvková organizace</t>
  </si>
  <si>
    <t>779 00 Olomouc</t>
  </si>
  <si>
    <t>Dolní Hejčínská 28</t>
  </si>
  <si>
    <t>Klíč - centrum sociálních služeb, příspěvková organizace</t>
  </si>
  <si>
    <t>785 01 Šternberk</t>
  </si>
  <si>
    <t xml:space="preserve">Sadová 7 </t>
  </si>
  <si>
    <t>Vincentinum - poskytovatel sociálních služeb Šternberk, přísp. org.</t>
  </si>
  <si>
    <t xml:space="preserve"> 779 00 Olomouc</t>
  </si>
  <si>
    <t>Zikova 14</t>
  </si>
  <si>
    <t>Sociální služby pro seniory Olomouc, příspěvková organizace</t>
  </si>
  <si>
    <t>772 00 Olomouc - Chválkovice</t>
  </si>
  <si>
    <t>Švabinského 3</t>
  </si>
  <si>
    <t>Domov seniorů POHODA Chválkovice, přísp. organizace</t>
  </si>
  <si>
    <t>783 61 Hlubočky</t>
  </si>
  <si>
    <t>Hlubočky 11</t>
  </si>
  <si>
    <t>Domov důchodců Hrubá Voda,přísp.organizace</t>
  </si>
  <si>
    <t>783 44 Náměšť na Hané</t>
  </si>
  <si>
    <t>Komenského 291</t>
  </si>
  <si>
    <t>Dům seniorů FRANTIŠEK Náměšť na Hané, příspěvková organizace</t>
  </si>
  <si>
    <t>Nádražní 105</t>
  </si>
  <si>
    <t>Domov důchodců Červenka, příspěvková organizace</t>
  </si>
  <si>
    <t>790 01 Jeseník</t>
  </si>
  <si>
    <t>Kostelní 160</t>
  </si>
  <si>
    <t>Středisko pečovatelské služby Jeseník,  příspěvková organizace</t>
  </si>
  <si>
    <t xml:space="preserve">Moravská 814/2 </t>
  </si>
  <si>
    <t>Domov Sněženka Jeseník, příspěvková organizace</t>
  </si>
  <si>
    <t>790 56 Kobylá nad Vidnavkou</t>
  </si>
  <si>
    <t>Kobylá nad Vidnavkou č. 153</t>
  </si>
  <si>
    <t>Domov důchodců Kobylá, příspěvková organizace</t>
  </si>
  <si>
    <t xml:space="preserve"> 790 70 Javorník</t>
  </si>
  <si>
    <t>Školní 104</t>
  </si>
  <si>
    <t>Domov pro seniory Javorník, příspěvková organizace</t>
  </si>
  <si>
    <t>ztráta</t>
  </si>
  <si>
    <t>zlepšený VH</t>
  </si>
  <si>
    <t>Výsledek hospodaření</t>
  </si>
  <si>
    <t>Adresa</t>
  </si>
  <si>
    <t>Název zařízení</t>
  </si>
  <si>
    <t>PO</t>
  </si>
  <si>
    <t>§</t>
  </si>
  <si>
    <t>v Kč</t>
  </si>
  <si>
    <t>ORJ -11</t>
  </si>
  <si>
    <t>b) Příspěvkové organizace v oblasti sociálních věcí</t>
  </si>
  <si>
    <t>Rekapitulace  hospodaření /výsledek hospodaření -2013/</t>
  </si>
  <si>
    <t>Domov pro seniory Javorník příspěvková organizace</t>
  </si>
  <si>
    <t>Školní 104 790 70 Javorník</t>
  </si>
  <si>
    <t>75004101</t>
  </si>
  <si>
    <t>1631</t>
  </si>
  <si>
    <t>Domov důchodců Kobylá nad Vidnavkou</t>
  </si>
  <si>
    <t>Kobylá nad Vidnavkou 153, 790 65</t>
  </si>
  <si>
    <t>75004127</t>
  </si>
  <si>
    <t>1632</t>
  </si>
  <si>
    <t>Domov Sněženka Jeseník</t>
  </si>
  <si>
    <t>Moravská 814/2, 790 01  Jeseník</t>
  </si>
  <si>
    <t>75004097</t>
  </si>
  <si>
    <t>1633</t>
  </si>
  <si>
    <t>Středisko pečovatelské služby Jeseník, p.o.</t>
  </si>
  <si>
    <t>Otakara Březiny 1370/2c, 790 01 Jeseník</t>
  </si>
  <si>
    <t>75004143</t>
  </si>
  <si>
    <t>1634</t>
  </si>
  <si>
    <t>Domov důchodců Červenka</t>
  </si>
  <si>
    <t>75004402</t>
  </si>
  <si>
    <t>1635</t>
  </si>
  <si>
    <t>Dům seniorů FRANTIŠEK Náměšť na Hané, p.o.</t>
  </si>
  <si>
    <t>Komenského 291, 783 44 Náměšť na Hané</t>
  </si>
  <si>
    <t>750 04 381</t>
  </si>
  <si>
    <t>1636</t>
  </si>
  <si>
    <t>Domov důchodců Hrubá Voda, přísp.organizace</t>
  </si>
  <si>
    <t>Hubá Voda 11, 783 61 Hlubočky</t>
  </si>
  <si>
    <t>75004399</t>
  </si>
  <si>
    <t>1637</t>
  </si>
  <si>
    <t>Domov seniorů POHODA Chválkovice</t>
  </si>
  <si>
    <t>Švabinského 3, Olomouc 772 00</t>
  </si>
  <si>
    <t>75004372</t>
  </si>
  <si>
    <t>1638</t>
  </si>
  <si>
    <t>Zikova 618/14, 779 00 Olomouc</t>
  </si>
  <si>
    <t>75004259</t>
  </si>
  <si>
    <t>1639</t>
  </si>
  <si>
    <t>Vincentinum - poskytovatel sociálních služeb Šternberk</t>
  </si>
  <si>
    <t>Sadová 7, 785 01 Šternberk</t>
  </si>
  <si>
    <t>75004429</t>
  </si>
  <si>
    <t>1640</t>
  </si>
  <si>
    <t>Dolní Hejčínská 28, 779 00 Olomouc</t>
  </si>
  <si>
    <t>70890595</t>
  </si>
  <si>
    <t>1641</t>
  </si>
  <si>
    <t>Nové Zámky-poskytovatel sociálních služeb,příspěvková organizace</t>
  </si>
  <si>
    <t>Mladeč,Nové Zámky č.p.2,Litovel,78401</t>
  </si>
  <si>
    <t>70890871</t>
  </si>
  <si>
    <t>1642</t>
  </si>
  <si>
    <t>Středisko sociální prevence Olomouc, p.o.</t>
  </si>
  <si>
    <t>Na Vozovce 26, 779 00 Olomouc</t>
  </si>
  <si>
    <t>75004437</t>
  </si>
  <si>
    <t>1644</t>
  </si>
  <si>
    <t>Domov důchodců Šumperk, příspěvková organizace</t>
  </si>
  <si>
    <t>Šumperk, U Sanatoria 25</t>
  </si>
  <si>
    <t>75004011</t>
  </si>
  <si>
    <t>1645</t>
  </si>
  <si>
    <t>Libina 540, 788 05 Libina</t>
  </si>
  <si>
    <t>75003988</t>
  </si>
  <si>
    <t>1646</t>
  </si>
  <si>
    <t>Domov důchodců Štíty</t>
  </si>
  <si>
    <t>Na Pilníku 222</t>
  </si>
  <si>
    <t>750 04 003</t>
  </si>
  <si>
    <t>1647</t>
  </si>
  <si>
    <t>Vančurova 37, 787 01 Šumperk</t>
  </si>
  <si>
    <t>75004038</t>
  </si>
  <si>
    <t>1648</t>
  </si>
  <si>
    <t>Penzion pro důcůhodce Loštice, příspěvková organizace</t>
  </si>
  <si>
    <t>Hradská 113/5, 789 83 Loštice</t>
  </si>
  <si>
    <t>75004020</t>
  </si>
  <si>
    <t>1649</t>
  </si>
  <si>
    <t>Olšany 105, 789 62</t>
  </si>
  <si>
    <t>75004054</t>
  </si>
  <si>
    <t>1650</t>
  </si>
  <si>
    <t xml:space="preserve">Duha – centrum sociálních služeb </t>
  </si>
  <si>
    <t>Krenišovská 224, 788 13 Vikýřovice</t>
  </si>
  <si>
    <t>75004089</t>
  </si>
  <si>
    <t>1651</t>
  </si>
  <si>
    <t>Domov důchodců Prostějov</t>
  </si>
  <si>
    <t>Nerudova 1666/70, 796 01 Prostějov</t>
  </si>
  <si>
    <t>71197699</t>
  </si>
  <si>
    <t>1652</t>
  </si>
  <si>
    <t>Domov důcodců Jesenec, příspěvková organizace</t>
  </si>
  <si>
    <t>Jesenec č. p. 1, 798 53 Jesenec</t>
  </si>
  <si>
    <t>71197702</t>
  </si>
  <si>
    <t>1653</t>
  </si>
  <si>
    <t xml:space="preserve">nám. děk. Františka Kvapila 17, 798 26 </t>
  </si>
  <si>
    <t>71197737</t>
  </si>
  <si>
    <t>1654</t>
  </si>
  <si>
    <t>SOCIÁLNÍ SLUŽBY PROSTĚJOV. p. o.</t>
  </si>
  <si>
    <t>POD KOSÍŘEM 27, 79601 PROSTĚJOV</t>
  </si>
  <si>
    <t>00150100</t>
  </si>
  <si>
    <t>1655</t>
  </si>
  <si>
    <t>Centrum sociálních služeb Prostějov</t>
  </si>
  <si>
    <t>Lidická 86, 796 01 Prostějov</t>
  </si>
  <si>
    <t>47921293</t>
  </si>
  <si>
    <t>1656</t>
  </si>
  <si>
    <t>Domov pro seniory Radkova Lhota, p.o.</t>
  </si>
  <si>
    <t>Radkova Lhota 16, 751 14 Dřevohostice</t>
  </si>
  <si>
    <t>61985881</t>
  </si>
  <si>
    <t>1657</t>
  </si>
  <si>
    <t>Domov Alfreda Skeneho Pavlovice u Přerova, p.o.</t>
  </si>
  <si>
    <t>Pavlovice u Přerova č. 95, 751 12</t>
  </si>
  <si>
    <t>61985864</t>
  </si>
  <si>
    <t>1658</t>
  </si>
  <si>
    <t>Domov pro seniory Tovačov, p. o.</t>
  </si>
  <si>
    <t>Nádražní 94</t>
  </si>
  <si>
    <t>619 85 872</t>
  </si>
  <si>
    <t>1659</t>
  </si>
  <si>
    <t>Domov Větrný mlýn Skalička p.o.</t>
  </si>
  <si>
    <t>Skalička č.1     PSČ 753 52</t>
  </si>
  <si>
    <t>61985902</t>
  </si>
  <si>
    <t>1660</t>
  </si>
  <si>
    <t>Centrum Dominika Kokory, p.o.</t>
  </si>
  <si>
    <t>Kokory 54, 751 05 Kokory</t>
  </si>
  <si>
    <t>61985929</t>
  </si>
  <si>
    <t>1661</t>
  </si>
  <si>
    <t>Lapač 449, 751 14 Dřevohostice</t>
  </si>
  <si>
    <t>61985899</t>
  </si>
  <si>
    <t>1662</t>
  </si>
  <si>
    <t>Domov Na zámečku Rokytnice, p. o.</t>
  </si>
  <si>
    <t>Rokytnice, č. p. 1, PSČ 751 04</t>
  </si>
  <si>
    <t>61985911</t>
  </si>
  <si>
    <t>1663</t>
  </si>
  <si>
    <t>Daň</t>
  </si>
  <si>
    <r>
      <t xml:space="preserve">Dle účetního výkazu                                                                                                                                 </t>
    </r>
    <r>
      <rPr>
        <b/>
        <sz val="7"/>
        <rFont val="Arial"/>
        <family val="2"/>
        <charset val="238"/>
      </rPr>
      <t>(po zdanění)</t>
    </r>
  </si>
  <si>
    <t>Transferový podíl          (účet 432)</t>
  </si>
  <si>
    <t>Výsledek hospodaření očištěný o transferový podíl</t>
  </si>
  <si>
    <t>a)Rozdělení do fondů</t>
  </si>
  <si>
    <t>b)Pokrytí ztáty z minulých období</t>
  </si>
  <si>
    <r>
      <t xml:space="preserve">Rozdělení zlepšeného výsledku hospodaření                                        </t>
    </r>
    <r>
      <rPr>
        <sz val="10"/>
        <rFont val="Arial"/>
        <family val="2"/>
        <charset val="238"/>
      </rPr>
      <t>(očištěného o transferový podíl)</t>
    </r>
  </si>
  <si>
    <t>Saldo</t>
  </si>
  <si>
    <t>Celkem rozděleno :</t>
  </si>
  <si>
    <t>Mgr. Irena Sonntagová, vedoucí odboru</t>
  </si>
  <si>
    <t>Po vyloučení transferového podílu jsou výsledky příspěvkových organizací následující:</t>
  </si>
  <si>
    <t>a) Výsledek hospodaření po zdanění  (bez transf. podílu)</t>
  </si>
  <si>
    <t xml:space="preserve">a) Výsledek hospodaření po zdanění  (bez transf. podílu)     </t>
  </si>
  <si>
    <t>z toho :</t>
  </si>
  <si>
    <t xml:space="preserve"> - Nerozdělený výsledek hospodaření (transfer)</t>
  </si>
  <si>
    <t>Výsledek hospod. minulých účet. období k 31.12.2013</t>
  </si>
  <si>
    <t>Zlepšený výsledek hospodaření za rok 2013 ve výši 89 762,07 Kč bude použit k úhradě ztráty minulých let, která je k 31.12.2013 ve výši    364 007,25 Kč. Zbylá část  tj.  274 245,18 Kč bude uhrazena ze zlepšeného výsledku hospodaření v následujících letech.</t>
  </si>
  <si>
    <t>Výsledek hospod. minulých účet. období k 31.12.2013 - představuje nerozdělený zisk minulých let ve výši 732 524,70 Kč z období přechodu organizace z organizační složky státu na příspěvkovou organizaci a změny zřizovatele z Okresního úřadu Olomouc na Olomoucký kraj.</t>
  </si>
  <si>
    <t>Výše výsledku hospodaření za rok 2013 je ovlivněna transferovým podílem, což je pouze účetní zápis bez vazby na finanční prostředky. Po odečtení transferového podílu z výsledku hospodaření příspěvkové organizace, skončila tato organizace se zlepšeným výsledkem hospodaření a to ve výši 104 289,57 Kč.</t>
  </si>
  <si>
    <t>Výše výsledku hospodaření za rok 2013 je ovlivněna transferovým podílem, což je pouze účetní zápis bez vazby na finanční prostředky. Po odečtení transferového podílu z výsledku hospodaření příspěvkové organizace, skončila tato organizace se zlepšeným výsledkem hospodaření a to ve výši 13 497,47 Kč.</t>
  </si>
  <si>
    <t>Výše výsledku hospodaření za rok 2013 je ovlivněna transferovým podílem, což je pouze účetní zápis bez vazby na finanční prostředky. Po odečtení transferového podílu z výsledku hospodaření příspěvkové organizace, skončila tato organizace se zlepšeným výsledkem hospodaření a to ve výši 22 065,52 Kč.</t>
  </si>
  <si>
    <t>Výsledek hospod. minulých účet. období k 31.12.2013 - představuje nerozdělený zisk minulých let ve výši 788 499,- Kč- UNION banka. Případ je v soudním řešení, staále nedošlo k ukončení konkurzního řízení (předpoklad ukončení do dvou let).</t>
  </si>
  <si>
    <t>Výše výsledku hospodaření za rok 2013 je ovlivněna transferovým podílem, což je pouze účetní zápis bez vazby na finanční prostředky. Po odečtení transferového podílu z výsledku hospodaření příspěvkové organizace, skončila tato organizace se zlepšeným výsledkem hospodaření a to ve výši 5 446,75,- Kč.</t>
  </si>
  <si>
    <t>Výše výsledku hospodaření za rok 2013 je ovlivněna transferovým podílem, což je pouze účetní zápis bez vazby na finanční prostředky. Po odečtení transferového podílu z výsledku hospodaření příspěvkové organizace, skončila tato organizace se zlepšeným výsledkem hospodaření a to ve výši 69 418,66 Kč.</t>
  </si>
  <si>
    <t>Výše výsledku hospodaření za rok 2013 je ovlivněna transferovým podílem, což je pouze účetní zápis bez vazby na finanční prostředky. Po odečtení transferového podílu z výsledku hospodaření příspěvkové organizace, skončila tato organizace se zlepšeným výsledkem hospodaření a to ve výši 42 818,68 Kč.</t>
  </si>
  <si>
    <t>Překročení limitu mzdových prostředků  o 216 148,- Kč, jedná se o zapojení prostředků na mzdy, poskytnuté Úřadem práce a to ve výši 216 157,- Kč a současně se zde promítlo nedočerpání limitu ve výši 9,- Kč.</t>
  </si>
  <si>
    <t>Překročení limitu mzdových prostředků  o 369 462,- Kč, jedná se o zapojení prostředků na mzdy, poskytnuté Úřadem práce Jeseník na platy.</t>
  </si>
  <si>
    <t>V čerpání mzdových prostředků je zahrnuta i dotace poskytnutá z úřadu práce na  mzdy pečovatelek v rámci programu "Vzdělávejte se pro růst" v celkové výši 69 068,- Kč, mzdové náklady byly nedočerpány z důvodu pokrytí zástupů o prázdninách vlastními pracovníky (19 573,- Kč).</t>
  </si>
  <si>
    <t>Vynaložené odpisy nad stanovený limit byly finančně pokryty z provozních prostředků organizace-588,- Kč.</t>
  </si>
  <si>
    <t>V čerpání mzdových prostředků je zahrnuta i dotace poskytnutá z úřadu práce  v celkové výši 142 368,- Kč a dotace z MPSV v rámci programu  Stáže ve firmách  ve výši 12 000,- Kč.</t>
  </si>
  <si>
    <t>Vynaložené odpisy nad stanovený limit byly finančně pokryty z provozních prostředků organizace-24 803,- Kč.</t>
  </si>
  <si>
    <t>Překročení limitu mzdových prostředků  o 117 140,- Kč, jedná se o zapojení prostředků na mzdy, poskytnuté Úřadem práce.</t>
  </si>
  <si>
    <t>Vynaložené odpisy nad stanovený limit byly finančně pokryty z provozních prostředků organizace-671 695,-Kč. Vznikly z důvodu zavedení pořízených investic do účetnictví během roku 2013, zejména aktivací nového pavilonu C.</t>
  </si>
  <si>
    <t>Vynaložené odpisy nad stanovený limit byly finančně pokryty z provozních prostředků organizace-1,- Kč (z důvodu zaokrouhlení).</t>
  </si>
  <si>
    <t>Neinvestiční příspěvek - odpisy - příspěvková organizace vrátila částku 10,- Kč dne 9.1.2014 na depozitní účet Olomouckého kraje 27-4230030297.</t>
  </si>
  <si>
    <t xml:space="preserve">Překročení limitu mzdových prostředků  o 1 164 741,- Kč. Z toho 1 162 177,- Kč bylo způsobeno zapojením prostředků na mzdy, poskytnuté Úřadem práce ČR na základě dohod  a 2 564,- Kč bylo uhrazeno z  fondu odměn  na vyplacené odměny. </t>
  </si>
  <si>
    <t>Vynaložené odpisy nad stanovený limit byly finančně pokryty z provozních prostředků organizace- 2 087,- Kč.</t>
  </si>
  <si>
    <t xml:space="preserve">Překročení mzdového limitu o 605.428,- Kč je způsobeno získáním prostředků z Úřadu práce v rámci dohody o vyhrazení společensky účelného pracovního místa ve výši 64.179,- Kč a dohod o zabezpečení vzdělávacích aktivit zaměstnanců v rámci projektu „Vzdělávejte se pro růst!“ ve výši 75.940,- Kč, prostředků z projektů „Nový impuls“ a „Podpora osob 50+ v Olomouckém kraji“ ve výši 465.309,- Kč  </t>
  </si>
  <si>
    <t>Vynaložené odpisy nad stanovený limit byly finančně pokryty z provozních prostředků organizace-2 379,- Kč.</t>
  </si>
  <si>
    <t>Nedočerpání limitu mzdových prostředků  o 6 460,- Kč., bylo způsobeno  nadhodnocením částky na mzdy u projektu "Vzdělávání v Nových Zámcích, aneb buďme lepší" ve výši 590,- Kč a u projektu "Práce šitá na míru" ve výši 5 870,-Kč.</t>
  </si>
  <si>
    <t>Nedočerpání limitu mzdových prostředků  o 60 490,- Kč., bylo způsobeno pracovní neschopností zaměstnanců a časovou prodlevou při obsazování pracovních pozic novými zaměstnanci.</t>
  </si>
  <si>
    <t>Vynaložené odpisy nad stanovený limit byly finančně pokryty z provozních prostředků organizace- 2 192,50 Kč.</t>
  </si>
  <si>
    <t>Překročení mzdového limitu o 48 318,- Kč je způsobeno získáním prostředků  z projektů „Nový impuls č.1.04./3.3.05/75.0052" projekt byl zahájen 1.11.2013 a bude ukončen 30.4.2014, v roce 2013 bylo čerpáno pouze 72 tis. Kč a nedočerpáním prostředků na platy ve výši 23 682,- Kč.</t>
  </si>
  <si>
    <t>Překročení limitu mzdových prostředků  o 57 464,- Kč bylo způsobeno zapojením prostředků na mzdy, poskytnuté Úřadem práce ČR.</t>
  </si>
  <si>
    <t>Překročení limitu mzdových prostředků  o 53 376,- Kč bylo způsobeno zapojením prostředků na mzdy, poskytnuté Úřadem práce ČR na projekt "Vzdělávejte se pro růst! - pracovní příležitosti".</t>
  </si>
  <si>
    <t>Příspěvková organizace zaúčtovala  na účet 551 zůstatkovou hodnotu 2 ks  plynových kotlů (257 638,50 Kč), které byly vyřazeny z důvody rekonstrukce nové kotelny  a neproúčovala tvorbu investičního fondu, došlo k tím porušení ust. §3 zákona 250/200 Sb., o rozpočtových pravidlech územních rozpočtů. Současně příspěvková organizace vrátila na  depozitní účet 27-4230030297 částku 412,- Kč (vratka odpisů).</t>
  </si>
  <si>
    <t>Vynaložené odpisy nad stanovený limit byly finančně pokryty z provozních prostředků organizace- 0,50 Kč.</t>
  </si>
  <si>
    <t>Překročení limitu mzdových prostředků  o 104 131,- Kč bylo způsobeno zapojením prostředků na mzdy, poskytnuté Úřadem práce ČR na projekt společensky účelné pracovní místo ve výši 11 940,- Kč a  na projekt  "Práce na šitá na míru" ve výši 162 141,- Kč a nedočerpáním limitu mzdových prostředků ve výši 69 950,- Kč.</t>
  </si>
  <si>
    <t>Nedočerpání limitu mzdových prostředků  ze strany příspěvkové organizace o  160,- Kč.</t>
  </si>
  <si>
    <t>Nedočerpání limitu mzdových prostředků  ze strany příspěvkové organizace o 40 238,- Kč, z důvodu vysoké nemocnosti zaměstnanců.</t>
  </si>
  <si>
    <t>Vynaložené odpisy nad stanovený limit byly finančně pokryty z provozních prostředků organizace- 30,- Kč.</t>
  </si>
  <si>
    <t>Neinvestiční příspěvek - odpisy - příspěvková organizace vrátila částku 5,- Kč dne 9.1.2014 na depozitní účet Olomouckého kraje 27-4230030297.</t>
  </si>
  <si>
    <t>Překročení limitu mzdových prostředků  o 324 460,- Kč bylo způsobeno zapojením prostředků na mzdy, poskytnuté Úřadem práce ČR ve výši 336 199,- Kč  a nedočerpáním limitu mzdových prostředků ve výši 11 739,- Kč.</t>
  </si>
  <si>
    <t>Nedočerpání limitu mzdových prostředků  ze strany příspěvkové organizace o 38,- Kč.</t>
  </si>
  <si>
    <t>Neinvestiční příspěvek - odpisy - příspěvková organizace vrátila částku 396,- Kč dne 15.1.2014 na depozitní účet Olomouckého kraje 27-4230030297.</t>
  </si>
  <si>
    <t>Nedočerpání limitu mzdových prostředků  ze strany příspěvkové organizace o 402,- Kč.</t>
  </si>
  <si>
    <t>Vynaložené odpisy nad stanovený limit byly finančně pokryty z provozních prostředků organizace- 38 975,- Kč.</t>
  </si>
  <si>
    <t>Překročení limitu mzdových prostředků  o 215 152,- Kč bylo způsobeno zapojením prostředků na mzdy, poskytnuté Úřadem práce ČR ve výši 215 196,- Kč  a nedočerpáním limitu mzdových prostředků ve výši 44,- Kč.</t>
  </si>
  <si>
    <t>Vynaložené odpisy nad stanovený limit byly finančně pokryty z provozních prostředků organizace-21,50 Kč.</t>
  </si>
  <si>
    <t>Překročení limitu mzdových prostředků  o 258 399,- Kč bylo způsobeno zapojením prostředků na mzdy, poskytnuté Úřadem práce ČR.</t>
  </si>
  <si>
    <t>Vynaložené odpisy nad stanovený limit byly finančně pokryty z provozních prostředků organizace-8 139,20 Kč.</t>
  </si>
  <si>
    <t>Překročení limitu mzdových prostředků  o 562 770,- Kč bylo způsobeno zapojením prostředků na mzdy, poskytnuté Úřadem práce ČR  ve výši 302 280,- Kč a  na projekt ESF OPLZZ (agentura Marlin) ve výši 20 490,- Kč a na projekt ESF OPLZZ (agentura Sedukon)ve výši 240 000,- Kč a nedočerpání mzdových prostředků ve výši 510,- Kč.</t>
  </si>
  <si>
    <t>Překročení limitu mzdových prostředků  o 303 704,- Kč bylo způsobeno zapojením prostředků na mzdy, poskytnuté Úřadem práce ČR  na základě dohody č. MPR-VN-122/2013.č. MPR-VN-148/2013, č. MPR-V-13/2013.</t>
  </si>
  <si>
    <t>Překročení limitu mzdových prostředků  o 54 190,- Kč bylo způsobeno zapojením prostředků na mzdy, poskytnuté Úřadem práce ČR.</t>
  </si>
  <si>
    <t>Neinvestiční příspěvek - odpisy - příspěvková organizace vrátila částku 2 403,- Kč dne 10.1.2014 na depozitní účet Olomouckého kraje 27-4230030297.</t>
  </si>
  <si>
    <t>Překročení limitu mzdových prostředků  o 127 444,- Kč bylo způsobeno zapojením prostředků na mzdy, poskytnuté Úřadem práce ČR ve výši 127 960,- Kč a vyúčtováním projektu v rámci OP LZZ ve výši -516,- Kč.</t>
  </si>
  <si>
    <t>Nedočerpání limitu mzdových prostředků  ze strany příspěvkové organizace o 22 634,- Kč,  nečerpání prostředků na OON z důvodu dlouhodobých pracovních neschopností.</t>
  </si>
  <si>
    <t>Překročení limitu mzdových prostředků  o 78 358,- Kč bylo způsobeno zapojením prostředků na mzdy, poskytnuté Úřadem práce ČR (č. MPR-VN-125/13 a MPR-V-17/2013).</t>
  </si>
  <si>
    <t>Vynaložené odpisy nad stanovený limit byly finančně pokryty z provozních prostředků organizace- 40 740,- Kč (ve výši transferu 403)</t>
  </si>
  <si>
    <t>Rekapitulace:</t>
  </si>
  <si>
    <t>1) příděl do RF……………….</t>
  </si>
  <si>
    <t>2) transfrer…………………….</t>
  </si>
  <si>
    <t>3) DD Prostějov (krytí ztráty min. let)…</t>
  </si>
  <si>
    <t>CELKEM…………………………………</t>
  </si>
  <si>
    <t xml:space="preserve">Nedočerpání limitu mzdových prostředků  o 34 895,- Kč., bylo způsobeno dlouhodobou pracovní neschopností zaměstnanců v roce 2013.
</t>
  </si>
  <si>
    <t>Překročení limitu mzdových prostředků  o 406 843,- Kč, jedná se o zapojení prostředků na mzdy, poskytnuté Úřadem práce a to ve výši 478 153,- Kč a současně se zde promítlo nedočerpání limitu ve výši 65 750,- Kč a to ve výši náhrad mezd za dočasnou pracovní neschopnost a 5 560,- nedočerpané dohody pracovníků.</t>
  </si>
  <si>
    <t>V čerpání mzdových prostředků je zahrnuta i dotace poskytnutá z úřadu práce v celkové výši 522 606,33,- Kč (UZ 13 101 - 196 538,51 Kč a UZ 13 233 -48 910,20 Kč a UZ 13 233- 277 157,62 Kč) částka 0,67 Kč, představuje překročení limitu mzdových prostředků příspěvkové organizace.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</si>
</sst>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00&quot; Kč&quot;"/>
  </numFmts>
  <fonts count="63" x14ac:knownFonts="1">
    <font>
      <sz val="11"/>
      <color theme="1"/>
      <name val="Calibri"/>
      <family val="2"/>
      <charset val="238"/>
      <scheme val="minor"/>
    </font>
    <font>
      <sz val="10"/>
      <name val="Arial"/>
      <family val="2"/>
      <charset val="238"/>
    </font>
    <font>
      <sz val="10"/>
      <name val="Arial"/>
      <family val="2"/>
      <charset val="238"/>
    </font>
    <font>
      <sz val="11"/>
      <name val="Arial"/>
      <family val="2"/>
      <charset val="238"/>
    </font>
    <font>
      <b/>
      <sz val="11"/>
      <color indexed="19"/>
      <name val="Comic Sans MS"/>
      <family val="4"/>
      <charset val="238"/>
    </font>
    <font>
      <sz val="8"/>
      <name val="Comic Sans MS"/>
      <family val="4"/>
      <charset val="238"/>
    </font>
    <font>
      <sz val="9"/>
      <name val="Arial"/>
      <family val="2"/>
      <charset val="238"/>
    </font>
    <font>
      <b/>
      <sz val="10"/>
      <name val="Arial"/>
      <family val="2"/>
      <charset val="238"/>
    </font>
    <font>
      <b/>
      <sz val="11"/>
      <name val="Arial"/>
      <family val="2"/>
      <charset val="238"/>
    </font>
    <font>
      <b/>
      <sz val="11"/>
      <name val="Comic Sans MS"/>
      <family val="4"/>
      <charset val="238"/>
    </font>
    <font>
      <sz val="8"/>
      <name val="Arial"/>
      <family val="2"/>
      <charset val="238"/>
    </font>
    <font>
      <b/>
      <sz val="11"/>
      <color indexed="19"/>
      <name val="Arial Black"/>
      <family val="2"/>
      <charset val="238"/>
    </font>
    <font>
      <b/>
      <sz val="11"/>
      <name val="Arial Black"/>
      <family val="2"/>
      <charset val="238"/>
    </font>
    <font>
      <b/>
      <sz val="10"/>
      <name val="Comic Sans MS"/>
      <family val="4"/>
      <charset val="238"/>
    </font>
    <font>
      <sz val="10"/>
      <name val="Comic Sans MS"/>
      <family val="4"/>
      <charset val="238"/>
    </font>
    <font>
      <b/>
      <sz val="9"/>
      <name val="Arial"/>
      <family val="2"/>
      <charset val="238"/>
    </font>
    <font>
      <sz val="11"/>
      <name val="Arial Black"/>
      <family val="2"/>
      <charset val="238"/>
    </font>
    <font>
      <sz val="12"/>
      <name val="Arial Black"/>
      <family val="2"/>
    </font>
    <font>
      <sz val="10"/>
      <name val="Arial Black"/>
      <family val="2"/>
      <charset val="238"/>
    </font>
    <font>
      <sz val="14"/>
      <name val="Arial"/>
      <family val="2"/>
      <charset val="238"/>
    </font>
    <font>
      <b/>
      <sz val="12"/>
      <name val="Comic Sans MS"/>
      <family val="4"/>
      <charset val="238"/>
    </font>
    <font>
      <b/>
      <sz val="12"/>
      <name val="Arial"/>
      <family val="2"/>
      <charset val="238"/>
    </font>
    <font>
      <sz val="9"/>
      <name val="Comic Sans MS"/>
      <family val="4"/>
      <charset val="238"/>
    </font>
    <font>
      <b/>
      <sz val="10"/>
      <color indexed="19"/>
      <name val="Comic Sans MS"/>
      <family val="4"/>
      <charset val="238"/>
    </font>
    <font>
      <b/>
      <sz val="12"/>
      <name val="Arial Black"/>
      <family val="2"/>
      <charset val="238"/>
    </font>
    <font>
      <sz val="12"/>
      <name val="Arial"/>
      <family val="2"/>
      <charset val="238"/>
    </font>
    <font>
      <u/>
      <sz val="12"/>
      <name val="Arial Black"/>
      <family val="2"/>
      <charset val="238"/>
    </font>
    <font>
      <sz val="10"/>
      <color indexed="10"/>
      <name val="Arial"/>
      <family val="2"/>
      <charset val="238"/>
    </font>
    <font>
      <sz val="12"/>
      <color indexed="10"/>
      <name val="Arial"/>
      <family val="2"/>
      <charset val="238"/>
    </font>
    <font>
      <sz val="4"/>
      <name val="Arial"/>
      <family val="2"/>
      <charset val="238"/>
    </font>
    <font>
      <sz val="8"/>
      <color indexed="10"/>
      <name val="Arial"/>
      <family val="2"/>
      <charset val="238"/>
    </font>
    <font>
      <sz val="7"/>
      <name val="Arial"/>
      <family val="2"/>
      <charset val="238"/>
    </font>
    <font>
      <b/>
      <sz val="8"/>
      <name val="Arial"/>
      <family val="2"/>
      <charset val="238"/>
    </font>
    <font>
      <sz val="8"/>
      <name val="Times New Roman"/>
      <family val="1"/>
      <charset val="238"/>
    </font>
    <font>
      <sz val="10"/>
      <color theme="3" tint="0.39997558519241921"/>
      <name val="Arial"/>
      <family val="2"/>
      <charset val="238"/>
    </font>
    <font>
      <u/>
      <sz val="12"/>
      <name val="Arial"/>
      <family val="2"/>
      <charset val="238"/>
    </font>
    <font>
      <b/>
      <u/>
      <sz val="12"/>
      <name val="Arial"/>
      <family val="2"/>
      <charset val="238"/>
    </font>
    <font>
      <b/>
      <sz val="14"/>
      <name val="Arial"/>
      <family val="2"/>
      <charset val="238"/>
    </font>
    <font>
      <b/>
      <u/>
      <sz val="16"/>
      <name val="Arial CE"/>
      <family val="2"/>
      <charset val="238"/>
    </font>
    <font>
      <b/>
      <sz val="11"/>
      <color theme="1"/>
      <name val="Calibri"/>
      <family val="2"/>
      <charset val="238"/>
      <scheme val="minor"/>
    </font>
    <font>
      <b/>
      <sz val="7"/>
      <name val="Arial"/>
      <family val="2"/>
      <charset val="238"/>
    </font>
    <font>
      <sz val="10"/>
      <color theme="1"/>
      <name val="Calibri"/>
      <family val="2"/>
      <charset val="238"/>
      <scheme val="minor"/>
    </font>
    <font>
      <b/>
      <sz val="10"/>
      <name val="Arial Black"/>
      <family val="2"/>
      <charset val="238"/>
    </font>
    <font>
      <sz val="11"/>
      <color theme="1"/>
      <name val="Arial Black"/>
      <family val="2"/>
      <charset val="238"/>
    </font>
    <font>
      <b/>
      <u/>
      <sz val="9"/>
      <name val="Arial"/>
      <family val="2"/>
      <charset val="238"/>
    </font>
    <font>
      <b/>
      <u/>
      <sz val="10"/>
      <name val="Arial Black"/>
      <family val="2"/>
      <charset val="238"/>
    </font>
    <font>
      <sz val="10"/>
      <color theme="1"/>
      <name val="Arial Black"/>
      <family val="2"/>
      <charset val="238"/>
    </font>
    <font>
      <sz val="9"/>
      <color theme="1"/>
      <name val="Calibri"/>
      <family val="2"/>
      <charset val="238"/>
      <scheme val="minor"/>
    </font>
    <font>
      <b/>
      <sz val="9"/>
      <name val="Arial Black"/>
      <family val="2"/>
      <charset val="238"/>
    </font>
    <font>
      <u/>
      <sz val="10"/>
      <name val="Arial"/>
      <family val="2"/>
      <charset val="238"/>
    </font>
    <font>
      <u/>
      <sz val="10"/>
      <name val="Arial Black"/>
      <family val="2"/>
      <charset val="238"/>
    </font>
    <font>
      <b/>
      <u/>
      <sz val="10"/>
      <name val="Arial"/>
      <family val="2"/>
      <charset val="238"/>
    </font>
    <font>
      <sz val="11"/>
      <color theme="1"/>
      <name val="Arial"/>
      <family val="2"/>
      <charset val="238"/>
    </font>
    <font>
      <u/>
      <sz val="9"/>
      <name val="Arial"/>
      <family val="2"/>
      <charset val="238"/>
    </font>
    <font>
      <sz val="10"/>
      <color theme="1"/>
      <name val="Arial"/>
      <family val="2"/>
      <charset val="238"/>
    </font>
    <font>
      <sz val="8"/>
      <color indexed="81"/>
      <name val="Tahoma"/>
      <family val="2"/>
      <charset val="238"/>
    </font>
    <font>
      <b/>
      <sz val="8"/>
      <color indexed="81"/>
      <name val="Tahoma"/>
      <family val="2"/>
      <charset val="238"/>
    </font>
    <font>
      <sz val="9"/>
      <color indexed="81"/>
      <name val="Tahoma"/>
      <family val="2"/>
      <charset val="238"/>
    </font>
    <font>
      <b/>
      <sz val="9"/>
      <color indexed="81"/>
      <name val="Tahoma"/>
      <family val="2"/>
      <charset val="238"/>
    </font>
    <font>
      <sz val="11"/>
      <color theme="1"/>
      <name val="Calibri"/>
      <family val="2"/>
      <charset val="238"/>
      <scheme val="minor"/>
    </font>
    <font>
      <sz val="11"/>
      <name val="Calibri"/>
      <family val="2"/>
      <charset val="238"/>
      <scheme val="minor"/>
    </font>
    <font>
      <sz val="9"/>
      <color theme="1"/>
      <name val="Arial"/>
      <family val="2"/>
      <charset val="238"/>
    </font>
    <font>
      <b/>
      <i/>
      <sz val="11"/>
      <name val="Arial"/>
      <family val="2"/>
      <charset val="238"/>
    </font>
  </fonts>
  <fills count="7">
    <fill>
      <patternFill patternType="none"/>
    </fill>
    <fill>
      <patternFill patternType="gray125"/>
    </fill>
    <fill>
      <patternFill patternType="solid">
        <fgColor indexed="9"/>
        <bgColor indexed="64"/>
      </patternFill>
    </fill>
    <fill>
      <patternFill patternType="solid">
        <fgColor indexed="9"/>
        <bgColor indexed="4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s>
  <borders count="80">
    <border>
      <left/>
      <right/>
      <top/>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top style="thick">
        <color indexed="64"/>
      </top>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bottom/>
      <diagonal/>
    </border>
    <border>
      <left style="thin">
        <color indexed="64"/>
      </left>
      <right style="thin">
        <color indexed="64"/>
      </right>
      <top/>
      <bottom/>
      <diagonal/>
    </border>
    <border>
      <left style="thick">
        <color indexed="64"/>
      </left>
      <right/>
      <top/>
      <bottom/>
      <diagonal/>
    </border>
    <border>
      <left/>
      <right/>
      <top style="thick">
        <color indexed="64"/>
      </top>
      <bottom/>
      <diagonal/>
    </border>
    <border>
      <left/>
      <right style="thick">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ck">
        <color indexed="8"/>
      </left>
      <right style="thin">
        <color indexed="8"/>
      </right>
      <top style="thin">
        <color indexed="8"/>
      </top>
      <bottom style="thick">
        <color indexed="8"/>
      </bottom>
      <diagonal/>
    </border>
    <border>
      <left/>
      <right/>
      <top/>
      <bottom style="thick">
        <color indexed="8"/>
      </bottom>
      <diagonal/>
    </border>
    <border>
      <left style="thick">
        <color indexed="8"/>
      </left>
      <right/>
      <top/>
      <bottom style="thick">
        <color indexed="8"/>
      </bottom>
      <diagonal/>
    </border>
    <border>
      <left/>
      <right style="thick">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ck">
        <color indexed="8"/>
      </top>
      <bottom/>
      <diagonal/>
    </border>
    <border>
      <left style="thin">
        <color indexed="8"/>
      </left>
      <right style="thin">
        <color indexed="8"/>
      </right>
      <top style="thick">
        <color indexed="8"/>
      </top>
      <bottom/>
      <diagonal/>
    </border>
    <border>
      <left style="thick">
        <color indexed="8"/>
      </left>
      <right/>
      <top style="thick">
        <color indexed="8"/>
      </top>
      <bottom/>
      <diagonal/>
    </border>
    <border>
      <left/>
      <right/>
      <top style="thick">
        <color indexed="8"/>
      </top>
      <bottom style="thin">
        <color indexed="8"/>
      </bottom>
      <diagonal/>
    </border>
    <border>
      <left style="thick">
        <color indexed="8"/>
      </left>
      <right/>
      <top style="thick">
        <color indexed="8"/>
      </top>
      <bottom style="thin">
        <color indexed="8"/>
      </bottom>
      <diagonal/>
    </border>
    <border>
      <left/>
      <right style="thick">
        <color indexed="8"/>
      </right>
      <top/>
      <bottom style="thick">
        <color indexed="8"/>
      </bottom>
      <diagonal/>
    </border>
    <border>
      <left style="thin">
        <color indexed="8"/>
      </left>
      <right style="thin">
        <color indexed="8"/>
      </right>
      <top/>
      <bottom style="thick">
        <color indexed="8"/>
      </bottom>
      <diagonal/>
    </border>
    <border>
      <left/>
      <right style="thick">
        <color indexed="8"/>
      </right>
      <top/>
      <bottom/>
      <diagonal/>
    </border>
    <border>
      <left style="thin">
        <color indexed="8"/>
      </left>
      <right style="thin">
        <color indexed="8"/>
      </right>
      <top/>
      <bottom/>
      <diagonal/>
    </border>
    <border>
      <left style="thick">
        <color indexed="8"/>
      </left>
      <right/>
      <top/>
      <bottom/>
      <diagonal/>
    </border>
    <border>
      <left/>
      <right/>
      <top style="thick">
        <color indexed="8"/>
      </top>
      <bottom/>
      <diagonal/>
    </border>
    <border>
      <left style="thin">
        <color indexed="64"/>
      </left>
      <right style="thick">
        <color indexed="64"/>
      </right>
      <top/>
      <bottom style="thick">
        <color indexed="64"/>
      </bottom>
      <diagonal/>
    </border>
    <border>
      <left style="thin">
        <color indexed="64"/>
      </left>
      <right/>
      <top/>
      <bottom style="thick">
        <color indexed="64"/>
      </bottom>
      <diagonal/>
    </border>
    <border>
      <left style="thin">
        <color indexed="64"/>
      </left>
      <right style="thick">
        <color indexed="64"/>
      </right>
      <top/>
      <bottom/>
      <diagonal/>
    </border>
    <border>
      <left style="thin">
        <color indexed="64"/>
      </left>
      <right style="thick">
        <color indexed="64"/>
      </right>
      <top style="thick">
        <color indexed="64"/>
      </top>
      <bottom/>
      <diagonal/>
    </border>
    <border>
      <left style="thin">
        <color indexed="64"/>
      </left>
      <right/>
      <top style="thick">
        <color indexed="64"/>
      </top>
      <bottom/>
      <diagonal/>
    </border>
    <border>
      <left style="thin">
        <color indexed="64"/>
      </left>
      <right/>
      <top/>
      <bottom style="hair">
        <color indexed="64"/>
      </bottom>
      <diagonal/>
    </border>
    <border>
      <left style="thick">
        <color indexed="64"/>
      </left>
      <right/>
      <top/>
      <bottom style="hair">
        <color indexed="64"/>
      </bottom>
      <diagonal/>
    </border>
    <border>
      <left/>
      <right/>
      <top/>
      <bottom style="hair">
        <color indexed="64"/>
      </bottom>
      <diagonal/>
    </border>
    <border>
      <left style="thin">
        <color indexed="64"/>
      </left>
      <right/>
      <top/>
      <bottom/>
      <diagonal/>
    </border>
    <border>
      <left/>
      <right style="thick">
        <color indexed="64"/>
      </right>
      <top/>
      <bottom style="hair">
        <color indexed="64"/>
      </bottom>
      <diagonal/>
    </border>
    <border>
      <left style="thin">
        <color indexed="64"/>
      </left>
      <right style="thick">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right/>
      <top style="hair">
        <color indexed="64"/>
      </top>
      <bottom/>
      <diagonal/>
    </border>
    <border>
      <left style="thick">
        <color indexed="64"/>
      </left>
      <right/>
      <top style="hair">
        <color indexed="64"/>
      </top>
      <bottom/>
      <diagonal/>
    </border>
    <border>
      <left/>
      <right style="thin">
        <color indexed="64"/>
      </right>
      <top/>
      <bottom/>
      <diagonal/>
    </border>
    <border>
      <left/>
      <right style="thin">
        <color indexed="64"/>
      </right>
      <top/>
      <bottom style="thick">
        <color indexed="64"/>
      </bottom>
      <diagonal/>
    </border>
    <border>
      <left/>
      <right style="thick">
        <color indexed="64"/>
      </right>
      <top style="thick">
        <color indexed="64"/>
      </top>
      <bottom style="thin">
        <color indexed="64"/>
      </bottom>
      <diagonal/>
    </border>
    <border>
      <left/>
      <right style="thin">
        <color indexed="64"/>
      </right>
      <top style="thick">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thick">
        <color indexed="64"/>
      </bottom>
      <diagonal/>
    </border>
    <border>
      <left style="thin">
        <color indexed="64"/>
      </left>
      <right style="thick">
        <color indexed="64"/>
      </right>
      <top style="hair">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s>
  <cellStyleXfs count="4">
    <xf numFmtId="0" fontId="0" fillId="0" borderId="0"/>
    <xf numFmtId="0" fontId="1" fillId="0" borderId="0"/>
    <xf numFmtId="0" fontId="2" fillId="0" borderId="0"/>
    <xf numFmtId="0" fontId="2" fillId="0" borderId="0"/>
  </cellStyleXfs>
  <cellXfs count="687">
    <xf numFmtId="0" fontId="0" fillId="0" borderId="0" xfId="0"/>
    <xf numFmtId="0" fontId="1" fillId="0" borderId="0" xfId="1"/>
    <xf numFmtId="0" fontId="2" fillId="0" borderId="0" xfId="1" applyFont="1" applyProtection="1">
      <protection hidden="1"/>
    </xf>
    <xf numFmtId="0" fontId="2" fillId="0" borderId="0" xfId="1" applyFont="1" applyProtection="1">
      <protection locked="0"/>
    </xf>
    <xf numFmtId="0" fontId="2" fillId="0" borderId="0" xfId="1" applyFont="1" applyBorder="1" applyProtection="1">
      <protection hidden="1"/>
    </xf>
    <xf numFmtId="0" fontId="3" fillId="0" borderId="0" xfId="1" applyFont="1" applyBorder="1" applyProtection="1">
      <protection hidden="1"/>
    </xf>
    <xf numFmtId="0" fontId="4" fillId="0" borderId="0" xfId="1" applyFont="1" applyBorder="1" applyProtection="1">
      <protection hidden="1"/>
    </xf>
    <xf numFmtId="0" fontId="5" fillId="0" borderId="0" xfId="1" applyFont="1" applyBorder="1" applyProtection="1">
      <protection hidden="1"/>
    </xf>
    <xf numFmtId="4" fontId="6" fillId="0" borderId="0" xfId="1" applyNumberFormat="1" applyFont="1" applyProtection="1">
      <protection hidden="1"/>
    </xf>
    <xf numFmtId="0" fontId="2" fillId="0" borderId="0" xfId="1" applyFont="1" applyBorder="1" applyAlignment="1" applyProtection="1">
      <alignment shrinkToFit="1"/>
      <protection hidden="1"/>
    </xf>
    <xf numFmtId="4" fontId="7" fillId="0" borderId="0" xfId="1" applyNumberFormat="1" applyFont="1" applyBorder="1" applyProtection="1">
      <protection hidden="1"/>
    </xf>
    <xf numFmtId="4" fontId="8" fillId="0" borderId="1" xfId="1" applyNumberFormat="1" applyFont="1" applyBorder="1" applyAlignment="1" applyProtection="1">
      <alignment shrinkToFit="1"/>
      <protection hidden="1"/>
    </xf>
    <xf numFmtId="4" fontId="8" fillId="0" borderId="2" xfId="1" applyNumberFormat="1" applyFont="1" applyBorder="1" applyAlignment="1" applyProtection="1">
      <alignment shrinkToFit="1"/>
      <protection hidden="1"/>
    </xf>
    <xf numFmtId="0" fontId="8" fillId="0" borderId="4" xfId="1" applyFont="1" applyBorder="1" applyProtection="1">
      <protection hidden="1"/>
    </xf>
    <xf numFmtId="0" fontId="9" fillId="0" borderId="5" xfId="1" applyFont="1" applyBorder="1" applyProtection="1">
      <protection hidden="1"/>
    </xf>
    <xf numFmtId="0" fontId="2" fillId="0" borderId="9" xfId="1" applyFont="1" applyBorder="1" applyProtection="1">
      <protection hidden="1"/>
    </xf>
    <xf numFmtId="0" fontId="2" fillId="0" borderId="8" xfId="1" applyFont="1" applyBorder="1" applyProtection="1">
      <protection hidden="1"/>
    </xf>
    <xf numFmtId="0" fontId="2" fillId="0" borderId="13" xfId="1" applyFont="1" applyBorder="1" applyProtection="1">
      <protection hidden="1"/>
    </xf>
    <xf numFmtId="0" fontId="2" fillId="0" borderId="14" xfId="1" applyFont="1" applyBorder="1" applyProtection="1">
      <protection hidden="1"/>
    </xf>
    <xf numFmtId="0" fontId="2" fillId="0" borderId="15" xfId="1" applyFont="1" applyBorder="1" applyProtection="1">
      <protection hidden="1"/>
    </xf>
    <xf numFmtId="0" fontId="2" fillId="0" borderId="16" xfId="1" applyFont="1" applyBorder="1" applyProtection="1">
      <protection hidden="1"/>
    </xf>
    <xf numFmtId="0" fontId="2" fillId="0" borderId="5" xfId="1" applyFont="1" applyBorder="1" applyProtection="1">
      <protection hidden="1"/>
    </xf>
    <xf numFmtId="0" fontId="2" fillId="0" borderId="4" xfId="1" applyFont="1" applyBorder="1" applyProtection="1">
      <protection hidden="1"/>
    </xf>
    <xf numFmtId="0" fontId="2" fillId="0" borderId="17" xfId="1" applyFont="1" applyBorder="1" applyProtection="1">
      <protection hidden="1"/>
    </xf>
    <xf numFmtId="0" fontId="2" fillId="0" borderId="18" xfId="1" applyFont="1" applyBorder="1" applyAlignment="1" applyProtection="1">
      <alignment horizontal="center"/>
      <protection hidden="1"/>
    </xf>
    <xf numFmtId="0" fontId="2" fillId="0" borderId="19" xfId="1" applyFont="1" applyBorder="1" applyProtection="1">
      <protection hidden="1"/>
    </xf>
    <xf numFmtId="14" fontId="2" fillId="0" borderId="17" xfId="1" applyNumberFormat="1" applyFont="1" applyBorder="1" applyProtection="1">
      <protection hidden="1"/>
    </xf>
    <xf numFmtId="14" fontId="2" fillId="0" borderId="18" xfId="1" applyNumberFormat="1" applyFont="1" applyBorder="1" applyProtection="1">
      <protection hidden="1"/>
    </xf>
    <xf numFmtId="0" fontId="2" fillId="0" borderId="18" xfId="1" applyFont="1" applyBorder="1" applyProtection="1">
      <protection hidden="1"/>
    </xf>
    <xf numFmtId="0" fontId="2" fillId="0" borderId="10" xfId="1" applyFont="1" applyBorder="1" applyProtection="1">
      <protection hidden="1"/>
    </xf>
    <xf numFmtId="0" fontId="2" fillId="0" borderId="11" xfId="1" applyFont="1" applyBorder="1" applyProtection="1">
      <protection hidden="1"/>
    </xf>
    <xf numFmtId="0" fontId="2" fillId="0" borderId="11" xfId="1" applyFont="1" applyBorder="1" applyAlignment="1" applyProtection="1">
      <alignment horizontal="center"/>
      <protection hidden="1"/>
    </xf>
    <xf numFmtId="0" fontId="10" fillId="0" borderId="12" xfId="1" applyFont="1" applyBorder="1" applyAlignment="1" applyProtection="1">
      <alignment horizontal="center"/>
      <protection hidden="1"/>
    </xf>
    <xf numFmtId="0" fontId="2" fillId="0" borderId="20" xfId="1" applyFont="1" applyBorder="1" applyProtection="1">
      <protection hidden="1"/>
    </xf>
    <xf numFmtId="0" fontId="4" fillId="0" borderId="20" xfId="1" applyFont="1" applyBorder="1" applyProtection="1">
      <protection hidden="1"/>
    </xf>
    <xf numFmtId="0" fontId="9" fillId="0" borderId="12" xfId="1" applyFont="1" applyBorder="1" applyProtection="1">
      <protection hidden="1"/>
    </xf>
    <xf numFmtId="0" fontId="11" fillId="0" borderId="0" xfId="1" applyFont="1" applyBorder="1" applyProtection="1">
      <protection hidden="1"/>
    </xf>
    <xf numFmtId="0" fontId="12" fillId="0" borderId="0" xfId="1" applyFont="1" applyBorder="1" applyProtection="1">
      <protection hidden="1"/>
    </xf>
    <xf numFmtId="10" fontId="2" fillId="0" borderId="0" xfId="1" applyNumberFormat="1" applyFont="1" applyBorder="1" applyAlignment="1" applyProtection="1">
      <alignment horizontal="right" indent="3"/>
      <protection locked="0"/>
    </xf>
    <xf numFmtId="0" fontId="2" fillId="0" borderId="0" xfId="1" applyFont="1" applyBorder="1" applyAlignment="1" applyProtection="1">
      <alignment horizontal="center"/>
      <protection locked="0"/>
    </xf>
    <xf numFmtId="4" fontId="2" fillId="0" borderId="0" xfId="1" applyNumberFormat="1" applyFont="1" applyBorder="1" applyProtection="1">
      <protection locked="0"/>
    </xf>
    <xf numFmtId="0" fontId="3" fillId="0" borderId="0" xfId="1" applyFont="1" applyBorder="1" applyProtection="1">
      <protection locked="0"/>
    </xf>
    <xf numFmtId="0" fontId="13" fillId="0" borderId="0" xfId="1" applyFont="1" applyBorder="1" applyProtection="1">
      <protection locked="0"/>
    </xf>
    <xf numFmtId="0" fontId="14" fillId="0" borderId="0" xfId="1" applyFont="1" applyBorder="1" applyProtection="1">
      <protection locked="0"/>
    </xf>
    <xf numFmtId="0" fontId="2" fillId="0" borderId="0" xfId="1" applyFont="1" applyBorder="1" applyAlignment="1" applyProtection="1">
      <alignment horizontal="left" indent="2"/>
      <protection locked="0"/>
    </xf>
    <xf numFmtId="0" fontId="15" fillId="0" borderId="0" xfId="1" applyFont="1" applyBorder="1" applyProtection="1">
      <protection locked="0"/>
    </xf>
    <xf numFmtId="0" fontId="6" fillId="0" borderId="0" xfId="1" applyFont="1" applyBorder="1" applyProtection="1">
      <protection locked="0"/>
    </xf>
    <xf numFmtId="0" fontId="2" fillId="0" borderId="0" xfId="1" applyFont="1" applyBorder="1" applyAlignment="1" applyProtection="1">
      <protection locked="0"/>
    </xf>
    <xf numFmtId="10" fontId="2" fillId="0" borderId="0" xfId="1" applyNumberFormat="1" applyFont="1" applyBorder="1" applyAlignment="1" applyProtection="1">
      <alignment horizontal="right" indent="3"/>
      <protection hidden="1"/>
    </xf>
    <xf numFmtId="0" fontId="2" fillId="0" borderId="0" xfId="1" applyFont="1" applyBorder="1" applyAlignment="1" applyProtection="1">
      <alignment horizontal="center"/>
      <protection hidden="1"/>
    </xf>
    <xf numFmtId="0" fontId="13" fillId="0" borderId="0" xfId="1" applyFont="1" applyBorder="1" applyProtection="1">
      <protection hidden="1"/>
    </xf>
    <xf numFmtId="0" fontId="14" fillId="0" borderId="0" xfId="1" applyFont="1" applyBorder="1" applyProtection="1">
      <protection hidden="1"/>
    </xf>
    <xf numFmtId="0" fontId="2" fillId="0" borderId="0" xfId="1" applyFont="1" applyBorder="1" applyAlignment="1" applyProtection="1">
      <alignment horizontal="left" indent="2"/>
      <protection hidden="1"/>
    </xf>
    <xf numFmtId="0" fontId="8" fillId="0" borderId="0" xfId="1" applyFont="1" applyBorder="1" applyProtection="1">
      <protection hidden="1"/>
    </xf>
    <xf numFmtId="0" fontId="2" fillId="0" borderId="0" xfId="2" applyAlignment="1">
      <alignment shrinkToFit="1"/>
    </xf>
    <xf numFmtId="164" fontId="10" fillId="0" borderId="0" xfId="2" applyNumberFormat="1" applyFont="1" applyAlignment="1">
      <alignment shrinkToFit="1"/>
    </xf>
    <xf numFmtId="164" fontId="6" fillId="0" borderId="0" xfId="2" applyNumberFormat="1" applyFont="1" applyAlignment="1">
      <alignment shrinkToFit="1"/>
    </xf>
    <xf numFmtId="0" fontId="2" fillId="0" borderId="0" xfId="1" applyFont="1" applyBorder="1" applyAlignment="1" applyProtection="1">
      <alignment horizontal="right" indent="3"/>
      <protection hidden="1"/>
    </xf>
    <xf numFmtId="0" fontId="10" fillId="0" borderId="0" xfId="1" applyFont="1" applyBorder="1" applyAlignment="1" applyProtection="1">
      <alignment horizontal="right" shrinkToFit="1"/>
      <protection hidden="1"/>
    </xf>
    <xf numFmtId="0" fontId="16" fillId="0" borderId="0" xfId="1" applyFont="1" applyBorder="1" applyProtection="1">
      <protection hidden="1"/>
    </xf>
    <xf numFmtId="4" fontId="17" fillId="0" borderId="0" xfId="1" applyNumberFormat="1" applyFont="1" applyBorder="1" applyProtection="1">
      <protection hidden="1"/>
    </xf>
    <xf numFmtId="0" fontId="9" fillId="0" borderId="0" xfId="1" applyFont="1" applyBorder="1" applyProtection="1">
      <protection hidden="1"/>
    </xf>
    <xf numFmtId="0" fontId="2" fillId="2" borderId="0" xfId="1" applyFont="1" applyFill="1" applyBorder="1" applyProtection="1">
      <protection hidden="1"/>
    </xf>
    <xf numFmtId="0" fontId="12" fillId="2" borderId="0" xfId="1" applyFont="1" applyFill="1" applyBorder="1" applyProtection="1">
      <protection hidden="1"/>
    </xf>
    <xf numFmtId="0" fontId="14" fillId="2" borderId="0" xfId="1" applyFont="1" applyFill="1" applyBorder="1" applyProtection="1">
      <protection hidden="1"/>
    </xf>
    <xf numFmtId="0" fontId="18" fillId="2" borderId="0" xfId="1" applyFont="1" applyFill="1" applyBorder="1" applyProtection="1">
      <protection hidden="1"/>
    </xf>
    <xf numFmtId="4" fontId="2" fillId="0" borderId="0" xfId="1" applyNumberFormat="1" applyFont="1" applyFill="1" applyBorder="1" applyAlignment="1" applyProtection="1">
      <alignment shrinkToFit="1"/>
      <protection hidden="1"/>
    </xf>
    <xf numFmtId="4" fontId="8" fillId="0" borderId="0" xfId="1" applyNumberFormat="1" applyFont="1" applyFill="1" applyBorder="1" applyAlignment="1" applyProtection="1">
      <alignment shrinkToFit="1"/>
      <protection hidden="1"/>
    </xf>
    <xf numFmtId="0" fontId="19" fillId="2" borderId="0" xfId="1" applyFont="1" applyFill="1" applyBorder="1" applyProtection="1">
      <protection hidden="1"/>
    </xf>
    <xf numFmtId="0" fontId="19" fillId="2" borderId="0" xfId="1" applyFont="1" applyFill="1" applyProtection="1">
      <protection hidden="1"/>
    </xf>
    <xf numFmtId="0" fontId="3" fillId="2" borderId="0" xfId="1" applyFont="1" applyFill="1" applyBorder="1" applyProtection="1">
      <protection hidden="1"/>
    </xf>
    <xf numFmtId="0" fontId="9" fillId="0" borderId="0" xfId="1" applyFont="1" applyFill="1" applyBorder="1" applyProtection="1"/>
    <xf numFmtId="0" fontId="10" fillId="0" borderId="0" xfId="1" applyFont="1" applyFill="1" applyBorder="1" applyProtection="1"/>
    <xf numFmtId="0" fontId="9" fillId="2" borderId="0" xfId="1" applyFont="1" applyFill="1" applyBorder="1" applyProtection="1">
      <protection hidden="1"/>
    </xf>
    <xf numFmtId="4" fontId="9" fillId="2" borderId="0" xfId="1" applyNumberFormat="1" applyFont="1" applyFill="1" applyBorder="1" applyProtection="1">
      <protection hidden="1"/>
    </xf>
    <xf numFmtId="0" fontId="20" fillId="0" borderId="0" xfId="1" applyFont="1" applyFill="1" applyBorder="1" applyProtection="1"/>
    <xf numFmtId="4" fontId="9" fillId="0" borderId="0" xfId="1" applyNumberFormat="1" applyFont="1" applyFill="1" applyBorder="1" applyAlignment="1" applyProtection="1">
      <alignment shrinkToFit="1"/>
      <protection hidden="1"/>
    </xf>
    <xf numFmtId="0" fontId="9" fillId="0" borderId="0" xfId="1" applyFont="1" applyFill="1" applyBorder="1" applyProtection="1">
      <protection hidden="1"/>
    </xf>
    <xf numFmtId="0" fontId="13" fillId="0" borderId="0" xfId="1" applyFont="1" applyFill="1" applyBorder="1" applyProtection="1">
      <protection hidden="1"/>
    </xf>
    <xf numFmtId="4" fontId="7" fillId="0" borderId="0" xfId="1" applyNumberFormat="1" applyFont="1" applyFill="1" applyBorder="1" applyAlignment="1" applyProtection="1">
      <alignment shrinkToFit="1"/>
      <protection hidden="1"/>
    </xf>
    <xf numFmtId="4" fontId="21" fillId="0" borderId="0" xfId="1" applyNumberFormat="1" applyFont="1" applyFill="1" applyBorder="1" applyAlignment="1" applyProtection="1">
      <alignment shrinkToFit="1"/>
      <protection hidden="1"/>
    </xf>
    <xf numFmtId="4" fontId="21" fillId="0" borderId="0" xfId="1" applyNumberFormat="1" applyFont="1" applyFill="1" applyAlignment="1" applyProtection="1">
      <alignment shrinkToFit="1"/>
      <protection hidden="1"/>
    </xf>
    <xf numFmtId="0" fontId="13" fillId="2" borderId="0" xfId="1" applyFont="1" applyFill="1" applyBorder="1" applyProtection="1">
      <protection hidden="1"/>
    </xf>
    <xf numFmtId="0" fontId="20" fillId="2" borderId="0" xfId="1" applyFont="1" applyFill="1" applyBorder="1" applyProtection="1">
      <protection hidden="1"/>
    </xf>
    <xf numFmtId="0" fontId="2" fillId="2" borderId="0" xfId="1" applyFont="1" applyFill="1" applyProtection="1">
      <protection hidden="1"/>
    </xf>
    <xf numFmtId="0" fontId="2" fillId="2" borderId="0" xfId="1" applyFont="1" applyFill="1" applyAlignment="1" applyProtection="1">
      <alignment shrinkToFit="1"/>
      <protection hidden="1"/>
    </xf>
    <xf numFmtId="0" fontId="6" fillId="2" borderId="0" xfId="1" applyFont="1" applyFill="1" applyProtection="1">
      <protection hidden="1"/>
    </xf>
    <xf numFmtId="0" fontId="22" fillId="2" borderId="0" xfId="1" applyFont="1" applyFill="1" applyBorder="1" applyProtection="1">
      <protection hidden="1"/>
    </xf>
    <xf numFmtId="0" fontId="11" fillId="2" borderId="0" xfId="1" applyFont="1" applyFill="1" applyBorder="1" applyProtection="1">
      <protection hidden="1"/>
    </xf>
    <xf numFmtId="0" fontId="18" fillId="2" borderId="0" xfId="1" applyFont="1" applyFill="1" applyProtection="1">
      <protection hidden="1"/>
    </xf>
    <xf numFmtId="0" fontId="23" fillId="2" borderId="0" xfId="1" applyFont="1" applyFill="1" applyBorder="1" applyProtection="1">
      <protection hidden="1"/>
    </xf>
    <xf numFmtId="0" fontId="2" fillId="0" borderId="0" xfId="1" applyFont="1" applyAlignment="1" applyProtection="1">
      <alignment horizontal="right"/>
      <protection hidden="1"/>
    </xf>
    <xf numFmtId="0" fontId="2" fillId="0" borderId="0" xfId="1" applyFont="1" applyFill="1" applyAlignment="1" applyProtection="1">
      <alignment horizontal="right"/>
      <protection hidden="1"/>
    </xf>
    <xf numFmtId="0" fontId="3" fillId="2" borderId="0" xfId="1" applyFont="1" applyFill="1" applyAlignment="1" applyProtection="1">
      <alignment horizontal="right"/>
      <protection hidden="1"/>
    </xf>
    <xf numFmtId="0" fontId="18" fillId="2" borderId="0" xfId="1" applyFont="1" applyFill="1" applyBorder="1" applyAlignment="1" applyProtection="1">
      <alignment horizontal="center" vertical="center"/>
      <protection hidden="1"/>
    </xf>
    <xf numFmtId="0" fontId="2" fillId="2" borderId="0" xfId="1" applyFont="1" applyFill="1" applyBorder="1" applyAlignment="1" applyProtection="1">
      <alignment horizontal="center" shrinkToFit="1"/>
      <protection hidden="1"/>
    </xf>
    <xf numFmtId="0" fontId="10" fillId="2" borderId="0" xfId="1" applyFont="1" applyFill="1" applyBorder="1" applyAlignment="1" applyProtection="1">
      <alignment horizontal="center" shrinkToFit="1"/>
      <protection hidden="1"/>
    </xf>
    <xf numFmtId="0" fontId="16" fillId="2" borderId="0" xfId="1" applyFont="1" applyFill="1" applyBorder="1" applyAlignment="1" applyProtection="1">
      <alignment horizontal="right"/>
      <protection hidden="1"/>
    </xf>
    <xf numFmtId="0" fontId="7" fillId="0" borderId="0" xfId="1" applyFont="1" applyAlignment="1" applyProtection="1">
      <alignment horizontal="right"/>
      <protection hidden="1"/>
    </xf>
    <xf numFmtId="0" fontId="2" fillId="2" borderId="0" xfId="1" applyFont="1" applyFill="1" applyBorder="1" applyAlignment="1" applyProtection="1">
      <alignment horizontal="center"/>
      <protection hidden="1"/>
    </xf>
    <xf numFmtId="0" fontId="7" fillId="2" borderId="0" xfId="1" applyFont="1" applyFill="1" applyProtection="1">
      <protection hidden="1"/>
    </xf>
    <xf numFmtId="0" fontId="2" fillId="0" borderId="0" xfId="1" applyFont="1" applyAlignment="1" applyProtection="1">
      <alignment horizontal="left" shrinkToFit="1"/>
      <protection hidden="1"/>
    </xf>
    <xf numFmtId="0" fontId="18" fillId="0" borderId="0" xfId="1" applyFont="1" applyAlignment="1" applyProtection="1">
      <alignment shrinkToFit="1"/>
      <protection hidden="1"/>
    </xf>
    <xf numFmtId="0" fontId="24" fillId="0" borderId="0" xfId="1" applyFont="1" applyProtection="1">
      <protection hidden="1"/>
    </xf>
    <xf numFmtId="0" fontId="1" fillId="0" borderId="0" xfId="1" applyAlignment="1" applyProtection="1">
      <alignment horizontal="left" shrinkToFit="1"/>
      <protection hidden="1"/>
    </xf>
    <xf numFmtId="0" fontId="21" fillId="0" borderId="0" xfId="1" applyFont="1" applyProtection="1">
      <protection hidden="1"/>
    </xf>
    <xf numFmtId="0" fontId="24" fillId="0" borderId="0" xfId="1" applyFont="1" applyAlignment="1" applyProtection="1">
      <protection hidden="1"/>
    </xf>
    <xf numFmtId="0" fontId="1" fillId="0" borderId="0" xfId="1" applyAlignment="1" applyProtection="1">
      <alignment horizontal="left"/>
      <protection hidden="1"/>
    </xf>
    <xf numFmtId="0" fontId="25" fillId="0" borderId="0" xfId="1" applyFont="1" applyProtection="1">
      <protection hidden="1"/>
    </xf>
    <xf numFmtId="0" fontId="26" fillId="0" borderId="0" xfId="1" applyFont="1" applyProtection="1">
      <protection hidden="1"/>
    </xf>
    <xf numFmtId="0" fontId="2" fillId="0" borderId="0" xfId="3"/>
    <xf numFmtId="0" fontId="0" fillId="0" borderId="0" xfId="3" applyFont="1" applyProtection="1">
      <protection hidden="1"/>
    </xf>
    <xf numFmtId="0" fontId="0" fillId="0" borderId="0" xfId="3" applyFont="1" applyProtection="1">
      <protection locked="0"/>
    </xf>
    <xf numFmtId="0" fontId="0" fillId="0" borderId="0" xfId="3" applyFont="1" applyBorder="1" applyProtection="1">
      <protection hidden="1"/>
    </xf>
    <xf numFmtId="0" fontId="3" fillId="0" borderId="0" xfId="3" applyFont="1" applyBorder="1" applyProtection="1">
      <protection hidden="1"/>
    </xf>
    <xf numFmtId="0" fontId="4" fillId="0" borderId="0" xfId="3" applyFont="1" applyBorder="1" applyProtection="1">
      <protection hidden="1"/>
    </xf>
    <xf numFmtId="0" fontId="5" fillId="0" borderId="0" xfId="3" applyFont="1" applyBorder="1" applyProtection="1">
      <protection hidden="1"/>
    </xf>
    <xf numFmtId="4" fontId="6" fillId="0" borderId="0" xfId="3" applyNumberFormat="1" applyFont="1" applyProtection="1">
      <protection hidden="1"/>
    </xf>
    <xf numFmtId="0" fontId="0" fillId="0" borderId="0" xfId="3" applyFont="1" applyBorder="1" applyAlignment="1" applyProtection="1">
      <alignment shrinkToFit="1"/>
      <protection hidden="1"/>
    </xf>
    <xf numFmtId="4" fontId="7" fillId="0" borderId="0" xfId="3" applyNumberFormat="1" applyFont="1" applyBorder="1" applyProtection="1">
      <protection hidden="1"/>
    </xf>
    <xf numFmtId="4" fontId="8" fillId="0" borderId="21" xfId="3" applyNumberFormat="1" applyFont="1" applyBorder="1" applyAlignment="1" applyProtection="1">
      <alignment shrinkToFit="1"/>
      <protection hidden="1"/>
    </xf>
    <xf numFmtId="4" fontId="8" fillId="0" borderId="22" xfId="3" applyNumberFormat="1" applyFont="1" applyBorder="1" applyAlignment="1" applyProtection="1">
      <alignment shrinkToFit="1"/>
      <protection hidden="1"/>
    </xf>
    <xf numFmtId="0" fontId="8" fillId="0" borderId="24" xfId="3" applyFont="1" applyBorder="1" applyProtection="1">
      <protection hidden="1"/>
    </xf>
    <xf numFmtId="0" fontId="9" fillId="0" borderId="25" xfId="3" applyFont="1" applyBorder="1" applyProtection="1">
      <protection hidden="1"/>
    </xf>
    <xf numFmtId="0" fontId="10" fillId="0" borderId="32" xfId="3" applyFont="1" applyBorder="1" applyAlignment="1" applyProtection="1">
      <alignment horizontal="center"/>
      <protection hidden="1"/>
    </xf>
    <xf numFmtId="0" fontId="4" fillId="0" borderId="40" xfId="3" applyFont="1" applyBorder="1" applyProtection="1">
      <protection hidden="1"/>
    </xf>
    <xf numFmtId="0" fontId="9" fillId="0" borderId="32" xfId="3" applyFont="1" applyBorder="1" applyProtection="1">
      <protection hidden="1"/>
    </xf>
    <xf numFmtId="0" fontId="11" fillId="0" borderId="0" xfId="3" applyFont="1" applyBorder="1" applyProtection="1">
      <protection hidden="1"/>
    </xf>
    <xf numFmtId="0" fontId="12" fillId="0" borderId="0" xfId="3" applyFont="1" applyBorder="1" applyProtection="1">
      <protection hidden="1"/>
    </xf>
    <xf numFmtId="0" fontId="3" fillId="0" borderId="0" xfId="3" applyFont="1" applyBorder="1" applyProtection="1">
      <protection locked="0"/>
    </xf>
    <xf numFmtId="0" fontId="15" fillId="0" borderId="0" xfId="3" applyFont="1" applyBorder="1" applyProtection="1">
      <protection locked="0"/>
    </xf>
    <xf numFmtId="0" fontId="6" fillId="0" borderId="0" xfId="3" applyFont="1" applyBorder="1" applyProtection="1">
      <protection locked="0"/>
    </xf>
    <xf numFmtId="0" fontId="13" fillId="0" borderId="0" xfId="3" applyFont="1" applyBorder="1" applyProtection="1">
      <protection hidden="1"/>
    </xf>
    <xf numFmtId="0" fontId="14" fillId="0" borderId="0" xfId="3" applyFont="1" applyBorder="1" applyProtection="1">
      <protection hidden="1"/>
    </xf>
    <xf numFmtId="0" fontId="8" fillId="0" borderId="0" xfId="3" applyFont="1" applyBorder="1" applyProtection="1">
      <protection hidden="1"/>
    </xf>
    <xf numFmtId="165" fontId="10" fillId="0" borderId="0" xfId="2" applyNumberFormat="1" applyFont="1" applyAlignment="1">
      <alignment shrinkToFit="1"/>
    </xf>
    <xf numFmtId="165" fontId="6" fillId="0" borderId="0" xfId="2" applyNumberFormat="1" applyFont="1" applyAlignment="1">
      <alignment shrinkToFit="1"/>
    </xf>
    <xf numFmtId="0" fontId="10" fillId="0" borderId="0" xfId="3" applyFont="1" applyBorder="1" applyAlignment="1" applyProtection="1">
      <alignment horizontal="right" shrinkToFit="1"/>
      <protection hidden="1"/>
    </xf>
    <xf numFmtId="0" fontId="16" fillId="0" borderId="0" xfId="3" applyFont="1" applyBorder="1" applyProtection="1">
      <protection hidden="1"/>
    </xf>
    <xf numFmtId="4" fontId="17" fillId="0" borderId="0" xfId="3" applyNumberFormat="1" applyFont="1" applyBorder="1" applyProtection="1">
      <protection hidden="1"/>
    </xf>
    <xf numFmtId="0" fontId="9" fillId="0" borderId="0" xfId="3" applyFont="1" applyBorder="1" applyProtection="1">
      <protection hidden="1"/>
    </xf>
    <xf numFmtId="0" fontId="12" fillId="3" borderId="0" xfId="3" applyFont="1" applyFill="1" applyBorder="1" applyProtection="1">
      <protection hidden="1"/>
    </xf>
    <xf numFmtId="4" fontId="8" fillId="0" borderId="0" xfId="3" applyNumberFormat="1" applyFont="1" applyFill="1" applyBorder="1" applyAlignment="1" applyProtection="1">
      <alignment shrinkToFit="1"/>
      <protection hidden="1"/>
    </xf>
    <xf numFmtId="0" fontId="19" fillId="3" borderId="0" xfId="3" applyFont="1" applyFill="1" applyBorder="1" applyProtection="1">
      <protection hidden="1"/>
    </xf>
    <xf numFmtId="0" fontId="19" fillId="3" borderId="0" xfId="3" applyFont="1" applyFill="1" applyProtection="1">
      <protection hidden="1"/>
    </xf>
    <xf numFmtId="0" fontId="3" fillId="3" borderId="0" xfId="3" applyFont="1" applyFill="1" applyBorder="1" applyProtection="1">
      <protection hidden="1"/>
    </xf>
    <xf numFmtId="0" fontId="9" fillId="0" borderId="0" xfId="3" applyFont="1" applyFill="1" applyBorder="1" applyProtection="1"/>
    <xf numFmtId="0" fontId="10" fillId="0" borderId="0" xfId="3" applyFont="1" applyFill="1" applyBorder="1" applyProtection="1"/>
    <xf numFmtId="0" fontId="9" fillId="3" borderId="0" xfId="3" applyFont="1" applyFill="1" applyBorder="1" applyProtection="1">
      <protection hidden="1"/>
    </xf>
    <xf numFmtId="4" fontId="9" fillId="3" borderId="0" xfId="3" applyNumberFormat="1" applyFont="1" applyFill="1" applyBorder="1" applyProtection="1">
      <protection hidden="1"/>
    </xf>
    <xf numFmtId="0" fontId="20" fillId="0" borderId="0" xfId="3" applyFont="1" applyFill="1" applyBorder="1" applyProtection="1"/>
    <xf numFmtId="4" fontId="9" fillId="0" borderId="0" xfId="3" applyNumberFormat="1" applyFont="1" applyFill="1" applyBorder="1" applyAlignment="1" applyProtection="1">
      <alignment shrinkToFit="1"/>
      <protection hidden="1"/>
    </xf>
    <xf numFmtId="0" fontId="9" fillId="0" borderId="0" xfId="3" applyFont="1" applyFill="1" applyBorder="1" applyProtection="1">
      <protection hidden="1"/>
    </xf>
    <xf numFmtId="0" fontId="13" fillId="0" borderId="0" xfId="3" applyFont="1" applyFill="1" applyBorder="1" applyProtection="1">
      <protection hidden="1"/>
    </xf>
    <xf numFmtId="4" fontId="7" fillId="0" borderId="0" xfId="3" applyNumberFormat="1" applyFont="1" applyFill="1" applyBorder="1" applyAlignment="1" applyProtection="1">
      <alignment shrinkToFit="1"/>
      <protection hidden="1"/>
    </xf>
    <xf numFmtId="4" fontId="21" fillId="0" borderId="0" xfId="3" applyNumberFormat="1" applyFont="1" applyFill="1" applyBorder="1" applyAlignment="1" applyProtection="1">
      <alignment shrinkToFit="1"/>
      <protection hidden="1"/>
    </xf>
    <xf numFmtId="4" fontId="21" fillId="0" borderId="0" xfId="3" applyNumberFormat="1" applyFont="1" applyFill="1" applyAlignment="1" applyProtection="1">
      <alignment shrinkToFit="1"/>
      <protection hidden="1"/>
    </xf>
    <xf numFmtId="0" fontId="13" fillId="3" borderId="0" xfId="3" applyFont="1" applyFill="1" applyBorder="1" applyProtection="1">
      <protection hidden="1"/>
    </xf>
    <xf numFmtId="0" fontId="20" fillId="3" borderId="0" xfId="3" applyFont="1" applyFill="1" applyBorder="1" applyProtection="1">
      <protection hidden="1"/>
    </xf>
    <xf numFmtId="0" fontId="6" fillId="3" borderId="0" xfId="3" applyFont="1" applyFill="1" applyProtection="1">
      <protection hidden="1"/>
    </xf>
    <xf numFmtId="0" fontId="22" fillId="3" borderId="0" xfId="3" applyFont="1" applyFill="1" applyBorder="1" applyProtection="1">
      <protection hidden="1"/>
    </xf>
    <xf numFmtId="0" fontId="11" fillId="3" borderId="0" xfId="3" applyFont="1" applyFill="1" applyBorder="1" applyProtection="1">
      <protection hidden="1"/>
    </xf>
    <xf numFmtId="0" fontId="18" fillId="3" borderId="0" xfId="3" applyFont="1" applyFill="1" applyProtection="1">
      <protection hidden="1"/>
    </xf>
    <xf numFmtId="0" fontId="23" fillId="3" borderId="0" xfId="3" applyFont="1" applyFill="1" applyBorder="1" applyProtection="1">
      <protection hidden="1"/>
    </xf>
    <xf numFmtId="0" fontId="3" fillId="3" borderId="0" xfId="3" applyFont="1" applyFill="1" applyAlignment="1" applyProtection="1">
      <alignment horizontal="right"/>
      <protection hidden="1"/>
    </xf>
    <xf numFmtId="0" fontId="18" fillId="3" borderId="0" xfId="3" applyFont="1" applyFill="1" applyBorder="1" applyAlignment="1" applyProtection="1">
      <alignment horizontal="center" vertical="center"/>
      <protection hidden="1"/>
    </xf>
    <xf numFmtId="0" fontId="10" fillId="3" borderId="0" xfId="3" applyFont="1" applyFill="1" applyBorder="1" applyAlignment="1" applyProtection="1">
      <alignment horizontal="center" shrinkToFit="1"/>
      <protection hidden="1"/>
    </xf>
    <xf numFmtId="0" fontId="16" fillId="3" borderId="0" xfId="3" applyFont="1" applyFill="1" applyBorder="1" applyAlignment="1" applyProtection="1">
      <alignment horizontal="right"/>
      <protection hidden="1"/>
    </xf>
    <xf numFmtId="0" fontId="7" fillId="0" borderId="0" xfId="3" applyFont="1" applyAlignment="1" applyProtection="1">
      <alignment horizontal="right"/>
      <protection hidden="1"/>
    </xf>
    <xf numFmtId="0" fontId="7" fillId="3" borderId="0" xfId="3" applyFont="1" applyFill="1" applyProtection="1">
      <protection hidden="1"/>
    </xf>
    <xf numFmtId="0" fontId="0" fillId="0" borderId="0" xfId="3" applyFont="1" applyAlignment="1" applyProtection="1">
      <alignment horizontal="left" shrinkToFit="1"/>
      <protection hidden="1"/>
    </xf>
    <xf numFmtId="0" fontId="18" fillId="0" borderId="0" xfId="3" applyFont="1" applyAlignment="1" applyProtection="1">
      <alignment shrinkToFit="1"/>
      <protection hidden="1"/>
    </xf>
    <xf numFmtId="0" fontId="24" fillId="0" borderId="0" xfId="3" applyFont="1" applyProtection="1">
      <protection hidden="1"/>
    </xf>
    <xf numFmtId="0" fontId="2" fillId="0" borderId="0" xfId="3" applyAlignment="1" applyProtection="1">
      <alignment horizontal="left" shrinkToFit="1"/>
      <protection hidden="1"/>
    </xf>
    <xf numFmtId="0" fontId="21" fillId="0" borderId="0" xfId="3" applyFont="1" applyProtection="1">
      <protection hidden="1"/>
    </xf>
    <xf numFmtId="0" fontId="24" fillId="0" borderId="0" xfId="3" applyFont="1" applyAlignment="1" applyProtection="1">
      <protection hidden="1"/>
    </xf>
    <xf numFmtId="0" fontId="0" fillId="0" borderId="0" xfId="3" applyFont="1" applyAlignment="1" applyProtection="1">
      <alignment horizontal="left"/>
      <protection hidden="1"/>
    </xf>
    <xf numFmtId="0" fontId="25" fillId="0" borderId="0" xfId="3" applyFont="1" applyProtection="1">
      <protection hidden="1"/>
    </xf>
    <xf numFmtId="0" fontId="26" fillId="0" borderId="0" xfId="3" applyFont="1" applyProtection="1">
      <protection hidden="1"/>
    </xf>
    <xf numFmtId="0" fontId="8" fillId="0" borderId="0" xfId="1" applyFont="1" applyProtection="1">
      <protection hidden="1"/>
    </xf>
    <xf numFmtId="0" fontId="2" fillId="0" borderId="0" xfId="2"/>
    <xf numFmtId="0" fontId="2" fillId="0" borderId="0" xfId="2" applyFont="1"/>
    <xf numFmtId="0" fontId="6" fillId="0" borderId="0" xfId="2" applyFont="1" applyAlignment="1">
      <alignment shrinkToFit="1"/>
    </xf>
    <xf numFmtId="0" fontId="6" fillId="0" borderId="0" xfId="2" applyFont="1"/>
    <xf numFmtId="0" fontId="25" fillId="0" borderId="0" xfId="2" applyFont="1"/>
    <xf numFmtId="4" fontId="2" fillId="0" borderId="0" xfId="2" applyNumberFormat="1"/>
    <xf numFmtId="4" fontId="10" fillId="0" borderId="0" xfId="2" applyNumberFormat="1" applyFont="1" applyAlignment="1">
      <alignment shrinkToFit="1"/>
    </xf>
    <xf numFmtId="0" fontId="2" fillId="0" borderId="0" xfId="2" applyBorder="1"/>
    <xf numFmtId="3" fontId="25" fillId="0" borderId="0" xfId="2" applyNumberFormat="1" applyFont="1" applyAlignment="1">
      <alignment shrinkToFit="1"/>
    </xf>
    <xf numFmtId="0" fontId="25" fillId="0" borderId="0" xfId="2" applyFont="1" applyAlignment="1">
      <alignment horizontal="left" indent="10"/>
    </xf>
    <xf numFmtId="0" fontId="2" fillId="0" borderId="0" xfId="2" applyFont="1" applyBorder="1"/>
    <xf numFmtId="4" fontId="2" fillId="0" borderId="0" xfId="2" applyNumberFormat="1" applyFont="1" applyBorder="1"/>
    <xf numFmtId="4" fontId="2" fillId="0" borderId="0" xfId="2" applyNumberFormat="1" applyBorder="1"/>
    <xf numFmtId="4" fontId="2" fillId="0" borderId="0" xfId="2" applyNumberFormat="1" applyAlignment="1">
      <alignment shrinkToFit="1"/>
    </xf>
    <xf numFmtId="4" fontId="2" fillId="0" borderId="0" xfId="2" applyNumberFormat="1" applyFont="1"/>
    <xf numFmtId="0" fontId="2" fillId="0" borderId="0" xfId="2" applyFont="1" applyBorder="1" applyAlignment="1">
      <alignment shrinkToFit="1"/>
    </xf>
    <xf numFmtId="4" fontId="27" fillId="0" borderId="0" xfId="2" applyNumberFormat="1" applyFont="1"/>
    <xf numFmtId="4" fontId="27" fillId="0" borderId="0" xfId="2" applyNumberFormat="1" applyFont="1" applyAlignment="1">
      <alignment shrinkToFit="1"/>
    </xf>
    <xf numFmtId="0" fontId="30" fillId="0" borderId="0" xfId="2" applyFont="1" applyAlignment="1">
      <alignment shrinkToFit="1"/>
    </xf>
    <xf numFmtId="0" fontId="30" fillId="0" borderId="0" xfId="2" applyFont="1"/>
    <xf numFmtId="0" fontId="28" fillId="0" borderId="0" xfId="2" applyFont="1"/>
    <xf numFmtId="0" fontId="27" fillId="0" borderId="0" xfId="2" applyFont="1"/>
    <xf numFmtId="0" fontId="31" fillId="0" borderId="0" xfId="2" applyFont="1" applyFill="1" applyAlignment="1"/>
    <xf numFmtId="0" fontId="10" fillId="0" borderId="0" xfId="2" applyFont="1" applyAlignment="1">
      <alignment shrinkToFit="1"/>
    </xf>
    <xf numFmtId="0" fontId="10" fillId="0" borderId="0" xfId="2" applyFont="1" applyBorder="1"/>
    <xf numFmtId="0" fontId="10" fillId="0" borderId="0" xfId="2" applyFont="1" applyBorder="1" applyAlignment="1">
      <alignment shrinkToFit="1"/>
    </xf>
    <xf numFmtId="0" fontId="25" fillId="0" borderId="0" xfId="2" applyFont="1" applyBorder="1"/>
    <xf numFmtId="0" fontId="31" fillId="0" borderId="20" xfId="2" applyFont="1" applyFill="1" applyBorder="1" applyAlignment="1"/>
    <xf numFmtId="4" fontId="31" fillId="0" borderId="20" xfId="2" applyNumberFormat="1" applyFont="1" applyFill="1" applyBorder="1" applyAlignment="1"/>
    <xf numFmtId="4" fontId="7" fillId="0" borderId="0" xfId="2" applyNumberFormat="1" applyFont="1"/>
    <xf numFmtId="4" fontId="7" fillId="0" borderId="0" xfId="2" applyNumberFormat="1" applyFont="1" applyAlignment="1">
      <alignment shrinkToFit="1"/>
    </xf>
    <xf numFmtId="0" fontId="32" fillId="0" borderId="0" xfId="2" applyFont="1" applyBorder="1" applyAlignment="1">
      <alignment shrinkToFit="1"/>
    </xf>
    <xf numFmtId="0" fontId="32" fillId="0" borderId="0" xfId="2" applyFont="1" applyBorder="1"/>
    <xf numFmtId="0" fontId="21" fillId="0" borderId="0" xfId="2" applyFont="1" applyBorder="1"/>
    <xf numFmtId="0" fontId="21" fillId="0" borderId="0" xfId="2" applyFont="1"/>
    <xf numFmtId="10" fontId="33" fillId="0" borderId="5" xfId="2" applyNumberFormat="1" applyFont="1" applyFill="1" applyBorder="1" applyAlignment="1" applyProtection="1">
      <alignment shrinkToFit="1"/>
    </xf>
    <xf numFmtId="0" fontId="2" fillId="0" borderId="4" xfId="2" applyFill="1" applyBorder="1" applyAlignment="1">
      <alignment shrinkToFit="1"/>
    </xf>
    <xf numFmtId="0" fontId="6" fillId="0" borderId="4" xfId="2" applyFont="1" applyFill="1" applyBorder="1" applyAlignment="1">
      <alignment shrinkToFit="1"/>
    </xf>
    <xf numFmtId="0" fontId="25" fillId="0" borderId="4" xfId="2" applyFont="1" applyFill="1" applyBorder="1"/>
    <xf numFmtId="0" fontId="25" fillId="0" borderId="5" xfId="2" applyFont="1" applyFill="1" applyBorder="1"/>
    <xf numFmtId="4" fontId="15" fillId="0" borderId="0" xfId="2" applyNumberFormat="1" applyFont="1" applyFill="1" applyBorder="1" applyAlignment="1">
      <alignment shrinkToFit="1"/>
    </xf>
    <xf numFmtId="4" fontId="15" fillId="0" borderId="43" xfId="2" applyNumberFormat="1" applyFont="1" applyFill="1" applyBorder="1" applyAlignment="1">
      <alignment shrinkToFit="1"/>
    </xf>
    <xf numFmtId="0" fontId="15" fillId="0" borderId="0" xfId="2" applyFont="1" applyFill="1" applyBorder="1" applyAlignment="1">
      <alignment shrinkToFit="1"/>
    </xf>
    <xf numFmtId="0" fontId="8" fillId="0" borderId="0" xfId="2" applyFont="1" applyFill="1" applyBorder="1"/>
    <xf numFmtId="0" fontId="8" fillId="0" borderId="19" xfId="2" applyFont="1" applyFill="1" applyBorder="1"/>
    <xf numFmtId="4" fontId="2" fillId="0" borderId="12" xfId="2" applyNumberFormat="1" applyFill="1" applyBorder="1" applyAlignment="1">
      <alignment shrinkToFit="1"/>
    </xf>
    <xf numFmtId="0" fontId="2" fillId="0" borderId="44" xfId="2" applyFill="1" applyBorder="1"/>
    <xf numFmtId="0" fontId="2" fillId="0" borderId="20" xfId="2" applyFill="1" applyBorder="1"/>
    <xf numFmtId="0" fontId="6" fillId="0" borderId="20" xfId="2" applyFont="1" applyFill="1" applyBorder="1" applyAlignment="1">
      <alignment shrinkToFit="1"/>
    </xf>
    <xf numFmtId="0" fontId="25" fillId="0" borderId="20" xfId="2" applyFont="1" applyFill="1" applyBorder="1"/>
    <xf numFmtId="0" fontId="25" fillId="0" borderId="12" xfId="2" applyFont="1" applyFill="1" applyBorder="1"/>
    <xf numFmtId="4" fontId="2" fillId="0" borderId="15" xfId="2" applyNumberFormat="1" applyFont="1" applyFill="1" applyBorder="1" applyAlignment="1">
      <alignment shrinkToFit="1"/>
    </xf>
    <xf numFmtId="0" fontId="2" fillId="0" borderId="4" xfId="2" applyFont="1" applyFill="1" applyBorder="1"/>
    <xf numFmtId="0" fontId="2" fillId="0" borderId="5" xfId="2" applyFont="1" applyFill="1" applyBorder="1"/>
    <xf numFmtId="4" fontId="10" fillId="0" borderId="17" xfId="2" applyNumberFormat="1" applyFont="1" applyFill="1" applyBorder="1" applyAlignment="1">
      <alignment shrinkToFit="1"/>
    </xf>
    <xf numFmtId="0" fontId="6" fillId="0" borderId="48" xfId="2" applyFont="1" applyFill="1" applyBorder="1" applyAlignment="1">
      <alignment shrinkToFit="1"/>
    </xf>
    <xf numFmtId="0" fontId="2" fillId="0" borderId="48" xfId="2" applyFont="1" applyFill="1" applyBorder="1"/>
    <xf numFmtId="0" fontId="2" fillId="0" borderId="47" xfId="2" applyFont="1" applyFill="1" applyBorder="1"/>
    <xf numFmtId="4" fontId="2" fillId="0" borderId="19" xfId="2" applyNumberFormat="1" applyFont="1" applyFill="1" applyBorder="1"/>
    <xf numFmtId="0" fontId="10" fillId="0" borderId="0" xfId="2" applyFont="1" applyFill="1" applyBorder="1" applyAlignment="1">
      <alignment shrinkToFit="1"/>
    </xf>
    <xf numFmtId="0" fontId="2" fillId="0" borderId="0" xfId="2" applyFont="1" applyFill="1" applyBorder="1"/>
    <xf numFmtId="0" fontId="2" fillId="0" borderId="19" xfId="2" applyFont="1" applyFill="1" applyBorder="1"/>
    <xf numFmtId="10" fontId="33" fillId="0" borderId="47" xfId="2" applyNumberFormat="1" applyFont="1" applyFill="1" applyBorder="1" applyAlignment="1" applyProtection="1">
      <alignment vertical="top" shrinkToFit="1"/>
    </xf>
    <xf numFmtId="0" fontId="2" fillId="0" borderId="52" xfId="2" applyFont="1" applyFill="1" applyBorder="1"/>
    <xf numFmtId="4" fontId="10" fillId="0" borderId="19" xfId="2" applyNumberFormat="1" applyFont="1" applyFill="1" applyBorder="1" applyAlignment="1">
      <alignment shrinkToFit="1"/>
    </xf>
    <xf numFmtId="4" fontId="2" fillId="0" borderId="0" xfId="2" applyNumberFormat="1" applyFont="1" applyFill="1" applyBorder="1"/>
    <xf numFmtId="0" fontId="2" fillId="0" borderId="53" xfId="2" applyFont="1" applyFill="1" applyBorder="1"/>
    <xf numFmtId="10" fontId="33" fillId="0" borderId="47" xfId="2" applyNumberFormat="1" applyFont="1" applyFill="1" applyBorder="1" applyAlignment="1" applyProtection="1">
      <alignment shrinkToFit="1"/>
    </xf>
    <xf numFmtId="0" fontId="10" fillId="0" borderId="48" xfId="2" applyFont="1" applyFill="1" applyBorder="1" applyAlignment="1">
      <alignment shrinkToFit="1"/>
    </xf>
    <xf numFmtId="4" fontId="10" fillId="0" borderId="54" xfId="2" applyNumberFormat="1" applyFont="1" applyFill="1" applyBorder="1" applyAlignment="1">
      <alignment shrinkToFit="1"/>
    </xf>
    <xf numFmtId="4" fontId="10" fillId="0" borderId="56" xfId="2" applyNumberFormat="1" applyFont="1" applyFill="1" applyBorder="1" applyAlignment="1">
      <alignment shrinkToFit="1"/>
    </xf>
    <xf numFmtId="4" fontId="2" fillId="0" borderId="54" xfId="2" applyNumberFormat="1" applyFont="1" applyFill="1" applyBorder="1"/>
    <xf numFmtId="4" fontId="2" fillId="0" borderId="56" xfId="2" applyNumberFormat="1" applyFont="1" applyFill="1" applyBorder="1"/>
    <xf numFmtId="0" fontId="10" fillId="0" borderId="55" xfId="2" applyFont="1" applyFill="1" applyBorder="1" applyAlignment="1">
      <alignment shrinkToFit="1"/>
    </xf>
    <xf numFmtId="0" fontId="2" fillId="0" borderId="56" xfId="2" applyFont="1" applyFill="1" applyBorder="1"/>
    <xf numFmtId="0" fontId="2" fillId="0" borderId="50" xfId="2" applyFont="1" applyFill="1" applyBorder="1"/>
    <xf numFmtId="4" fontId="2" fillId="0" borderId="17" xfId="2" applyNumberFormat="1" applyFont="1" applyFill="1" applyBorder="1"/>
    <xf numFmtId="0" fontId="2" fillId="0" borderId="57" xfId="2" applyFont="1" applyFill="1" applyBorder="1"/>
    <xf numFmtId="0" fontId="2" fillId="0" borderId="55" xfId="2" applyFont="1" applyFill="1" applyBorder="1"/>
    <xf numFmtId="4" fontId="2" fillId="0" borderId="50" xfId="2" applyNumberFormat="1" applyFont="1" applyFill="1" applyBorder="1"/>
    <xf numFmtId="4" fontId="2" fillId="0" borderId="47" xfId="2" applyNumberFormat="1" applyFont="1" applyFill="1" applyBorder="1"/>
    <xf numFmtId="0" fontId="2" fillId="0" borderId="17" xfId="2" applyFont="1" applyFill="1" applyBorder="1"/>
    <xf numFmtId="4" fontId="33" fillId="0" borderId="56" xfId="2" applyNumberFormat="1" applyFont="1" applyFill="1" applyBorder="1" applyAlignment="1" applyProtection="1">
      <alignment shrinkToFit="1"/>
    </xf>
    <xf numFmtId="4" fontId="2" fillId="4" borderId="0" xfId="2" applyNumberFormat="1" applyFont="1" applyFill="1"/>
    <xf numFmtId="10" fontId="33" fillId="0" borderId="19" xfId="2" applyNumberFormat="1" applyFont="1" applyFill="1" applyBorder="1" applyAlignment="1" applyProtection="1">
      <alignment shrinkToFit="1"/>
    </xf>
    <xf numFmtId="4" fontId="33" fillId="0" borderId="19" xfId="2" applyNumberFormat="1" applyFont="1" applyFill="1" applyBorder="1" applyAlignment="1" applyProtection="1">
      <alignment shrinkToFit="1"/>
    </xf>
    <xf numFmtId="0" fontId="6" fillId="0" borderId="55" xfId="2" applyFont="1" applyFill="1" applyBorder="1" applyAlignment="1">
      <alignment shrinkToFit="1"/>
    </xf>
    <xf numFmtId="0" fontId="6" fillId="0" borderId="0" xfId="2" applyFont="1" applyFill="1" applyBorder="1" applyAlignment="1">
      <alignment shrinkToFit="1"/>
    </xf>
    <xf numFmtId="0" fontId="2" fillId="0" borderId="15" xfId="2" applyFont="1" applyFill="1" applyBorder="1"/>
    <xf numFmtId="0" fontId="34" fillId="0" borderId="0" xfId="2" applyFont="1" applyFill="1"/>
    <xf numFmtId="0" fontId="15" fillId="0" borderId="4" xfId="2" applyFont="1" applyFill="1" applyBorder="1" applyAlignment="1">
      <alignment shrinkToFit="1"/>
    </xf>
    <xf numFmtId="0" fontId="7" fillId="0" borderId="4" xfId="2" applyFont="1" applyFill="1" applyBorder="1"/>
    <xf numFmtId="0" fontId="7" fillId="0" borderId="5" xfId="2" applyFont="1" applyFill="1" applyBorder="1"/>
    <xf numFmtId="0" fontId="15" fillId="0" borderId="20" xfId="2" applyFont="1" applyFill="1" applyBorder="1" applyAlignment="1">
      <alignment shrinkToFit="1"/>
    </xf>
    <xf numFmtId="0" fontId="7" fillId="0" borderId="20" xfId="2" applyFont="1" applyFill="1" applyBorder="1" applyAlignment="1">
      <alignment horizontal="center"/>
    </xf>
    <xf numFmtId="0" fontId="7" fillId="0" borderId="12" xfId="2" applyFont="1" applyFill="1" applyBorder="1"/>
    <xf numFmtId="0" fontId="2" fillId="0" borderId="0" xfId="2" applyAlignment="1">
      <alignment horizontal="right"/>
    </xf>
    <xf numFmtId="0" fontId="35" fillId="0" borderId="0" xfId="2" applyFont="1" applyAlignment="1"/>
    <xf numFmtId="0" fontId="35" fillId="0" borderId="0" xfId="2" applyFont="1" applyAlignment="1">
      <alignment horizontal="justify" vertical="justify" shrinkToFit="1"/>
    </xf>
    <xf numFmtId="0" fontId="35" fillId="0" borderId="0" xfId="2" applyFont="1" applyAlignment="1">
      <alignment horizontal="justify" vertical="justify"/>
    </xf>
    <xf numFmtId="0" fontId="37" fillId="0" borderId="0" xfId="2" applyFont="1" applyAlignment="1">
      <alignment horizontal="right"/>
    </xf>
    <xf numFmtId="0" fontId="0" fillId="0" borderId="0" xfId="0" applyAlignment="1">
      <alignment wrapText="1"/>
    </xf>
    <xf numFmtId="0" fontId="3" fillId="0" borderId="0" xfId="0" applyFont="1" applyFill="1" applyAlignment="1">
      <alignment horizontal="left" wrapText="1"/>
    </xf>
    <xf numFmtId="0" fontId="2" fillId="0" borderId="0" xfId="2" applyFill="1"/>
    <xf numFmtId="0" fontId="2" fillId="0" borderId="0" xfId="2" applyFont="1" applyFill="1"/>
    <xf numFmtId="0" fontId="3" fillId="0" borderId="0" xfId="2" applyFont="1" applyAlignment="1">
      <alignment horizontal="left"/>
    </xf>
    <xf numFmtId="0" fontId="38" fillId="0" borderId="0" xfId="2" applyFont="1"/>
    <xf numFmtId="4" fontId="2" fillId="0" borderId="0" xfId="2" applyNumberFormat="1" applyFont="1" applyFill="1"/>
    <xf numFmtId="0" fontId="10" fillId="0" borderId="0" xfId="2" applyFont="1" applyAlignment="1">
      <alignment horizontal="right"/>
    </xf>
    <xf numFmtId="0" fontId="21" fillId="0" borderId="12" xfId="2" applyFont="1" applyFill="1" applyBorder="1" applyAlignment="1">
      <alignment horizontal="center"/>
    </xf>
    <xf numFmtId="0" fontId="7" fillId="0" borderId="19" xfId="2" applyFont="1" applyFill="1" applyBorder="1"/>
    <xf numFmtId="0" fontId="7" fillId="0" borderId="0" xfId="2" applyFont="1" applyFill="1" applyBorder="1" applyAlignment="1">
      <alignment horizontal="center"/>
    </xf>
    <xf numFmtId="0" fontId="1" fillId="0" borderId="61" xfId="1" applyFont="1" applyFill="1" applyBorder="1" applyAlignment="1">
      <alignment vertical="top" wrapText="1"/>
    </xf>
    <xf numFmtId="0" fontId="1" fillId="0" borderId="16" xfId="1" applyFont="1" applyFill="1" applyBorder="1" applyAlignment="1">
      <alignment vertical="justify" wrapText="1"/>
    </xf>
    <xf numFmtId="0" fontId="1" fillId="0" borderId="4" xfId="1" applyFont="1" applyFill="1" applyBorder="1" applyAlignment="1">
      <alignment horizontal="center" shrinkToFit="1"/>
    </xf>
    <xf numFmtId="0" fontId="1" fillId="0" borderId="62" xfId="1" applyFont="1" applyFill="1" applyBorder="1" applyAlignment="1">
      <alignment horizontal="center"/>
    </xf>
    <xf numFmtId="4" fontId="10" fillId="0" borderId="57" xfId="1" applyNumberFormat="1" applyFont="1" applyBorder="1" applyAlignment="1">
      <alignment shrinkToFit="1"/>
    </xf>
    <xf numFmtId="4" fontId="10" fillId="0" borderId="17" xfId="1" applyNumberFormat="1" applyFont="1" applyBorder="1" applyAlignment="1">
      <alignment shrinkToFit="1"/>
    </xf>
    <xf numFmtId="0" fontId="6" fillId="0" borderId="43" xfId="1" applyFont="1" applyFill="1" applyBorder="1" applyAlignment="1">
      <alignment horizontal="center" vertical="top" wrapText="1"/>
    </xf>
    <xf numFmtId="0" fontId="10" fillId="0" borderId="5" xfId="1" applyFont="1" applyFill="1" applyBorder="1" applyAlignment="1" applyProtection="1">
      <alignment shrinkToFit="1"/>
    </xf>
    <xf numFmtId="0" fontId="7" fillId="0" borderId="0" xfId="1" applyFont="1" applyFill="1" applyBorder="1" applyAlignment="1">
      <alignment vertical="top" wrapText="1"/>
    </xf>
    <xf numFmtId="0" fontId="8" fillId="0" borderId="4" xfId="1" applyFont="1" applyFill="1" applyBorder="1" applyAlignment="1">
      <alignment vertical="justify" wrapText="1"/>
    </xf>
    <xf numFmtId="0" fontId="2" fillId="0" borderId="10" xfId="2" applyFill="1" applyBorder="1"/>
    <xf numFmtId="0" fontId="2" fillId="0" borderId="15" xfId="2" applyFill="1" applyBorder="1" applyAlignment="1">
      <alignment shrinkToFit="1"/>
    </xf>
    <xf numFmtId="4" fontId="2" fillId="0" borderId="12" xfId="2" applyNumberFormat="1" applyFill="1" applyBorder="1"/>
    <xf numFmtId="4" fontId="27" fillId="0" borderId="5" xfId="2" applyNumberFormat="1" applyFont="1" applyFill="1" applyBorder="1" applyAlignment="1">
      <alignment shrinkToFit="1"/>
    </xf>
    <xf numFmtId="4" fontId="2" fillId="0" borderId="20" xfId="2" applyNumberFormat="1" applyFill="1" applyBorder="1"/>
    <xf numFmtId="4" fontId="2" fillId="0" borderId="4" xfId="2" applyNumberFormat="1" applyFill="1" applyBorder="1" applyAlignment="1">
      <alignment shrinkToFit="1"/>
    </xf>
    <xf numFmtId="0" fontId="21" fillId="0" borderId="19" xfId="2" applyFont="1" applyFill="1" applyBorder="1" applyAlignment="1">
      <alignment horizontal="center"/>
    </xf>
    <xf numFmtId="4" fontId="2" fillId="0" borderId="19" xfId="2" applyNumberFormat="1" applyFont="1" applyFill="1" applyBorder="1" applyAlignment="1">
      <alignment shrinkToFit="1"/>
    </xf>
    <xf numFmtId="4" fontId="2" fillId="0" borderId="47" xfId="2" applyNumberFormat="1" applyFont="1" applyFill="1" applyBorder="1" applyAlignment="1">
      <alignment shrinkToFit="1"/>
    </xf>
    <xf numFmtId="4" fontId="2" fillId="0" borderId="56" xfId="2" applyNumberFormat="1" applyFont="1" applyFill="1" applyBorder="1" applyAlignment="1">
      <alignment shrinkToFit="1"/>
    </xf>
    <xf numFmtId="4" fontId="2" fillId="0" borderId="5" xfId="2" applyNumberFormat="1" applyFont="1" applyFill="1" applyBorder="1" applyAlignment="1">
      <alignment shrinkToFit="1"/>
    </xf>
    <xf numFmtId="0" fontId="21" fillId="0" borderId="10" xfId="2" applyFont="1" applyFill="1" applyBorder="1" applyAlignment="1">
      <alignment horizontal="center"/>
    </xf>
    <xf numFmtId="0" fontId="21" fillId="0" borderId="17" xfId="2" applyFont="1" applyFill="1" applyBorder="1" applyAlignment="1">
      <alignment horizontal="center"/>
    </xf>
    <xf numFmtId="0" fontId="31" fillId="0" borderId="15" xfId="2" applyFont="1" applyFill="1" applyBorder="1" applyAlignment="1">
      <alignment horizontal="center" vertical="justify"/>
    </xf>
    <xf numFmtId="4" fontId="2" fillId="0" borderId="10" xfId="2" applyNumberFormat="1" applyFont="1" applyFill="1" applyBorder="1"/>
    <xf numFmtId="4" fontId="2" fillId="0" borderId="54" xfId="2" applyNumberFormat="1" applyFont="1" applyFill="1" applyBorder="1" applyAlignment="1">
      <alignment shrinkToFit="1"/>
    </xf>
    <xf numFmtId="4" fontId="2" fillId="0" borderId="17" xfId="2" applyNumberFormat="1" applyFont="1" applyFill="1" applyBorder="1" applyAlignment="1">
      <alignment shrinkToFit="1"/>
    </xf>
    <xf numFmtId="4" fontId="2" fillId="0" borderId="50" xfId="2" applyNumberFormat="1" applyFont="1" applyFill="1" applyBorder="1" applyAlignment="1">
      <alignment shrinkToFit="1"/>
    </xf>
    <xf numFmtId="0" fontId="21" fillId="0" borderId="64" xfId="2" applyFont="1" applyFill="1" applyBorder="1" applyAlignment="1">
      <alignment horizontal="center"/>
    </xf>
    <xf numFmtId="0" fontId="21" fillId="0" borderId="65" xfId="2" applyFont="1" applyFill="1" applyBorder="1" applyAlignment="1">
      <alignment horizontal="center"/>
    </xf>
    <xf numFmtId="0" fontId="2" fillId="0" borderId="66" xfId="2" applyFont="1" applyFill="1" applyBorder="1"/>
    <xf numFmtId="4" fontId="2" fillId="0" borderId="65" xfId="2" applyNumberFormat="1" applyFont="1" applyFill="1" applyBorder="1" applyAlignment="1">
      <alignment shrinkToFit="1"/>
    </xf>
    <xf numFmtId="4" fontId="2" fillId="0" borderId="67" xfId="2" applyNumberFormat="1" applyFont="1" applyFill="1" applyBorder="1" applyAlignment="1">
      <alignment shrinkToFit="1"/>
    </xf>
    <xf numFmtId="4" fontId="2" fillId="0" borderId="68" xfId="2" applyNumberFormat="1" applyFont="1" applyFill="1" applyBorder="1" applyAlignment="1">
      <alignment shrinkToFit="1"/>
    </xf>
    <xf numFmtId="4" fontId="2" fillId="0" borderId="68" xfId="2" applyNumberFormat="1" applyFont="1" applyFill="1" applyBorder="1"/>
    <xf numFmtId="4" fontId="2" fillId="0" borderId="66" xfId="2" applyNumberFormat="1" applyFont="1" applyFill="1" applyBorder="1" applyAlignment="1">
      <alignment shrinkToFit="1"/>
    </xf>
    <xf numFmtId="4" fontId="2" fillId="0" borderId="65" xfId="2" applyNumberFormat="1" applyFont="1" applyFill="1" applyBorder="1"/>
    <xf numFmtId="4" fontId="2" fillId="0" borderId="67" xfId="2" applyNumberFormat="1" applyFont="1" applyFill="1" applyBorder="1"/>
    <xf numFmtId="4" fontId="2" fillId="0" borderId="18" xfId="2" applyNumberFormat="1" applyFont="1" applyFill="1" applyBorder="1"/>
    <xf numFmtId="0" fontId="2" fillId="0" borderId="69" xfId="2" applyFont="1" applyFill="1" applyBorder="1"/>
    <xf numFmtId="0" fontId="2" fillId="0" borderId="18" xfId="2" applyFont="1" applyFill="1" applyBorder="1"/>
    <xf numFmtId="4" fontId="2" fillId="0" borderId="70" xfId="2" applyNumberFormat="1" applyFont="1" applyFill="1" applyBorder="1"/>
    <xf numFmtId="0" fontId="2" fillId="0" borderId="16" xfId="2" applyFont="1" applyFill="1" applyBorder="1"/>
    <xf numFmtId="4" fontId="2" fillId="0" borderId="69" xfId="2" applyNumberFormat="1" applyFont="1" applyFill="1" applyBorder="1"/>
    <xf numFmtId="0" fontId="2" fillId="0" borderId="11" xfId="2" applyFill="1" applyBorder="1"/>
    <xf numFmtId="0" fontId="2" fillId="0" borderId="16" xfId="2" applyFill="1" applyBorder="1" applyAlignment="1">
      <alignment shrinkToFit="1"/>
    </xf>
    <xf numFmtId="4" fontId="10" fillId="0" borderId="53" xfId="1" applyNumberFormat="1" applyFont="1" applyBorder="1" applyAlignment="1">
      <alignment shrinkToFit="1"/>
    </xf>
    <xf numFmtId="4" fontId="10" fillId="0" borderId="54" xfId="1" applyNumberFormat="1" applyFont="1" applyBorder="1" applyAlignment="1">
      <alignment shrinkToFit="1"/>
    </xf>
    <xf numFmtId="0" fontId="2" fillId="0" borderId="58" xfId="2" applyFont="1" applyFill="1" applyBorder="1"/>
    <xf numFmtId="0" fontId="21" fillId="0" borderId="45" xfId="2" applyFont="1" applyFill="1" applyBorder="1"/>
    <xf numFmtId="0" fontId="21" fillId="0" borderId="49" xfId="2" applyFont="1" applyFill="1" applyBorder="1"/>
    <xf numFmtId="0" fontId="21" fillId="0" borderId="42" xfId="2" applyFont="1" applyFill="1" applyBorder="1"/>
    <xf numFmtId="0" fontId="15" fillId="0" borderId="12" xfId="2" applyFont="1" applyFill="1" applyBorder="1"/>
    <xf numFmtId="0" fontId="15" fillId="0" borderId="19" xfId="2" applyFont="1" applyFill="1" applyBorder="1"/>
    <xf numFmtId="0" fontId="15" fillId="0" borderId="5" xfId="2" applyFont="1" applyFill="1" applyBorder="1"/>
    <xf numFmtId="0" fontId="6" fillId="0" borderId="19" xfId="2" applyFont="1" applyFill="1" applyBorder="1"/>
    <xf numFmtId="0" fontId="6" fillId="0" borderId="47" xfId="2" applyFont="1" applyFill="1" applyBorder="1"/>
    <xf numFmtId="10" fontId="33" fillId="0" borderId="50" xfId="2" applyNumberFormat="1" applyFont="1" applyFill="1" applyBorder="1" applyAlignment="1" applyProtection="1">
      <alignment shrinkToFit="1"/>
    </xf>
    <xf numFmtId="0" fontId="6" fillId="0" borderId="56" xfId="2" applyFont="1" applyFill="1" applyBorder="1" applyAlignment="1">
      <alignment shrinkToFit="1"/>
    </xf>
    <xf numFmtId="10" fontId="33" fillId="0" borderId="17" xfId="2" applyNumberFormat="1" applyFont="1" applyFill="1" applyBorder="1" applyAlignment="1" applyProtection="1">
      <alignment shrinkToFit="1"/>
    </xf>
    <xf numFmtId="0" fontId="6" fillId="0" borderId="56" xfId="2" applyFont="1" applyFill="1" applyBorder="1"/>
    <xf numFmtId="0" fontId="10" fillId="0" borderId="56" xfId="2" applyFont="1" applyFill="1" applyBorder="1"/>
    <xf numFmtId="0" fontId="6" fillId="0" borderId="5" xfId="2" applyFont="1" applyFill="1" applyBorder="1"/>
    <xf numFmtId="10" fontId="33" fillId="0" borderId="15" xfId="2" applyNumberFormat="1" applyFont="1" applyFill="1" applyBorder="1" applyAlignment="1" applyProtection="1">
      <alignment shrinkToFit="1"/>
    </xf>
    <xf numFmtId="0" fontId="10" fillId="0" borderId="19" xfId="2" applyFont="1" applyFill="1" applyBorder="1"/>
    <xf numFmtId="0" fontId="10" fillId="0" borderId="47" xfId="2" applyFont="1" applyFill="1" applyBorder="1"/>
    <xf numFmtId="10" fontId="33" fillId="0" borderId="50" xfId="2" applyNumberFormat="1" applyFont="1" applyFill="1" applyBorder="1" applyAlignment="1" applyProtection="1">
      <alignment vertical="top" shrinkToFit="1"/>
    </xf>
    <xf numFmtId="0" fontId="6" fillId="0" borderId="12" xfId="2" applyFont="1" applyFill="1" applyBorder="1"/>
    <xf numFmtId="4" fontId="2" fillId="0" borderId="10" xfId="2" applyNumberFormat="1" applyFill="1" applyBorder="1" applyAlignment="1">
      <alignment shrinkToFit="1"/>
    </xf>
    <xf numFmtId="0" fontId="6" fillId="0" borderId="15" xfId="1" applyFont="1" applyFill="1" applyBorder="1" applyAlignment="1">
      <alignment horizontal="center" vertical="justify"/>
    </xf>
    <xf numFmtId="0" fontId="10" fillId="0" borderId="72" xfId="1" applyFont="1" applyFill="1" applyBorder="1" applyAlignment="1" applyProtection="1">
      <alignment shrinkToFit="1"/>
    </xf>
    <xf numFmtId="4" fontId="10" fillId="0" borderId="57" xfId="2" applyNumberFormat="1" applyFont="1" applyFill="1" applyBorder="1" applyAlignment="1">
      <alignment shrinkToFit="1"/>
    </xf>
    <xf numFmtId="10" fontId="33" fillId="0" borderId="52" xfId="2" applyNumberFormat="1" applyFont="1" applyFill="1" applyBorder="1" applyAlignment="1" applyProtection="1">
      <alignment shrinkToFit="1"/>
    </xf>
    <xf numFmtId="10" fontId="33" fillId="0" borderId="57" xfId="2" applyNumberFormat="1" applyFont="1" applyFill="1" applyBorder="1" applyAlignment="1" applyProtection="1">
      <alignment shrinkToFit="1"/>
    </xf>
    <xf numFmtId="4" fontId="10" fillId="0" borderId="53" xfId="2" applyNumberFormat="1" applyFont="1" applyFill="1" applyBorder="1" applyAlignment="1">
      <alignment shrinkToFit="1"/>
    </xf>
    <xf numFmtId="10" fontId="33" fillId="0" borderId="58" xfId="2" applyNumberFormat="1" applyFont="1" applyFill="1" applyBorder="1" applyAlignment="1" applyProtection="1">
      <alignment shrinkToFit="1"/>
    </xf>
    <xf numFmtId="10" fontId="33" fillId="0" borderId="52" xfId="2" applyNumberFormat="1" applyFont="1" applyFill="1" applyBorder="1" applyAlignment="1" applyProtection="1">
      <alignment vertical="top" shrinkToFit="1"/>
    </xf>
    <xf numFmtId="4" fontId="2" fillId="0" borderId="60" xfId="2" applyNumberFormat="1" applyFill="1" applyBorder="1" applyAlignment="1">
      <alignment shrinkToFit="1"/>
    </xf>
    <xf numFmtId="0" fontId="42" fillId="0" borderId="4" xfId="2" applyFont="1" applyFill="1" applyBorder="1" applyAlignment="1">
      <alignment shrinkToFit="1"/>
    </xf>
    <xf numFmtId="4" fontId="15" fillId="0" borderId="74" xfId="2" applyNumberFormat="1" applyFont="1" applyFill="1" applyBorder="1" applyAlignment="1">
      <alignment shrinkToFit="1"/>
    </xf>
    <xf numFmtId="4" fontId="15" fillId="0" borderId="75" xfId="2" applyNumberFormat="1" applyFont="1" applyFill="1" applyBorder="1" applyAlignment="1">
      <alignment shrinkToFit="1"/>
    </xf>
    <xf numFmtId="4" fontId="15" fillId="0" borderId="76" xfId="2" applyNumberFormat="1" applyFont="1" applyFill="1" applyBorder="1" applyAlignment="1">
      <alignment shrinkToFit="1"/>
    </xf>
    <xf numFmtId="4" fontId="18" fillId="0" borderId="1" xfId="1" applyNumberFormat="1" applyFont="1" applyBorder="1" applyAlignment="1">
      <alignment shrinkToFit="1"/>
    </xf>
    <xf numFmtId="4" fontId="1" fillId="0" borderId="18" xfId="2" applyNumberFormat="1" applyFont="1" applyFill="1" applyBorder="1"/>
    <xf numFmtId="4" fontId="44" fillId="0" borderId="18" xfId="2" applyNumberFormat="1" applyFont="1" applyFill="1" applyBorder="1" applyAlignment="1">
      <alignment shrinkToFit="1"/>
    </xf>
    <xf numFmtId="49" fontId="25" fillId="0" borderId="0" xfId="0" applyNumberFormat="1" applyFont="1" applyFill="1" applyAlignment="1">
      <alignment horizontal="left"/>
    </xf>
    <xf numFmtId="0" fontId="0" fillId="0" borderId="0" xfId="0" applyFill="1"/>
    <xf numFmtId="4" fontId="44" fillId="0" borderId="19" xfId="2" applyNumberFormat="1" applyFont="1" applyFill="1" applyBorder="1" applyAlignment="1">
      <alignment shrinkToFit="1"/>
    </xf>
    <xf numFmtId="4" fontId="44" fillId="0" borderId="0" xfId="2" applyNumberFormat="1" applyFont="1" applyFill="1" applyBorder="1" applyAlignment="1">
      <alignment shrinkToFit="1"/>
    </xf>
    <xf numFmtId="4" fontId="44" fillId="0" borderId="17" xfId="2" applyNumberFormat="1" applyFont="1" applyFill="1" applyBorder="1" applyAlignment="1">
      <alignment shrinkToFit="1"/>
    </xf>
    <xf numFmtId="0" fontId="25" fillId="0" borderId="0" xfId="1" applyFont="1"/>
    <xf numFmtId="0" fontId="6" fillId="0" borderId="0" xfId="1" applyFont="1"/>
    <xf numFmtId="0" fontId="3" fillId="0" borderId="0" xfId="1" applyFont="1"/>
    <xf numFmtId="4" fontId="7" fillId="0" borderId="0" xfId="0" applyNumberFormat="1" applyFont="1"/>
    <xf numFmtId="0" fontId="7" fillId="0" borderId="0" xfId="0" applyFont="1" applyFill="1"/>
    <xf numFmtId="4" fontId="3" fillId="0" borderId="0" xfId="2" applyNumberFormat="1" applyFont="1" applyAlignment="1">
      <alignment shrinkToFit="1"/>
    </xf>
    <xf numFmtId="4" fontId="3" fillId="0" borderId="0" xfId="2" applyNumberFormat="1" applyFont="1"/>
    <xf numFmtId="4" fontId="3" fillId="0" borderId="0" xfId="1" applyNumberFormat="1" applyFont="1" applyAlignment="1">
      <alignment shrinkToFit="1"/>
    </xf>
    <xf numFmtId="0" fontId="3" fillId="0" borderId="0" xfId="2" applyFont="1"/>
    <xf numFmtId="4" fontId="45" fillId="0" borderId="41" xfId="2" applyNumberFormat="1" applyFont="1" applyFill="1" applyBorder="1" applyAlignment="1">
      <alignment shrinkToFit="1"/>
    </xf>
    <xf numFmtId="0" fontId="18" fillId="0" borderId="0" xfId="1" applyFont="1"/>
    <xf numFmtId="0" fontId="18" fillId="0" borderId="0" xfId="1" applyFont="1" applyProtection="1">
      <protection hidden="1"/>
    </xf>
    <xf numFmtId="4" fontId="18" fillId="0" borderId="0" xfId="1" applyNumberFormat="1" applyFont="1" applyProtection="1">
      <protection hidden="1"/>
    </xf>
    <xf numFmtId="0" fontId="42" fillId="2" borderId="0" xfId="1" applyFont="1" applyFill="1" applyBorder="1" applyProtection="1">
      <protection hidden="1"/>
    </xf>
    <xf numFmtId="4" fontId="18" fillId="0" borderId="0" xfId="1" applyNumberFormat="1" applyFont="1" applyFill="1" applyBorder="1" applyAlignment="1" applyProtection="1">
      <alignment shrinkToFit="1"/>
      <protection hidden="1"/>
    </xf>
    <xf numFmtId="0" fontId="42" fillId="0" borderId="0" xfId="1" applyFont="1" applyBorder="1" applyProtection="1">
      <protection hidden="1"/>
    </xf>
    <xf numFmtId="0" fontId="18" fillId="0" borderId="0" xfId="3" applyFont="1"/>
    <xf numFmtId="0" fontId="42" fillId="3" borderId="0" xfId="3" applyFont="1" applyFill="1" applyBorder="1" applyProtection="1">
      <protection hidden="1"/>
    </xf>
    <xf numFmtId="0" fontId="46" fillId="0" borderId="0" xfId="3" applyFont="1" applyProtection="1">
      <protection hidden="1"/>
    </xf>
    <xf numFmtId="4" fontId="46" fillId="0" borderId="0" xfId="3" applyNumberFormat="1" applyFont="1" applyProtection="1">
      <protection hidden="1"/>
    </xf>
    <xf numFmtId="0" fontId="46" fillId="3" borderId="0" xfId="3" applyFont="1" applyFill="1" applyBorder="1" applyProtection="1">
      <protection hidden="1"/>
    </xf>
    <xf numFmtId="0" fontId="1" fillId="0" borderId="0" xfId="1" applyFont="1" applyBorder="1" applyProtection="1">
      <protection hidden="1"/>
    </xf>
    <xf numFmtId="4" fontId="18" fillId="0" borderId="0" xfId="1" applyNumberFormat="1" applyFont="1" applyBorder="1" applyAlignment="1" applyProtection="1">
      <alignment shrinkToFit="1"/>
      <protection hidden="1"/>
    </xf>
    <xf numFmtId="0" fontId="1" fillId="0" borderId="0" xfId="1" applyFont="1" applyBorder="1" applyAlignment="1" applyProtection="1">
      <alignment horizontal="center"/>
      <protection hidden="1"/>
    </xf>
    <xf numFmtId="0" fontId="15" fillId="2" borderId="0" xfId="1" applyFont="1" applyFill="1" applyBorder="1" applyProtection="1">
      <protection hidden="1"/>
    </xf>
    <xf numFmtId="0" fontId="7" fillId="0" borderId="0" xfId="1" applyFont="1" applyBorder="1" applyProtection="1">
      <protection hidden="1"/>
    </xf>
    <xf numFmtId="4" fontId="7" fillId="0" borderId="0" xfId="1" applyNumberFormat="1" applyFont="1" applyBorder="1" applyAlignment="1" applyProtection="1">
      <alignment shrinkToFit="1"/>
      <protection hidden="1"/>
    </xf>
    <xf numFmtId="0" fontId="6" fillId="0" borderId="0" xfId="1" applyFont="1" applyAlignment="1">
      <alignment horizontal="right"/>
    </xf>
    <xf numFmtId="0" fontId="6" fillId="2" borderId="0" xfId="1" applyFont="1" applyFill="1" applyBorder="1" applyProtection="1">
      <protection hidden="1"/>
    </xf>
    <xf numFmtId="4" fontId="6" fillId="2" borderId="0" xfId="1" applyNumberFormat="1" applyFont="1" applyFill="1" applyBorder="1" applyAlignment="1" applyProtection="1">
      <alignment shrinkToFit="1"/>
      <protection hidden="1"/>
    </xf>
    <xf numFmtId="4" fontId="1" fillId="0" borderId="0" xfId="1" applyNumberFormat="1" applyFont="1" applyBorder="1" applyAlignment="1" applyProtection="1">
      <alignment horizontal="center"/>
      <protection hidden="1"/>
    </xf>
    <xf numFmtId="0" fontId="1" fillId="2" borderId="0" xfId="1" applyFont="1" applyFill="1" applyBorder="1" applyProtection="1">
      <protection hidden="1"/>
    </xf>
    <xf numFmtId="0" fontId="6" fillId="0" borderId="0" xfId="1" applyFont="1" applyFill="1" applyBorder="1" applyProtection="1">
      <protection hidden="1"/>
    </xf>
    <xf numFmtId="4" fontId="6" fillId="0" borderId="0" xfId="1" applyNumberFormat="1" applyFont="1" applyFill="1" applyBorder="1" applyAlignment="1" applyProtection="1">
      <alignment shrinkToFit="1"/>
      <protection hidden="1"/>
    </xf>
    <xf numFmtId="4" fontId="15" fillId="2" borderId="0" xfId="1" applyNumberFormat="1" applyFont="1" applyFill="1" applyBorder="1" applyAlignment="1" applyProtection="1">
      <alignment horizontal="right" shrinkToFit="1"/>
      <protection hidden="1"/>
    </xf>
    <xf numFmtId="0" fontId="1" fillId="0" borderId="0" xfId="1" applyFont="1"/>
    <xf numFmtId="0" fontId="48" fillId="2" borderId="0" xfId="1" applyFont="1" applyFill="1" applyBorder="1" applyProtection="1">
      <protection hidden="1"/>
    </xf>
    <xf numFmtId="4" fontId="48" fillId="2" borderId="0" xfId="1" applyNumberFormat="1" applyFont="1" applyFill="1" applyBorder="1" applyAlignment="1" applyProtection="1">
      <alignment horizontal="right" shrinkToFit="1"/>
      <protection hidden="1"/>
    </xf>
    <xf numFmtId="4" fontId="6" fillId="0" borderId="7" xfId="1" applyNumberFormat="1" applyFont="1" applyFill="1" applyBorder="1" applyAlignment="1" applyProtection="1">
      <alignment shrinkToFit="1"/>
      <protection hidden="1"/>
    </xf>
    <xf numFmtId="4" fontId="15" fillId="0" borderId="2" xfId="1" applyNumberFormat="1" applyFont="1" applyFill="1" applyBorder="1" applyAlignment="1" applyProtection="1">
      <alignment shrinkToFit="1"/>
      <protection hidden="1"/>
    </xf>
    <xf numFmtId="4" fontId="6" fillId="0" borderId="6" xfId="1" applyNumberFormat="1" applyFont="1" applyFill="1" applyBorder="1" applyAlignment="1" applyProtection="1">
      <alignment shrinkToFit="1"/>
      <protection hidden="1"/>
    </xf>
    <xf numFmtId="4" fontId="15" fillId="0" borderId="1" xfId="1" applyNumberFormat="1" applyFont="1" applyFill="1" applyBorder="1" applyAlignment="1" applyProtection="1">
      <alignment shrinkToFit="1"/>
      <protection hidden="1"/>
    </xf>
    <xf numFmtId="4" fontId="6" fillId="0" borderId="59" xfId="1" applyNumberFormat="1" applyFont="1" applyFill="1" applyBorder="1" applyAlignment="1" applyProtection="1">
      <alignment shrinkToFit="1"/>
      <protection hidden="1"/>
    </xf>
    <xf numFmtId="4" fontId="6" fillId="0" borderId="8" xfId="1" applyNumberFormat="1" applyFont="1" applyFill="1" applyBorder="1" applyAlignment="1" applyProtection="1">
      <alignment shrinkToFit="1"/>
      <protection hidden="1"/>
    </xf>
    <xf numFmtId="4" fontId="6" fillId="0" borderId="79" xfId="1" applyNumberFormat="1" applyFont="1" applyFill="1" applyBorder="1" applyAlignment="1" applyProtection="1">
      <alignment shrinkToFit="1"/>
      <protection hidden="1"/>
    </xf>
    <xf numFmtId="4" fontId="3" fillId="0" borderId="0" xfId="1" applyNumberFormat="1" applyFont="1" applyBorder="1" applyProtection="1">
      <protection hidden="1"/>
    </xf>
    <xf numFmtId="0" fontId="2" fillId="5" borderId="19" xfId="2" applyFont="1" applyFill="1" applyBorder="1"/>
    <xf numFmtId="0" fontId="2" fillId="5" borderId="0" xfId="2" applyFont="1" applyFill="1" applyBorder="1"/>
    <xf numFmtId="0" fontId="6" fillId="5" borderId="19" xfId="2" applyFont="1" applyFill="1" applyBorder="1"/>
    <xf numFmtId="0" fontId="6" fillId="5" borderId="0" xfId="2" applyFont="1" applyFill="1" applyBorder="1" applyAlignment="1">
      <alignment shrinkToFit="1"/>
    </xf>
    <xf numFmtId="4" fontId="2" fillId="5" borderId="19" xfId="2" applyNumberFormat="1" applyFont="1" applyFill="1" applyBorder="1" applyAlignment="1">
      <alignment shrinkToFit="1"/>
    </xf>
    <xf numFmtId="4" fontId="2" fillId="5" borderId="65" xfId="2" applyNumberFormat="1" applyFont="1" applyFill="1" applyBorder="1" applyAlignment="1">
      <alignment shrinkToFit="1"/>
    </xf>
    <xf numFmtId="4" fontId="2" fillId="5" borderId="17" xfId="2" applyNumberFormat="1" applyFont="1" applyFill="1" applyBorder="1" applyAlignment="1">
      <alignment shrinkToFit="1"/>
    </xf>
    <xf numFmtId="4" fontId="2" fillId="5" borderId="0" xfId="2" applyNumberFormat="1" applyFont="1" applyFill="1" applyBorder="1"/>
    <xf numFmtId="4" fontId="2" fillId="5" borderId="18" xfId="2" applyNumberFormat="1" applyFont="1" applyFill="1" applyBorder="1"/>
    <xf numFmtId="4" fontId="10" fillId="5" borderId="57" xfId="1" applyNumberFormat="1" applyFont="1" applyFill="1" applyBorder="1" applyAlignment="1">
      <alignment shrinkToFit="1"/>
    </xf>
    <xf numFmtId="4" fontId="10" fillId="5" borderId="17" xfId="1" applyNumberFormat="1" applyFont="1" applyFill="1" applyBorder="1" applyAlignment="1">
      <alignment shrinkToFit="1"/>
    </xf>
    <xf numFmtId="4" fontId="10" fillId="5" borderId="19" xfId="2" applyNumberFormat="1" applyFont="1" applyFill="1" applyBorder="1" applyAlignment="1">
      <alignment shrinkToFit="1"/>
    </xf>
    <xf numFmtId="4" fontId="10" fillId="5" borderId="57" xfId="2" applyNumberFormat="1" applyFont="1" applyFill="1" applyBorder="1" applyAlignment="1">
      <alignment shrinkToFit="1"/>
    </xf>
    <xf numFmtId="4" fontId="10" fillId="5" borderId="17" xfId="2" applyNumberFormat="1" applyFont="1" applyFill="1" applyBorder="1" applyAlignment="1">
      <alignment shrinkToFit="1"/>
    </xf>
    <xf numFmtId="0" fontId="2" fillId="5" borderId="48" xfId="2" applyFont="1" applyFill="1" applyBorder="1"/>
    <xf numFmtId="0" fontId="2" fillId="5" borderId="18" xfId="2" applyFont="1" applyFill="1" applyBorder="1"/>
    <xf numFmtId="0" fontId="2" fillId="5" borderId="52" xfId="2" applyFont="1" applyFill="1" applyBorder="1"/>
    <xf numFmtId="0" fontId="2" fillId="5" borderId="50" xfId="2" applyFont="1" applyFill="1" applyBorder="1"/>
    <xf numFmtId="10" fontId="33" fillId="5" borderId="47" xfId="2" applyNumberFormat="1" applyFont="1" applyFill="1" applyBorder="1" applyAlignment="1" applyProtection="1">
      <alignment shrinkToFit="1"/>
    </xf>
    <xf numFmtId="10" fontId="33" fillId="5" borderId="52" xfId="2" applyNumberFormat="1" applyFont="1" applyFill="1" applyBorder="1" applyAlignment="1" applyProtection="1">
      <alignment shrinkToFit="1"/>
    </xf>
    <xf numFmtId="10" fontId="33" fillId="5" borderId="50" xfId="2" applyNumberFormat="1" applyFont="1" applyFill="1" applyBorder="1" applyAlignment="1" applyProtection="1">
      <alignment shrinkToFit="1"/>
    </xf>
    <xf numFmtId="0" fontId="2" fillId="5" borderId="53" xfId="2" applyFont="1" applyFill="1" applyBorder="1"/>
    <xf numFmtId="0" fontId="10" fillId="5" borderId="19" xfId="2" applyFont="1" applyFill="1" applyBorder="1"/>
    <xf numFmtId="0" fontId="10" fillId="5" borderId="0" xfId="2" applyFont="1" applyFill="1" applyBorder="1" applyAlignment="1">
      <alignment shrinkToFit="1"/>
    </xf>
    <xf numFmtId="4" fontId="2" fillId="5" borderId="19" xfId="2" applyNumberFormat="1" applyFont="1" applyFill="1" applyBorder="1"/>
    <xf numFmtId="4" fontId="2" fillId="5" borderId="65" xfId="2" applyNumberFormat="1" applyFont="1" applyFill="1" applyBorder="1"/>
    <xf numFmtId="4" fontId="2" fillId="5" borderId="17" xfId="2" applyNumberFormat="1" applyFont="1" applyFill="1" applyBorder="1"/>
    <xf numFmtId="4" fontId="2" fillId="5" borderId="0" xfId="2" applyNumberFormat="1" applyFont="1" applyFill="1"/>
    <xf numFmtId="4" fontId="2" fillId="5" borderId="0" xfId="2" applyNumberFormat="1" applyFill="1"/>
    <xf numFmtId="0" fontId="2" fillId="5" borderId="0" xfId="2" applyFill="1"/>
    <xf numFmtId="0" fontId="2" fillId="5" borderId="47" xfId="2" applyFont="1" applyFill="1" applyBorder="1"/>
    <xf numFmtId="0" fontId="6" fillId="5" borderId="47" xfId="2" applyFont="1" applyFill="1" applyBorder="1"/>
    <xf numFmtId="0" fontId="6" fillId="5" borderId="48" xfId="2" applyFont="1" applyFill="1" applyBorder="1" applyAlignment="1">
      <alignment shrinkToFit="1"/>
    </xf>
    <xf numFmtId="4" fontId="2" fillId="5" borderId="47" xfId="2" applyNumberFormat="1" applyFont="1" applyFill="1" applyBorder="1"/>
    <xf numFmtId="4" fontId="2" fillId="5" borderId="67" xfId="2" applyNumberFormat="1" applyFont="1" applyFill="1" applyBorder="1"/>
    <xf numFmtId="4" fontId="2" fillId="5" borderId="50" xfId="2" applyNumberFormat="1" applyFont="1" applyFill="1" applyBorder="1"/>
    <xf numFmtId="0" fontId="2" fillId="5" borderId="69" xfId="2" applyFont="1" applyFill="1" applyBorder="1"/>
    <xf numFmtId="4" fontId="49" fillId="0" borderId="0" xfId="1" applyNumberFormat="1" applyFont="1" applyFill="1" applyBorder="1" applyAlignment="1" applyProtection="1">
      <alignment shrinkToFit="1"/>
      <protection hidden="1"/>
    </xf>
    <xf numFmtId="4" fontId="45" fillId="0" borderId="0" xfId="1" applyNumberFormat="1" applyFont="1" applyFill="1" applyBorder="1" applyAlignment="1" applyProtection="1">
      <alignment shrinkToFit="1"/>
      <protection hidden="1"/>
    </xf>
    <xf numFmtId="4" fontId="50" fillId="0" borderId="0" xfId="1" applyNumberFormat="1" applyFont="1" applyFill="1" applyBorder="1" applyAlignment="1" applyProtection="1">
      <alignment shrinkToFit="1"/>
      <protection hidden="1"/>
    </xf>
    <xf numFmtId="4" fontId="51" fillId="0" borderId="0" xfId="1" applyNumberFormat="1" applyFont="1" applyFill="1" applyBorder="1" applyAlignment="1" applyProtection="1">
      <alignment shrinkToFit="1"/>
      <protection hidden="1"/>
    </xf>
    <xf numFmtId="4" fontId="53" fillId="0" borderId="0" xfId="1" applyNumberFormat="1" applyFont="1" applyFill="1" applyBorder="1" applyAlignment="1" applyProtection="1">
      <alignment shrinkToFit="1"/>
      <protection hidden="1"/>
    </xf>
    <xf numFmtId="4" fontId="53" fillId="0" borderId="14" xfId="1" applyNumberFormat="1" applyFont="1" applyFill="1" applyBorder="1" applyAlignment="1" applyProtection="1">
      <alignment shrinkToFit="1"/>
      <protection hidden="1"/>
    </xf>
    <xf numFmtId="4" fontId="53" fillId="0" borderId="8" xfId="1" applyNumberFormat="1" applyFont="1" applyFill="1" applyBorder="1" applyAlignment="1" applyProtection="1">
      <alignment shrinkToFit="1"/>
      <protection hidden="1"/>
    </xf>
    <xf numFmtId="4" fontId="44" fillId="0" borderId="77" xfId="1" applyNumberFormat="1" applyFont="1" applyFill="1" applyBorder="1" applyAlignment="1" applyProtection="1">
      <alignment shrinkToFit="1"/>
      <protection hidden="1"/>
    </xf>
    <xf numFmtId="4" fontId="44" fillId="0" borderId="2" xfId="1" applyNumberFormat="1" applyFont="1" applyFill="1" applyBorder="1" applyAlignment="1" applyProtection="1">
      <alignment shrinkToFit="1"/>
      <protection hidden="1"/>
    </xf>
    <xf numFmtId="4" fontId="53" fillId="0" borderId="79" xfId="1" applyNumberFormat="1" applyFont="1" applyFill="1" applyBorder="1" applyAlignment="1" applyProtection="1">
      <alignment shrinkToFit="1"/>
      <protection hidden="1"/>
    </xf>
    <xf numFmtId="4" fontId="53" fillId="0" borderId="7" xfId="1" applyNumberFormat="1" applyFont="1" applyFill="1" applyBorder="1" applyAlignment="1" applyProtection="1">
      <alignment shrinkToFit="1"/>
      <protection hidden="1"/>
    </xf>
    <xf numFmtId="4" fontId="54" fillId="0" borderId="31" xfId="3" applyNumberFormat="1" applyFont="1" applyBorder="1" applyAlignment="1" applyProtection="1">
      <alignment horizontal="right" shrinkToFit="1"/>
      <protection hidden="1"/>
    </xf>
    <xf numFmtId="4" fontId="54" fillId="0" borderId="31" xfId="3" applyNumberFormat="1" applyFont="1" applyBorder="1" applyAlignment="1" applyProtection="1">
      <alignment shrinkToFit="1"/>
      <protection hidden="1"/>
    </xf>
    <xf numFmtId="4" fontId="54" fillId="0" borderId="30" xfId="3" applyNumberFormat="1" applyFont="1" applyBorder="1" applyAlignment="1" applyProtection="1">
      <alignment shrinkToFit="1"/>
      <protection hidden="1"/>
    </xf>
    <xf numFmtId="4" fontId="54" fillId="0" borderId="27" xfId="3" applyNumberFormat="1" applyFont="1" applyBorder="1" applyAlignment="1" applyProtection="1">
      <alignment horizontal="right" shrinkToFit="1"/>
      <protection hidden="1"/>
    </xf>
    <xf numFmtId="4" fontId="54" fillId="0" borderId="27" xfId="3" applyNumberFormat="1" applyFont="1" applyBorder="1" applyAlignment="1" applyProtection="1">
      <alignment shrinkToFit="1"/>
      <protection hidden="1"/>
    </xf>
    <xf numFmtId="4" fontId="54" fillId="0" borderId="26" xfId="3" applyNumberFormat="1" applyFont="1" applyBorder="1" applyAlignment="1" applyProtection="1">
      <alignment shrinkToFit="1"/>
      <protection hidden="1"/>
    </xf>
    <xf numFmtId="4" fontId="54" fillId="0" borderId="28" xfId="3" applyNumberFormat="1" applyFont="1" applyBorder="1" applyAlignment="1" applyProtection="1">
      <alignment shrinkToFit="1"/>
      <protection hidden="1"/>
    </xf>
    <xf numFmtId="4" fontId="53" fillId="0" borderId="6" xfId="1" applyNumberFormat="1" applyFont="1" applyFill="1" applyBorder="1" applyAlignment="1" applyProtection="1">
      <alignment shrinkToFit="1"/>
      <protection hidden="1"/>
    </xf>
    <xf numFmtId="3" fontId="7" fillId="0" borderId="0" xfId="1" applyNumberFormat="1" applyFont="1"/>
    <xf numFmtId="4" fontId="1" fillId="0" borderId="0" xfId="1" applyNumberFormat="1" applyFont="1"/>
    <xf numFmtId="0" fontId="7" fillId="6" borderId="0" xfId="1" applyFont="1" applyFill="1"/>
    <xf numFmtId="0" fontId="1" fillId="6" borderId="0" xfId="1" applyFont="1" applyFill="1"/>
    <xf numFmtId="4" fontId="7" fillId="6" borderId="0" xfId="1" applyNumberFormat="1" applyFont="1" applyFill="1"/>
    <xf numFmtId="0" fontId="1" fillId="0" borderId="0" xfId="1" applyFont="1" applyFill="1" applyAlignment="1" applyProtection="1">
      <alignment horizontal="right"/>
      <protection hidden="1"/>
    </xf>
    <xf numFmtId="0" fontId="1" fillId="0" borderId="0" xfId="1" applyFont="1" applyAlignment="1" applyProtection="1">
      <alignment horizontal="right"/>
      <protection hidden="1"/>
    </xf>
    <xf numFmtId="4" fontId="1" fillId="0" borderId="0" xfId="1" applyNumberFormat="1" applyFont="1" applyFill="1" applyBorder="1" applyAlignment="1" applyProtection="1">
      <alignment shrinkToFit="1"/>
      <protection hidden="1"/>
    </xf>
    <xf numFmtId="4" fontId="1" fillId="0" borderId="0" xfId="1" applyNumberFormat="1" applyFont="1" applyFill="1" applyAlignment="1" applyProtection="1">
      <alignment shrinkToFit="1"/>
      <protection hidden="1"/>
    </xf>
    <xf numFmtId="0" fontId="1" fillId="2" borderId="0" xfId="1" applyFont="1" applyFill="1" applyAlignment="1" applyProtection="1">
      <alignment shrinkToFit="1"/>
      <protection hidden="1"/>
    </xf>
    <xf numFmtId="0" fontId="1" fillId="2" borderId="0" xfId="1" applyFont="1" applyFill="1" applyProtection="1">
      <protection hidden="1"/>
    </xf>
    <xf numFmtId="0" fontId="1" fillId="0" borderId="0" xfId="1" applyFont="1" applyProtection="1">
      <protection hidden="1"/>
    </xf>
    <xf numFmtId="4" fontId="42" fillId="0" borderId="0" xfId="1" applyNumberFormat="1" applyFont="1" applyFill="1" applyBorder="1" applyAlignment="1" applyProtection="1">
      <alignment shrinkToFit="1"/>
      <protection hidden="1"/>
    </xf>
    <xf numFmtId="0" fontId="1" fillId="0" borderId="0" xfId="1" applyFont="1" applyBorder="1" applyAlignment="1" applyProtection="1">
      <alignment shrinkToFit="1"/>
      <protection hidden="1"/>
    </xf>
    <xf numFmtId="0" fontId="1" fillId="0" borderId="0" xfId="1" applyFont="1" applyBorder="1" applyAlignment="1" applyProtection="1">
      <alignment horizontal="right" indent="3"/>
      <protection hidden="1"/>
    </xf>
    <xf numFmtId="0" fontId="1" fillId="0" borderId="0" xfId="1" applyFont="1" applyBorder="1" applyAlignment="1" applyProtection="1">
      <alignment horizontal="left" indent="2"/>
      <protection hidden="1"/>
    </xf>
    <xf numFmtId="4" fontId="1" fillId="0" borderId="0" xfId="1" applyNumberFormat="1" applyFont="1" applyBorder="1" applyAlignment="1" applyProtection="1">
      <alignment shrinkToFit="1"/>
      <protection hidden="1"/>
    </xf>
    <xf numFmtId="10" fontId="1" fillId="0" borderId="0" xfId="1" applyNumberFormat="1" applyFont="1" applyBorder="1" applyAlignment="1" applyProtection="1">
      <alignment horizontal="right" indent="3"/>
      <protection hidden="1"/>
    </xf>
    <xf numFmtId="0" fontId="1" fillId="0" borderId="0" xfId="2" applyFont="1" applyAlignment="1">
      <alignment shrinkToFit="1"/>
    </xf>
    <xf numFmtId="164" fontId="1" fillId="0" borderId="0" xfId="1" applyNumberFormat="1" applyFont="1"/>
    <xf numFmtId="0" fontId="1" fillId="0" borderId="0" xfId="1" applyFont="1" applyBorder="1" applyAlignment="1" applyProtection="1">
      <protection locked="0"/>
    </xf>
    <xf numFmtId="4" fontId="1" fillId="0" borderId="0" xfId="1" applyNumberFormat="1" applyFont="1" applyBorder="1" applyProtection="1">
      <protection locked="0"/>
    </xf>
    <xf numFmtId="0" fontId="1" fillId="0" borderId="0" xfId="1" applyFont="1" applyBorder="1" applyAlignment="1" applyProtection="1">
      <alignment horizontal="center"/>
      <protection locked="0"/>
    </xf>
    <xf numFmtId="10" fontId="1" fillId="0" borderId="0" xfId="1" applyNumberFormat="1" applyFont="1" applyBorder="1" applyAlignment="1" applyProtection="1">
      <alignment horizontal="right" indent="3"/>
      <protection locked="0"/>
    </xf>
    <xf numFmtId="0" fontId="1" fillId="0" borderId="0" xfId="1" applyFont="1" applyBorder="1" applyAlignment="1" applyProtection="1">
      <alignment horizontal="left" indent="2"/>
      <protection locked="0"/>
    </xf>
    <xf numFmtId="0" fontId="1" fillId="0" borderId="20" xfId="1" applyFont="1" applyBorder="1" applyProtection="1">
      <protection hidden="1"/>
    </xf>
    <xf numFmtId="0" fontId="1" fillId="0" borderId="11" xfId="1" applyFont="1" applyBorder="1" applyAlignment="1" applyProtection="1">
      <alignment horizontal="center"/>
      <protection hidden="1"/>
    </xf>
    <xf numFmtId="0" fontId="1" fillId="0" borderId="11" xfId="1" applyFont="1" applyBorder="1" applyProtection="1">
      <protection hidden="1"/>
    </xf>
    <xf numFmtId="0" fontId="1" fillId="0" borderId="10" xfId="1" applyFont="1" applyBorder="1" applyProtection="1">
      <protection hidden="1"/>
    </xf>
    <xf numFmtId="0" fontId="1" fillId="0" borderId="19" xfId="1" applyFont="1" applyBorder="1" applyProtection="1">
      <protection hidden="1"/>
    </xf>
    <xf numFmtId="0" fontId="1" fillId="0" borderId="18" xfId="1" applyFont="1" applyBorder="1" applyProtection="1">
      <protection hidden="1"/>
    </xf>
    <xf numFmtId="14" fontId="1" fillId="0" borderId="18" xfId="1" applyNumberFormat="1" applyFont="1" applyBorder="1" applyProtection="1">
      <protection hidden="1"/>
    </xf>
    <xf numFmtId="14" fontId="1" fillId="0" borderId="17" xfId="1" applyNumberFormat="1" applyFont="1" applyBorder="1" applyProtection="1">
      <protection hidden="1"/>
    </xf>
    <xf numFmtId="0" fontId="1" fillId="0" borderId="18" xfId="1" applyFont="1" applyBorder="1" applyAlignment="1" applyProtection="1">
      <alignment horizontal="center"/>
      <protection hidden="1"/>
    </xf>
    <xf numFmtId="0" fontId="1" fillId="0" borderId="17" xfId="1" applyFont="1" applyBorder="1" applyProtection="1">
      <protection hidden="1"/>
    </xf>
    <xf numFmtId="0" fontId="1" fillId="0" borderId="5" xfId="1" applyFont="1" applyBorder="1" applyProtection="1">
      <protection hidden="1"/>
    </xf>
    <xf numFmtId="0" fontId="1" fillId="0" borderId="4" xfId="1" applyFont="1" applyBorder="1" applyProtection="1">
      <protection hidden="1"/>
    </xf>
    <xf numFmtId="0" fontId="1" fillId="0" borderId="16" xfId="1" applyFont="1" applyBorder="1" applyProtection="1">
      <protection hidden="1"/>
    </xf>
    <xf numFmtId="0" fontId="1" fillId="0" borderId="15" xfId="1" applyFont="1" applyBorder="1" applyProtection="1">
      <protection hidden="1"/>
    </xf>
    <xf numFmtId="0" fontId="1" fillId="0" borderId="14" xfId="1" applyFont="1" applyBorder="1" applyProtection="1">
      <protection hidden="1"/>
    </xf>
    <xf numFmtId="0" fontId="1" fillId="0" borderId="13" xfId="1" applyFont="1" applyBorder="1" applyProtection="1">
      <protection hidden="1"/>
    </xf>
    <xf numFmtId="4" fontId="1" fillId="0" borderId="12" xfId="1" applyNumberFormat="1" applyFont="1" applyBorder="1" applyAlignment="1" applyProtection="1">
      <alignment shrinkToFit="1"/>
      <protection hidden="1"/>
    </xf>
    <xf numFmtId="4" fontId="1" fillId="0" borderId="11" xfId="1" applyNumberFormat="1" applyFont="1" applyBorder="1" applyAlignment="1" applyProtection="1">
      <alignment horizontal="right" shrinkToFit="1"/>
      <protection hidden="1"/>
    </xf>
    <xf numFmtId="4" fontId="1" fillId="0" borderId="11" xfId="1" applyNumberFormat="1" applyFont="1" applyBorder="1" applyAlignment="1" applyProtection="1">
      <alignment shrinkToFit="1"/>
      <protection hidden="1"/>
    </xf>
    <xf numFmtId="4" fontId="1" fillId="0" borderId="10" xfId="1" applyNumberFormat="1" applyFont="1" applyBorder="1" applyAlignment="1" applyProtection="1">
      <alignment shrinkToFit="1"/>
      <protection hidden="1"/>
    </xf>
    <xf numFmtId="0" fontId="1" fillId="0" borderId="8" xfId="1" applyFont="1" applyBorder="1" applyProtection="1">
      <protection hidden="1"/>
    </xf>
    <xf numFmtId="0" fontId="1" fillId="0" borderId="9" xfId="1" applyFont="1" applyBorder="1" applyProtection="1">
      <protection hidden="1"/>
    </xf>
    <xf numFmtId="4" fontId="1" fillId="0" borderId="8" xfId="1" applyNumberFormat="1" applyFont="1" applyBorder="1" applyAlignment="1" applyProtection="1">
      <alignment shrinkToFit="1"/>
      <protection hidden="1"/>
    </xf>
    <xf numFmtId="4" fontId="1" fillId="0" borderId="7" xfId="1" applyNumberFormat="1" applyFont="1" applyBorder="1" applyAlignment="1" applyProtection="1">
      <alignment horizontal="right" shrinkToFit="1"/>
      <protection hidden="1"/>
    </xf>
    <xf numFmtId="4" fontId="1" fillId="0" borderId="7" xfId="1" applyNumberFormat="1" applyFont="1" applyBorder="1" applyAlignment="1" applyProtection="1">
      <alignment shrinkToFit="1"/>
      <protection hidden="1"/>
    </xf>
    <xf numFmtId="4" fontId="1" fillId="0" borderId="6" xfId="1" applyNumberFormat="1" applyFont="1" applyBorder="1" applyAlignment="1" applyProtection="1">
      <alignment shrinkToFit="1"/>
      <protection hidden="1"/>
    </xf>
    <xf numFmtId="4" fontId="8" fillId="0" borderId="3" xfId="1" applyNumberFormat="1" applyFont="1" applyBorder="1" applyAlignment="1" applyProtection="1">
      <alignment shrinkToFit="1"/>
      <protection hidden="1"/>
    </xf>
    <xf numFmtId="164" fontId="6" fillId="0" borderId="0" xfId="2" applyNumberFormat="1" applyFont="1" applyFill="1" applyAlignment="1">
      <alignment shrinkToFit="1"/>
    </xf>
    <xf numFmtId="164" fontId="10" fillId="0" borderId="0" xfId="2" applyNumberFormat="1" applyFont="1" applyFill="1" applyAlignment="1">
      <alignment shrinkToFit="1"/>
    </xf>
    <xf numFmtId="0" fontId="14" fillId="0" borderId="0" xfId="1" applyFont="1" applyFill="1" applyBorder="1" applyProtection="1">
      <protection locked="0"/>
    </xf>
    <xf numFmtId="0" fontId="13" fillId="0" borderId="0" xfId="1" applyFont="1" applyFill="1" applyBorder="1" applyProtection="1">
      <protection locked="0"/>
    </xf>
    <xf numFmtId="0" fontId="3" fillId="0" borderId="0" xfId="1" applyFont="1" applyFill="1" applyBorder="1" applyProtection="1">
      <protection locked="0"/>
    </xf>
    <xf numFmtId="0" fontId="1" fillId="0" borderId="0" xfId="1" applyFont="1" applyFill="1"/>
    <xf numFmtId="16" fontId="1" fillId="0" borderId="0" xfId="1" applyNumberFormat="1" applyFont="1" applyFill="1"/>
    <xf numFmtId="0" fontId="1" fillId="0" borderId="0" xfId="2" applyFont="1" applyFill="1" applyAlignment="1">
      <alignment shrinkToFit="1"/>
    </xf>
    <xf numFmtId="164" fontId="1" fillId="0" borderId="0" xfId="1" applyNumberFormat="1" applyFont="1" applyFill="1"/>
    <xf numFmtId="4" fontId="1" fillId="0" borderId="0" xfId="1" applyNumberFormat="1" applyFont="1" applyFill="1" applyAlignment="1">
      <alignment shrinkToFit="1"/>
    </xf>
    <xf numFmtId="4" fontId="1" fillId="0" borderId="0" xfId="1" applyNumberFormat="1" applyFont="1" applyFill="1"/>
    <xf numFmtId="4" fontId="62" fillId="0" borderId="2" xfId="1" applyNumberFormat="1" applyFont="1" applyBorder="1" applyAlignment="1" applyProtection="1">
      <alignment shrinkToFit="1"/>
      <protection hidden="1"/>
    </xf>
    <xf numFmtId="3" fontId="1" fillId="0" borderId="0" xfId="1" applyNumberFormat="1" applyFont="1" applyAlignment="1">
      <alignment shrinkToFit="1"/>
    </xf>
    <xf numFmtId="0" fontId="1" fillId="0" borderId="0" xfId="1" applyFont="1" applyBorder="1" applyAlignment="1" applyProtection="1">
      <alignment vertical="top"/>
      <protection locked="0"/>
    </xf>
    <xf numFmtId="3" fontId="1" fillId="0" borderId="0" xfId="1" applyNumberFormat="1" applyFont="1"/>
    <xf numFmtId="0" fontId="59" fillId="3" borderId="0" xfId="3" applyFont="1" applyFill="1" applyProtection="1">
      <protection hidden="1"/>
    </xf>
    <xf numFmtId="0" fontId="59" fillId="3" borderId="0" xfId="3" applyFont="1" applyFill="1" applyBorder="1" applyAlignment="1" applyProtection="1">
      <alignment horizontal="center"/>
      <protection hidden="1"/>
    </xf>
    <xf numFmtId="0" fontId="1" fillId="0" borderId="0" xfId="3" applyFont="1"/>
    <xf numFmtId="0" fontId="59" fillId="3" borderId="0" xfId="3" applyFont="1" applyFill="1" applyBorder="1" applyProtection="1">
      <protection hidden="1"/>
    </xf>
    <xf numFmtId="0" fontId="59" fillId="3" borderId="0" xfId="3" applyFont="1" applyFill="1" applyBorder="1" applyAlignment="1" applyProtection="1">
      <alignment horizontal="center" shrinkToFit="1"/>
      <protection hidden="1"/>
    </xf>
    <xf numFmtId="0" fontId="59" fillId="0" borderId="0" xfId="3" applyFont="1" applyFill="1" applyAlignment="1" applyProtection="1">
      <alignment horizontal="right"/>
      <protection hidden="1"/>
    </xf>
    <xf numFmtId="0" fontId="59" fillId="0" borderId="0" xfId="3" applyFont="1" applyAlignment="1" applyProtection="1">
      <alignment horizontal="right"/>
      <protection hidden="1"/>
    </xf>
    <xf numFmtId="4" fontId="59" fillId="0" borderId="0" xfId="3" applyNumberFormat="1" applyFont="1" applyFill="1" applyBorder="1" applyAlignment="1" applyProtection="1">
      <alignment shrinkToFit="1"/>
      <protection hidden="1"/>
    </xf>
    <xf numFmtId="4" fontId="59" fillId="0" borderId="0" xfId="3" applyNumberFormat="1" applyFont="1" applyFill="1" applyAlignment="1" applyProtection="1">
      <alignment shrinkToFit="1"/>
      <protection hidden="1"/>
    </xf>
    <xf numFmtId="0" fontId="59" fillId="3" borderId="0" xfId="3" applyFont="1" applyFill="1" applyAlignment="1" applyProtection="1">
      <alignment shrinkToFit="1"/>
      <protection hidden="1"/>
    </xf>
    <xf numFmtId="0" fontId="59" fillId="0" borderId="0" xfId="3" applyFont="1" applyProtection="1">
      <protection hidden="1"/>
    </xf>
    <xf numFmtId="4" fontId="42" fillId="0" borderId="0" xfId="3" applyNumberFormat="1" applyFont="1" applyFill="1" applyBorder="1" applyAlignment="1" applyProtection="1">
      <alignment shrinkToFit="1"/>
      <protection hidden="1"/>
    </xf>
    <xf numFmtId="4" fontId="18" fillId="0" borderId="0" xfId="3" applyNumberFormat="1" applyFont="1" applyFill="1" applyBorder="1" applyAlignment="1" applyProtection="1">
      <alignment shrinkToFit="1"/>
      <protection hidden="1"/>
    </xf>
    <xf numFmtId="0" fontId="59" fillId="0" borderId="0" xfId="3" applyFont="1" applyBorder="1" applyProtection="1">
      <protection hidden="1"/>
    </xf>
    <xf numFmtId="0" fontId="59" fillId="0" borderId="0" xfId="3" applyFont="1" applyBorder="1" applyAlignment="1" applyProtection="1">
      <alignment shrinkToFit="1"/>
      <protection hidden="1"/>
    </xf>
    <xf numFmtId="0" fontId="59" fillId="0" borderId="0" xfId="3" applyFont="1" applyBorder="1" applyAlignment="1" applyProtection="1">
      <alignment horizontal="right" indent="3"/>
      <protection hidden="1"/>
    </xf>
    <xf numFmtId="0" fontId="59" fillId="0" borderId="0" xfId="3" applyFont="1" applyBorder="1" applyAlignment="1" applyProtection="1">
      <alignment horizontal="left" indent="2"/>
      <protection hidden="1"/>
    </xf>
    <xf numFmtId="4" fontId="59" fillId="0" borderId="0" xfId="3" applyNumberFormat="1" applyFont="1" applyBorder="1" applyAlignment="1" applyProtection="1">
      <alignment shrinkToFit="1"/>
      <protection hidden="1"/>
    </xf>
    <xf numFmtId="0" fontId="59" fillId="0" borderId="0" xfId="3" applyFont="1" applyBorder="1" applyAlignment="1" applyProtection="1">
      <alignment horizontal="center"/>
      <protection hidden="1"/>
    </xf>
    <xf numFmtId="10" fontId="59" fillId="0" borderId="0" xfId="3" applyNumberFormat="1" applyFont="1" applyBorder="1" applyAlignment="1" applyProtection="1">
      <alignment horizontal="right" indent="3"/>
      <protection hidden="1"/>
    </xf>
    <xf numFmtId="0" fontId="59" fillId="0" borderId="0" xfId="3" applyFont="1" applyBorder="1" applyAlignment="1" applyProtection="1">
      <protection locked="0"/>
    </xf>
    <xf numFmtId="4" fontId="59" fillId="0" borderId="0" xfId="3" applyNumberFormat="1" applyFont="1" applyBorder="1" applyProtection="1">
      <protection locked="0"/>
    </xf>
    <xf numFmtId="0" fontId="59" fillId="0" borderId="0" xfId="3" applyFont="1" applyBorder="1" applyAlignment="1" applyProtection="1">
      <alignment horizontal="center"/>
      <protection locked="0"/>
    </xf>
    <xf numFmtId="10" fontId="59" fillId="0" borderId="0" xfId="3" applyNumberFormat="1" applyFont="1" applyBorder="1" applyAlignment="1" applyProtection="1">
      <alignment horizontal="right" indent="3"/>
      <protection locked="0"/>
    </xf>
    <xf numFmtId="0" fontId="59" fillId="0" borderId="0" xfId="3" applyFont="1" applyBorder="1" applyAlignment="1" applyProtection="1">
      <alignment horizontal="left" indent="2"/>
      <protection locked="0"/>
    </xf>
    <xf numFmtId="0" fontId="59" fillId="0" borderId="40" xfId="3" applyFont="1" applyBorder="1" applyProtection="1">
      <protection hidden="1"/>
    </xf>
    <xf numFmtId="0" fontId="59" fillId="0" borderId="31" xfId="3" applyFont="1" applyBorder="1" applyAlignment="1" applyProtection="1">
      <alignment horizontal="center"/>
      <protection hidden="1"/>
    </xf>
    <xf numFmtId="0" fontId="59" fillId="0" borderId="31" xfId="3" applyFont="1" applyBorder="1" applyProtection="1">
      <protection hidden="1"/>
    </xf>
    <xf numFmtId="0" fontId="59" fillId="0" borderId="30" xfId="3" applyFont="1" applyBorder="1" applyProtection="1">
      <protection hidden="1"/>
    </xf>
    <xf numFmtId="0" fontId="59" fillId="0" borderId="39" xfId="3" applyFont="1" applyBorder="1" applyProtection="1">
      <protection hidden="1"/>
    </xf>
    <xf numFmtId="0" fontId="59" fillId="0" borderId="38" xfId="3" applyFont="1" applyBorder="1" applyProtection="1">
      <protection hidden="1"/>
    </xf>
    <xf numFmtId="14" fontId="59" fillId="0" borderId="38" xfId="3" applyNumberFormat="1" applyFont="1" applyBorder="1" applyProtection="1">
      <protection hidden="1"/>
    </xf>
    <xf numFmtId="14" fontId="59" fillId="0" borderId="37" xfId="3" applyNumberFormat="1" applyFont="1" applyBorder="1" applyProtection="1">
      <protection hidden="1"/>
    </xf>
    <xf numFmtId="0" fontId="59" fillId="0" borderId="38" xfId="3" applyFont="1" applyBorder="1" applyAlignment="1" applyProtection="1">
      <alignment horizontal="center"/>
      <protection hidden="1"/>
    </xf>
    <xf numFmtId="0" fontId="59" fillId="0" borderId="37" xfId="3" applyFont="1" applyBorder="1" applyProtection="1">
      <protection hidden="1"/>
    </xf>
    <xf numFmtId="0" fontId="59" fillId="0" borderId="25" xfId="3" applyFont="1" applyBorder="1" applyProtection="1">
      <protection hidden="1"/>
    </xf>
    <xf numFmtId="0" fontId="59" fillId="0" borderId="24" xfId="3" applyFont="1" applyBorder="1" applyProtection="1">
      <protection hidden="1"/>
    </xf>
    <xf numFmtId="0" fontId="59" fillId="0" borderId="36" xfId="3" applyFont="1" applyBorder="1" applyProtection="1">
      <protection hidden="1"/>
    </xf>
    <xf numFmtId="0" fontId="59" fillId="0" borderId="35" xfId="3" applyFont="1" applyBorder="1" applyProtection="1">
      <protection hidden="1"/>
    </xf>
    <xf numFmtId="0" fontId="59" fillId="0" borderId="34" xfId="3" applyFont="1" applyBorder="1" applyProtection="1">
      <protection hidden="1"/>
    </xf>
    <xf numFmtId="0" fontId="59" fillId="0" borderId="33" xfId="3" applyFont="1" applyBorder="1" applyProtection="1">
      <protection hidden="1"/>
    </xf>
    <xf numFmtId="4" fontId="54" fillId="0" borderId="32" xfId="3" applyNumberFormat="1" applyFont="1" applyBorder="1" applyAlignment="1" applyProtection="1">
      <alignment shrinkToFit="1"/>
      <protection hidden="1"/>
    </xf>
    <xf numFmtId="0" fontId="59" fillId="0" borderId="28" xfId="3" applyFont="1" applyBorder="1" applyProtection="1">
      <protection hidden="1"/>
    </xf>
    <xf numFmtId="0" fontId="59" fillId="0" borderId="29" xfId="3" applyFont="1" applyBorder="1" applyProtection="1">
      <protection hidden="1"/>
    </xf>
    <xf numFmtId="4" fontId="8" fillId="0" borderId="23" xfId="3" applyNumberFormat="1" applyFont="1" applyBorder="1" applyAlignment="1" applyProtection="1">
      <alignment shrinkToFit="1"/>
      <protection hidden="1"/>
    </xf>
    <xf numFmtId="0" fontId="1" fillId="2" borderId="0" xfId="1" applyFont="1" applyFill="1" applyBorder="1" applyAlignment="1" applyProtection="1">
      <alignment horizontal="center"/>
      <protection hidden="1"/>
    </xf>
    <xf numFmtId="0" fontId="1" fillId="2" borderId="0" xfId="1" applyFont="1" applyFill="1" applyBorder="1" applyAlignment="1" applyProtection="1">
      <alignment horizontal="center" shrinkToFit="1"/>
      <protection hidden="1"/>
    </xf>
    <xf numFmtId="4" fontId="1" fillId="0" borderId="6" xfId="1" applyNumberFormat="1" applyFont="1" applyFill="1" applyBorder="1" applyAlignment="1" applyProtection="1">
      <alignment shrinkToFit="1"/>
      <protection hidden="1"/>
    </xf>
    <xf numFmtId="0" fontId="21" fillId="0" borderId="13" xfId="1" applyFont="1" applyFill="1" applyBorder="1" applyAlignment="1">
      <alignment horizontal="center" vertical="top" wrapText="1"/>
    </xf>
    <xf numFmtId="0" fontId="0" fillId="0" borderId="13" xfId="0" applyBorder="1" applyAlignment="1">
      <alignment horizontal="center" vertical="top" wrapText="1"/>
    </xf>
    <xf numFmtId="0" fontId="0" fillId="0" borderId="59" xfId="0" applyBorder="1" applyAlignment="1">
      <alignment horizontal="center" vertical="top" wrapText="1"/>
    </xf>
    <xf numFmtId="0" fontId="41" fillId="0" borderId="9" xfId="0" applyFont="1" applyBorder="1" applyAlignment="1">
      <alignment horizontal="center" vertical="top" wrapText="1"/>
    </xf>
    <xf numFmtId="0" fontId="41" fillId="0" borderId="6" xfId="0" applyFont="1" applyBorder="1" applyAlignment="1">
      <alignment horizontal="center" vertical="top" wrapText="1"/>
    </xf>
    <xf numFmtId="0" fontId="7" fillId="0" borderId="14" xfId="1" applyFont="1" applyFill="1" applyBorder="1" applyAlignment="1">
      <alignment horizontal="center" vertical="top" wrapText="1"/>
    </xf>
    <xf numFmtId="0" fontId="39" fillId="0" borderId="13" xfId="0" applyFont="1" applyBorder="1" applyAlignment="1">
      <alignment horizontal="center" vertical="top" wrapText="1"/>
    </xf>
    <xf numFmtId="0" fontId="39" fillId="0" borderId="59" xfId="0" applyFont="1" applyBorder="1" applyAlignment="1">
      <alignment horizontal="center" vertical="top" wrapText="1"/>
    </xf>
    <xf numFmtId="0" fontId="6" fillId="0" borderId="8" xfId="1" applyFont="1" applyFill="1" applyBorder="1" applyAlignment="1">
      <alignment horizontal="center" vertical="top" wrapText="1" shrinkToFit="1"/>
    </xf>
    <xf numFmtId="0" fontId="0" fillId="0" borderId="63" xfId="0" applyBorder="1" applyAlignment="1">
      <alignment horizontal="center" vertical="top" wrapText="1" shrinkToFit="1"/>
    </xf>
    <xf numFmtId="0" fontId="10" fillId="0" borderId="49" xfId="2" applyFont="1" applyFill="1" applyBorder="1" applyAlignment="1">
      <alignment vertical="justify"/>
    </xf>
    <xf numFmtId="0" fontId="10" fillId="0" borderId="71" xfId="2" applyFont="1" applyFill="1" applyBorder="1" applyAlignment="1">
      <alignment vertical="justify"/>
    </xf>
    <xf numFmtId="0" fontId="10" fillId="0" borderId="46" xfId="2" applyFont="1" applyFill="1" applyBorder="1" applyAlignment="1">
      <alignment vertical="justify"/>
    </xf>
    <xf numFmtId="0" fontId="36" fillId="0" borderId="0" xfId="2" applyFont="1" applyAlignment="1">
      <alignment horizontal="justify" vertical="justify"/>
    </xf>
    <xf numFmtId="0" fontId="2" fillId="0" borderId="0" xfId="2" applyAlignment="1"/>
    <xf numFmtId="0" fontId="7" fillId="0" borderId="60" xfId="2" applyFont="1" applyFill="1" applyBorder="1" applyAlignment="1">
      <alignment horizontal="center" vertical="center" wrapText="1"/>
    </xf>
    <xf numFmtId="0" fontId="7" fillId="0" borderId="57" xfId="2" applyFont="1" applyFill="1" applyBorder="1" applyAlignment="1">
      <alignment horizontal="center" vertical="center" wrapText="1"/>
    </xf>
    <xf numFmtId="0" fontId="2" fillId="0" borderId="58" xfId="2" applyFill="1" applyBorder="1" applyAlignment="1">
      <alignment horizontal="center" vertical="center" wrapText="1"/>
    </xf>
    <xf numFmtId="0" fontId="10" fillId="0" borderId="42" xfId="2" applyFont="1" applyFill="1" applyBorder="1" applyAlignment="1">
      <alignment vertical="justify"/>
    </xf>
    <xf numFmtId="0" fontId="10" fillId="5" borderId="49" xfId="2" applyFont="1" applyFill="1" applyBorder="1" applyAlignment="1">
      <alignment vertical="justify"/>
    </xf>
    <xf numFmtId="0" fontId="10" fillId="5" borderId="46" xfId="2" applyFont="1" applyFill="1" applyBorder="1" applyAlignment="1">
      <alignment vertical="justify"/>
    </xf>
    <xf numFmtId="0" fontId="18" fillId="0" borderId="77" xfId="1" applyFont="1" applyBorder="1" applyAlignment="1">
      <alignment horizontal="right" shrinkToFit="1"/>
    </xf>
    <xf numFmtId="0" fontId="43" fillId="0" borderId="78" xfId="0" applyFont="1" applyBorder="1" applyAlignment="1">
      <alignment horizontal="right" shrinkToFit="1"/>
    </xf>
    <xf numFmtId="0" fontId="10" fillId="0" borderId="55" xfId="2" applyFont="1" applyFill="1" applyBorder="1" applyAlignment="1">
      <alignment vertical="justify" shrinkToFit="1"/>
    </xf>
    <xf numFmtId="0" fontId="2" fillId="0" borderId="48" xfId="2" applyFont="1" applyFill="1" applyBorder="1" applyAlignment="1">
      <alignment vertical="justify" shrinkToFit="1"/>
    </xf>
    <xf numFmtId="0" fontId="10" fillId="0" borderId="73" xfId="2" applyFont="1" applyFill="1" applyBorder="1" applyAlignment="1">
      <alignment vertical="justify"/>
    </xf>
    <xf numFmtId="0" fontId="10" fillId="0" borderId="51" xfId="2" applyFont="1" applyFill="1" applyBorder="1" applyAlignment="1">
      <alignment vertical="justify"/>
    </xf>
    <xf numFmtId="0" fontId="1" fillId="0" borderId="18" xfId="1" applyFont="1" applyBorder="1" applyAlignment="1" applyProtection="1">
      <alignment vertical="justify"/>
      <protection hidden="1"/>
    </xf>
    <xf numFmtId="0" fontId="1" fillId="0" borderId="0" xfId="1" applyAlignment="1" applyProtection="1">
      <alignment horizontal="left" shrinkToFit="1"/>
      <protection hidden="1"/>
    </xf>
    <xf numFmtId="0" fontId="12" fillId="2" borderId="0" xfId="1" applyFont="1" applyFill="1" applyBorder="1" applyAlignment="1" applyProtection="1">
      <alignment wrapText="1" shrinkToFit="1"/>
      <protection hidden="1"/>
    </xf>
    <xf numFmtId="0" fontId="1" fillId="0" borderId="0" xfId="1" applyFont="1" applyAlignment="1" applyProtection="1">
      <alignment wrapText="1" shrinkToFit="1"/>
      <protection hidden="1"/>
    </xf>
    <xf numFmtId="0" fontId="10" fillId="0" borderId="0" xfId="1" applyFont="1" applyAlignment="1" applyProtection="1">
      <alignment horizontal="left" shrinkToFit="1"/>
      <protection hidden="1"/>
    </xf>
    <xf numFmtId="0" fontId="10" fillId="0" borderId="0" xfId="1" applyFont="1" applyFill="1" applyAlignment="1" applyProtection="1">
      <alignment horizontal="center"/>
      <protection hidden="1"/>
    </xf>
    <xf numFmtId="0" fontId="10" fillId="0" borderId="0" xfId="1" applyFont="1" applyAlignment="1" applyProtection="1">
      <alignment horizontal="center"/>
      <protection hidden="1"/>
    </xf>
    <xf numFmtId="0" fontId="1" fillId="0" borderId="0" xfId="1" applyFont="1" applyFill="1" applyAlignment="1" applyProtection="1">
      <alignment horizontal="right"/>
      <protection hidden="1"/>
    </xf>
    <xf numFmtId="0" fontId="1" fillId="0" borderId="0" xfId="1" applyFont="1" applyAlignment="1" applyProtection="1">
      <alignment horizontal="right"/>
      <protection hidden="1"/>
    </xf>
    <xf numFmtId="0" fontId="18" fillId="2" borderId="0" xfId="1" applyFont="1" applyFill="1" applyBorder="1" applyAlignment="1" applyProtection="1">
      <alignment shrinkToFit="1" readingOrder="1"/>
      <protection hidden="1"/>
    </xf>
    <xf numFmtId="0" fontId="1" fillId="0" borderId="0" xfId="1" applyFont="1" applyAlignment="1">
      <alignment shrinkToFit="1" readingOrder="1"/>
    </xf>
    <xf numFmtId="0" fontId="15" fillId="2" borderId="0" xfId="1" applyFont="1" applyFill="1" applyBorder="1" applyAlignment="1" applyProtection="1">
      <alignment shrinkToFit="1"/>
      <protection hidden="1"/>
    </xf>
    <xf numFmtId="0" fontId="47" fillId="0" borderId="0" xfId="0" applyFont="1" applyAlignment="1">
      <alignment shrinkToFit="1"/>
    </xf>
    <xf numFmtId="0" fontId="1" fillId="0" borderId="0" xfId="1" applyFont="1" applyFill="1" applyBorder="1" applyAlignment="1" applyProtection="1">
      <alignment horizontal="justify" vertical="justify" wrapText="1"/>
      <protection locked="0"/>
    </xf>
    <xf numFmtId="0" fontId="52" fillId="0" borderId="0" xfId="0" applyFont="1" applyFill="1" applyAlignment="1">
      <alignment horizontal="justify" vertical="justify" wrapText="1"/>
    </xf>
    <xf numFmtId="0" fontId="59" fillId="0" borderId="0" xfId="0" applyFont="1" applyAlignment="1">
      <alignment wrapText="1"/>
    </xf>
    <xf numFmtId="0" fontId="24" fillId="0" borderId="0" xfId="1" applyFont="1" applyAlignment="1" applyProtection="1">
      <protection hidden="1"/>
    </xf>
    <xf numFmtId="0" fontId="24" fillId="0" borderId="0" xfId="1" applyFont="1" applyAlignment="1" applyProtection="1">
      <alignment horizontal="left" shrinkToFit="1"/>
      <protection hidden="1"/>
    </xf>
    <xf numFmtId="0" fontId="1" fillId="0" borderId="0" xfId="1" applyAlignment="1" applyProtection="1">
      <alignment shrinkToFit="1"/>
      <protection hidden="1"/>
    </xf>
    <xf numFmtId="0" fontId="1" fillId="2" borderId="0" xfId="1" applyFont="1" applyFill="1" applyBorder="1" applyAlignment="1" applyProtection="1">
      <alignment horizontal="justify" vertical="justify" wrapText="1" shrinkToFit="1"/>
      <protection hidden="1"/>
    </xf>
    <xf numFmtId="0" fontId="1" fillId="0" borderId="0" xfId="1" applyFont="1" applyAlignment="1" applyProtection="1">
      <alignment horizontal="justify" vertical="justify" wrapText="1" shrinkToFit="1"/>
      <protection hidden="1"/>
    </xf>
    <xf numFmtId="0" fontId="6" fillId="0" borderId="0" xfId="1" applyFont="1" applyBorder="1" applyAlignment="1" applyProtection="1">
      <alignment horizontal="justify" vertical="justify" wrapText="1"/>
      <protection locked="0"/>
    </xf>
    <xf numFmtId="0" fontId="59" fillId="0" borderId="0" xfId="0" applyFont="1" applyAlignment="1">
      <alignment horizontal="justify" vertical="justify" wrapText="1"/>
    </xf>
    <xf numFmtId="0" fontId="6" fillId="0" borderId="0" xfId="1" applyFont="1" applyFill="1" applyBorder="1" applyAlignment="1" applyProtection="1">
      <alignment vertical="justify"/>
      <protection locked="0"/>
    </xf>
    <xf numFmtId="0" fontId="61" fillId="0" borderId="0" xfId="0" applyFont="1" applyFill="1" applyAlignment="1">
      <alignment vertical="justify"/>
    </xf>
    <xf numFmtId="0" fontId="0" fillId="0" borderId="0" xfId="0" applyAlignment="1">
      <alignment wrapText="1"/>
    </xf>
    <xf numFmtId="0" fontId="1" fillId="0" borderId="0" xfId="1" applyFont="1" applyFill="1" applyBorder="1" applyAlignment="1" applyProtection="1">
      <alignment vertical="justify" wrapText="1"/>
      <protection locked="0"/>
    </xf>
    <xf numFmtId="0" fontId="52" fillId="0" borderId="0" xfId="0" applyFont="1" applyFill="1" applyAlignment="1">
      <alignment vertical="justify" wrapText="1"/>
    </xf>
    <xf numFmtId="0" fontId="6" fillId="0" borderId="0" xfId="1" applyFont="1" applyBorder="1" applyAlignment="1" applyProtection="1">
      <alignment wrapText="1"/>
      <protection locked="0"/>
    </xf>
    <xf numFmtId="0" fontId="6" fillId="0" borderId="0" xfId="1" applyFont="1" applyBorder="1" applyAlignment="1" applyProtection="1">
      <alignment vertical="justify" wrapText="1"/>
      <protection locked="0"/>
    </xf>
    <xf numFmtId="0" fontId="59" fillId="0" borderId="0" xfId="0" applyFont="1" applyAlignment="1">
      <alignment vertical="justify" wrapText="1"/>
    </xf>
    <xf numFmtId="0" fontId="6" fillId="2" borderId="0" xfId="1" applyFont="1" applyFill="1" applyBorder="1" applyAlignment="1" applyProtection="1">
      <alignment horizontal="justify" vertical="justify" wrapText="1"/>
      <protection hidden="1"/>
    </xf>
    <xf numFmtId="0" fontId="6" fillId="0" borderId="0" xfId="1" applyFont="1" applyAlignment="1" applyProtection="1">
      <alignment horizontal="justify" vertical="top" wrapText="1"/>
      <protection hidden="1"/>
    </xf>
    <xf numFmtId="0" fontId="59" fillId="0" borderId="0" xfId="0" applyFont="1" applyAlignment="1">
      <alignment horizontal="justify" vertical="top" wrapText="1"/>
    </xf>
    <xf numFmtId="0" fontId="6" fillId="0" borderId="0" xfId="0" applyFont="1" applyFill="1" applyBorder="1" applyAlignment="1" applyProtection="1">
      <alignment horizontal="justify" vertical="top" wrapText="1"/>
      <protection locked="0"/>
    </xf>
    <xf numFmtId="0" fontId="1" fillId="0" borderId="0" xfId="0" applyFont="1" applyFill="1" applyAlignment="1">
      <alignment horizontal="justify" vertical="top" wrapText="1"/>
    </xf>
    <xf numFmtId="0" fontId="6" fillId="5" borderId="0" xfId="1" applyFont="1" applyFill="1" applyBorder="1" applyAlignment="1" applyProtection="1">
      <alignment vertical="justify" wrapText="1"/>
      <protection locked="0"/>
    </xf>
    <xf numFmtId="0" fontId="59" fillId="5" borderId="0" xfId="0" applyFont="1" applyFill="1" applyAlignment="1">
      <alignment vertical="justify" wrapText="1"/>
    </xf>
    <xf numFmtId="0" fontId="1" fillId="0" borderId="0" xfId="1" applyFont="1" applyBorder="1" applyAlignment="1" applyProtection="1">
      <alignment horizontal="justify" vertical="justify" wrapText="1"/>
      <protection locked="0"/>
    </xf>
    <xf numFmtId="0" fontId="1" fillId="0" borderId="0" xfId="1" applyFont="1" applyBorder="1" applyAlignment="1" applyProtection="1">
      <alignment vertical="justify" wrapText="1"/>
      <protection locked="0"/>
    </xf>
    <xf numFmtId="0" fontId="6" fillId="5" borderId="0" xfId="1" applyFont="1" applyFill="1" applyBorder="1" applyAlignment="1" applyProtection="1">
      <alignment horizontal="justify" vertical="justify" wrapText="1"/>
      <protection locked="0"/>
    </xf>
    <xf numFmtId="0" fontId="59" fillId="5" borderId="0" xfId="0" applyFont="1" applyFill="1" applyAlignment="1">
      <alignment horizontal="justify" vertical="justify" wrapText="1"/>
    </xf>
    <xf numFmtId="0" fontId="59" fillId="0" borderId="0" xfId="0" applyFont="1" applyFill="1" applyAlignment="1">
      <alignment horizontal="justify" vertical="justify" wrapText="1"/>
    </xf>
    <xf numFmtId="0" fontId="24" fillId="0" borderId="0" xfId="3" applyFont="1" applyBorder="1" applyAlignment="1" applyProtection="1">
      <protection hidden="1"/>
    </xf>
    <xf numFmtId="0" fontId="24" fillId="0" borderId="0" xfId="3" applyFont="1" applyBorder="1" applyAlignment="1" applyProtection="1">
      <alignment horizontal="left" shrinkToFit="1"/>
      <protection hidden="1"/>
    </xf>
    <xf numFmtId="0" fontId="10" fillId="0" borderId="0" xfId="3" applyFont="1" applyBorder="1" applyAlignment="1" applyProtection="1">
      <alignment horizontal="left" shrinkToFit="1"/>
      <protection hidden="1"/>
    </xf>
    <xf numFmtId="0" fontId="2" fillId="0" borderId="0" xfId="3" applyBorder="1" applyAlignment="1" applyProtection="1">
      <alignment shrinkToFit="1"/>
      <protection hidden="1"/>
    </xf>
    <xf numFmtId="0" fontId="59" fillId="0" borderId="38" xfId="3" applyFont="1" applyBorder="1" applyAlignment="1" applyProtection="1">
      <alignment vertical="top" wrapText="1"/>
      <protection hidden="1"/>
    </xf>
    <xf numFmtId="0" fontId="2" fillId="0" borderId="0" xfId="3" applyBorder="1" applyAlignment="1" applyProtection="1">
      <alignment horizontal="left" shrinkToFit="1"/>
      <protection hidden="1"/>
    </xf>
    <xf numFmtId="0" fontId="10" fillId="0" borderId="0" xfId="3" applyFont="1" applyFill="1" applyBorder="1" applyAlignment="1" applyProtection="1">
      <alignment horizontal="center"/>
      <protection hidden="1"/>
    </xf>
    <xf numFmtId="0" fontId="12" fillId="3" borderId="0" xfId="3" applyFont="1" applyFill="1" applyBorder="1" applyAlignment="1" applyProtection="1">
      <alignment wrapText="1" shrinkToFit="1"/>
      <protection hidden="1"/>
    </xf>
    <xf numFmtId="0" fontId="59" fillId="0" borderId="0" xfId="3" applyFont="1" applyFill="1" applyBorder="1" applyAlignment="1" applyProtection="1">
      <alignment horizontal="right"/>
      <protection hidden="1"/>
    </xf>
    <xf numFmtId="0" fontId="6" fillId="2" borderId="0" xfId="1" applyFont="1" applyFill="1" applyBorder="1" applyAlignment="1" applyProtection="1">
      <alignment vertical="top" wrapText="1" shrinkToFit="1"/>
      <protection hidden="1"/>
    </xf>
    <xf numFmtId="0" fontId="6" fillId="0" borderId="0" xfId="1" applyFont="1" applyAlignment="1" applyProtection="1">
      <alignment vertical="top" wrapText="1" shrinkToFit="1"/>
      <protection hidden="1"/>
    </xf>
    <xf numFmtId="0" fontId="60" fillId="0" borderId="0" xfId="0" applyFont="1" applyFill="1" applyAlignment="1">
      <alignment horizontal="justify" vertical="justify" wrapText="1"/>
    </xf>
    <xf numFmtId="0" fontId="1" fillId="2" borderId="0" xfId="1" applyFont="1" applyFill="1" applyBorder="1" applyAlignment="1" applyProtection="1">
      <alignment horizontal="justify" vertical="top" wrapText="1" shrinkToFit="1"/>
      <protection hidden="1"/>
    </xf>
    <xf numFmtId="0" fontId="1" fillId="0" borderId="0" xfId="1" applyFont="1" applyAlignment="1" applyProtection="1">
      <alignment horizontal="justify" vertical="top" wrapText="1" shrinkToFit="1"/>
      <protection hidden="1"/>
    </xf>
    <xf numFmtId="0" fontId="2" fillId="0" borderId="18" xfId="1" applyFont="1" applyBorder="1" applyAlignment="1" applyProtection="1">
      <alignment vertical="justify"/>
      <protection hidden="1"/>
    </xf>
    <xf numFmtId="0" fontId="2" fillId="0" borderId="0" xfId="1" applyFont="1" applyAlignment="1" applyProtection="1">
      <alignment wrapText="1" shrinkToFit="1"/>
      <protection hidden="1"/>
    </xf>
    <xf numFmtId="0" fontId="2" fillId="0" borderId="0" xfId="1" applyFont="1" applyFill="1" applyAlignment="1" applyProtection="1">
      <alignment horizontal="right"/>
      <protection hidden="1"/>
    </xf>
    <xf numFmtId="0" fontId="2" fillId="0" borderId="0" xfId="1" applyFont="1" applyAlignment="1" applyProtection="1">
      <alignment horizontal="right"/>
      <protection hidden="1"/>
    </xf>
  </cellXfs>
  <cellStyles count="4">
    <cellStyle name="Excel Built-in Normal" xfId="3"/>
    <cellStyle name="Normální" xfId="0" builtinId="0"/>
    <cellStyle name="Normální 2" xfId="1"/>
    <cellStyle name="Normální 2 2" xfId="2"/>
  </cellStyles>
  <dxfs count="507">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CC"/>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dxf>
    <dxf>
      <font>
        <condense val="0"/>
        <extend val="0"/>
        <color indexed="12"/>
      </font>
    </dxf>
    <dxf>
      <font>
        <condense val="0"/>
        <extend val="0"/>
        <color indexed="10"/>
      </font>
    </dxf>
    <dxf>
      <font>
        <condense val="0"/>
        <extend val="0"/>
        <color indexed="10"/>
      </font>
      <fill>
        <patternFill>
          <bgColor indexed="9"/>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2"/>
      </font>
    </dxf>
    <dxf>
      <font>
        <condense val="0"/>
        <extend val="0"/>
        <color indexed="10"/>
      </font>
    </dxf>
    <dxf>
      <font>
        <condense val="0"/>
        <extend val="0"/>
        <color indexed="10"/>
      </font>
      <fill>
        <patternFill>
          <bgColor indexed="9"/>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b val="0"/>
        <condense val="0"/>
        <extend val="0"/>
        <color indexed="10"/>
      </font>
    </dxf>
    <dxf>
      <font>
        <b val="0"/>
        <condense val="0"/>
        <extend val="0"/>
        <color indexed="24"/>
      </font>
    </dxf>
    <dxf>
      <font>
        <b val="0"/>
        <condense val="0"/>
        <extend val="0"/>
        <color indexed="24"/>
      </font>
    </dxf>
    <dxf>
      <font>
        <b val="0"/>
        <condense val="0"/>
        <extend val="0"/>
        <color indexed="10"/>
      </font>
    </dxf>
    <dxf>
      <font>
        <b val="0"/>
        <condense val="0"/>
        <extend val="0"/>
        <color indexed="10"/>
      </font>
      <fill>
        <patternFill patternType="solid">
          <fgColor indexed="34"/>
          <bgColor indexed="26"/>
        </patternFill>
      </fill>
    </dxf>
    <dxf>
      <font>
        <b val="0"/>
        <condense val="0"/>
        <extend val="0"/>
        <color indexed="10"/>
      </font>
      <fill>
        <patternFill patternType="solid">
          <fgColor indexed="51"/>
          <bgColor indexed="13"/>
        </patternFill>
      </fill>
    </dxf>
    <dxf>
      <font>
        <b val="0"/>
        <condense val="0"/>
        <extend val="0"/>
        <color indexed="10"/>
      </font>
      <fill>
        <patternFill patternType="solid">
          <fgColor indexed="51"/>
          <bgColor indexed="13"/>
        </patternFill>
      </fill>
    </dxf>
    <dxf>
      <font>
        <b val="0"/>
        <condense val="0"/>
        <extend val="0"/>
        <color indexed="10"/>
      </font>
      <fill>
        <patternFill patternType="solid">
          <fgColor indexed="34"/>
          <bgColor indexed="26"/>
        </patternFill>
      </fill>
    </dxf>
    <dxf>
      <font>
        <b val="0"/>
        <condense val="0"/>
        <extend val="0"/>
        <color indexed="10"/>
      </font>
      <fill>
        <patternFill patternType="solid">
          <fgColor indexed="34"/>
          <bgColor indexed="26"/>
        </patternFill>
      </fill>
    </dxf>
    <dxf>
      <font>
        <b val="0"/>
        <condense val="0"/>
        <extend val="0"/>
        <color indexed="10"/>
      </font>
      <fill>
        <patternFill patternType="solid">
          <fgColor indexed="51"/>
          <bgColor indexed="13"/>
        </patternFill>
      </fill>
    </dxf>
    <dxf>
      <font>
        <b val="0"/>
        <condense val="0"/>
        <extend val="0"/>
        <color indexed="10"/>
      </font>
      <fill>
        <patternFill patternType="solid">
          <fgColor indexed="51"/>
          <bgColor indexed="13"/>
        </patternFill>
      </fill>
    </dxf>
    <dxf>
      <font>
        <b val="0"/>
        <condense val="0"/>
        <extend val="0"/>
        <color indexed="10"/>
      </font>
      <fill>
        <patternFill patternType="solid">
          <fgColor indexed="51"/>
          <bgColor indexed="13"/>
        </patternFill>
      </fill>
    </dxf>
    <dxf>
      <font>
        <b val="0"/>
        <condense val="0"/>
        <extend val="0"/>
        <color indexed="10"/>
      </font>
    </dxf>
    <dxf>
      <font>
        <color rgb="FFFF0000"/>
      </font>
      <fill>
        <patternFill>
          <bgColor rgb="FFFFFF00"/>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2"/>
      </font>
    </dxf>
    <dxf>
      <font>
        <condense val="0"/>
        <extend val="0"/>
        <color indexed="10"/>
      </font>
    </dxf>
    <dxf>
      <font>
        <condense val="0"/>
        <extend val="0"/>
        <color indexed="10"/>
      </font>
      <fill>
        <patternFill>
          <bgColor indexed="9"/>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2"/>
      </font>
    </dxf>
    <dxf>
      <font>
        <condense val="0"/>
        <extend val="0"/>
        <color indexed="10"/>
      </font>
    </dxf>
    <dxf>
      <font>
        <condense val="0"/>
        <extend val="0"/>
        <color indexed="10"/>
      </font>
      <fill>
        <patternFill>
          <bgColor indexed="9"/>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lor rgb="FFFF0000"/>
      </font>
      <fill>
        <patternFill>
          <bgColor rgb="FFFFFF00"/>
        </patternFill>
      </fill>
    </dxf>
    <dxf>
      <font>
        <strike/>
        <color rgb="FFFF0000"/>
      </font>
      <fill>
        <patternFill>
          <bgColor rgb="FFFFFF00"/>
        </patternFill>
      </fill>
    </dxf>
    <dxf>
      <font>
        <condense val="0"/>
        <extend val="0"/>
        <color indexed="54"/>
      </font>
    </dxf>
    <dxf>
      <font>
        <condense val="0"/>
        <extend val="0"/>
        <color indexed="10"/>
      </font>
    </dxf>
    <dxf>
      <font>
        <color rgb="FFFF0000"/>
      </font>
    </dxf>
    <dxf>
      <font>
        <color rgb="FFFF0000"/>
      </font>
    </dxf>
    <dxf>
      <font>
        <color auto="1"/>
      </font>
    </dxf>
    <dxf>
      <font>
        <strike val="0"/>
        <color auto="1"/>
      </font>
    </dxf>
    <dxf>
      <font>
        <color theme="1"/>
      </font>
    </dxf>
    <dxf>
      <font>
        <color rgb="FFFF0000"/>
      </font>
    </dxf>
    <dxf>
      <font>
        <color rgb="FFFF0000"/>
      </font>
    </dxf>
    <dxf>
      <font>
        <color auto="1"/>
      </font>
    </dxf>
    <dxf>
      <font>
        <strike val="0"/>
        <color auto="1"/>
      </font>
    </dxf>
    <dxf>
      <font>
        <color theme="1"/>
      </font>
    </dxf>
    <dxf>
      <font>
        <condense val="0"/>
        <extend val="0"/>
        <color indexed="54"/>
      </font>
    </dxf>
    <dxf>
      <font>
        <condense val="0"/>
        <extend val="0"/>
        <color indexed="10"/>
      </font>
    </dxf>
    <dxf>
      <font>
        <condense val="0"/>
        <extend val="0"/>
        <color indexed="54"/>
      </font>
    </dxf>
    <dxf>
      <font>
        <condense val="0"/>
        <extend val="0"/>
        <color indexed="10"/>
      </font>
    </dxf>
    <dxf>
      <font>
        <condense val="0"/>
        <extend val="0"/>
        <color indexed="54"/>
      </font>
    </dxf>
    <dxf>
      <font>
        <condense val="0"/>
        <extend val="0"/>
        <color indexed="10"/>
      </font>
    </dxf>
    <dxf>
      <font>
        <condense val="0"/>
        <extend val="0"/>
        <color indexed="54"/>
      </font>
    </dxf>
    <dxf>
      <font>
        <condense val="0"/>
        <extend val="0"/>
        <color indexed="10"/>
      </font>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s>
  <tableStyles count="0" defaultTableStyle="TableStyleMedium2" defaultPivotStyle="PivotStyleLight16"/>
  <colors>
    <mruColors>
      <color rgb="FF99CC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R638"/>
  <sheetViews>
    <sheetView tabSelected="1" topLeftCell="A7" zoomScaleNormal="100" workbookViewId="0">
      <selection activeCell="D45" sqref="D45:D46"/>
    </sheetView>
  </sheetViews>
  <sheetFormatPr defaultRowHeight="12.75" x14ac:dyDescent="0.2"/>
  <cols>
    <col min="1" max="1" width="5.140625" style="180" customWidth="1"/>
    <col min="2" max="2" width="6.7109375" style="180" customWidth="1"/>
    <col min="3" max="3" width="3.140625" style="180" hidden="1" customWidth="1"/>
    <col min="4" max="4" width="39.7109375" style="183" customWidth="1"/>
    <col min="5" max="5" width="17.42578125" style="183" customWidth="1"/>
    <col min="6" max="6" width="16.140625" style="182" customWidth="1"/>
    <col min="7" max="7" width="13.140625" style="180" customWidth="1"/>
    <col min="8" max="8" width="13.5703125" style="180" customWidth="1"/>
    <col min="9" max="9" width="9.28515625" style="180" customWidth="1"/>
    <col min="10" max="11" width="10.28515625" style="180" customWidth="1"/>
    <col min="12" max="12" width="11.28515625" style="180" customWidth="1"/>
    <col min="13" max="13" width="12.85546875" style="180" customWidth="1"/>
    <col min="14" max="15" width="11.7109375" style="180" customWidth="1"/>
    <col min="16" max="16" width="15.7109375" style="180" customWidth="1"/>
    <col min="17" max="17" width="11.7109375" style="181" hidden="1" customWidth="1"/>
    <col min="18" max="18" width="10.42578125" style="180" customWidth="1"/>
    <col min="19" max="16384" width="9.140625" style="180"/>
  </cols>
  <sheetData>
    <row r="1" spans="1:18" ht="20.25" x14ac:dyDescent="0.3">
      <c r="A1" s="286" t="s">
        <v>168</v>
      </c>
      <c r="B1" s="286"/>
      <c r="C1" s="286"/>
      <c r="D1" s="283"/>
      <c r="J1" s="280"/>
      <c r="K1" s="280"/>
      <c r="O1" s="280"/>
      <c r="P1" s="280" t="s">
        <v>167</v>
      </c>
    </row>
    <row r="2" spans="1:18" ht="18" x14ac:dyDescent="0.25">
      <c r="A2" s="377" t="s">
        <v>299</v>
      </c>
      <c r="B2" s="285"/>
      <c r="C2" s="284"/>
      <c r="D2" s="283"/>
      <c r="J2" s="280"/>
      <c r="K2" s="280"/>
      <c r="O2" s="280"/>
      <c r="P2" s="280"/>
    </row>
    <row r="3" spans="1:18" ht="18" x14ac:dyDescent="0.25">
      <c r="B3" s="378"/>
      <c r="C3" s="377" t="s">
        <v>299</v>
      </c>
      <c r="D3" s="378"/>
      <c r="J3" s="280"/>
      <c r="K3" s="280"/>
      <c r="O3" s="280"/>
      <c r="P3" s="280"/>
    </row>
    <row r="4" spans="1:18" ht="18" x14ac:dyDescent="0.25">
      <c r="A4" s="282"/>
      <c r="B4" s="281"/>
      <c r="C4" s="281"/>
      <c r="D4" s="281"/>
      <c r="J4" s="280"/>
      <c r="K4" s="280"/>
      <c r="O4" s="280"/>
      <c r="P4" s="280"/>
    </row>
    <row r="5" spans="1:18" ht="15.75" customHeight="1" x14ac:dyDescent="0.2">
      <c r="A5" s="612" t="s">
        <v>169</v>
      </c>
      <c r="B5" s="612"/>
      <c r="C5" s="612"/>
      <c r="D5" s="613"/>
      <c r="E5" s="613"/>
      <c r="F5" s="613"/>
      <c r="G5" s="613"/>
      <c r="H5" s="613"/>
      <c r="I5" s="277"/>
      <c r="J5" s="277"/>
      <c r="K5" s="277"/>
      <c r="P5" s="288" t="s">
        <v>166</v>
      </c>
    </row>
    <row r="6" spans="1:18" ht="12.75" customHeight="1" x14ac:dyDescent="0.2">
      <c r="A6" s="279"/>
      <c r="B6" s="279"/>
      <c r="C6" s="279"/>
      <c r="D6" s="279"/>
      <c r="E6" s="279"/>
      <c r="F6" s="278"/>
      <c r="G6" s="277"/>
      <c r="H6" s="277"/>
      <c r="I6" s="277"/>
      <c r="J6" s="277"/>
      <c r="K6" s="277"/>
      <c r="N6" s="187"/>
      <c r="O6" s="187"/>
      <c r="P6" s="187"/>
    </row>
    <row r="7" spans="1:18" ht="12.75" customHeight="1" thickBot="1" x14ac:dyDescent="0.25">
      <c r="M7" s="276"/>
      <c r="N7" s="187"/>
      <c r="O7" s="187"/>
      <c r="P7" s="187"/>
    </row>
    <row r="8" spans="1:18" ht="47.25" customHeight="1" thickTop="1" x14ac:dyDescent="0.25">
      <c r="A8" s="275" t="s">
        <v>40</v>
      </c>
      <c r="B8" s="274" t="s">
        <v>165</v>
      </c>
      <c r="C8" s="614" t="s">
        <v>164</v>
      </c>
      <c r="D8" s="341" t="s">
        <v>163</v>
      </c>
      <c r="E8" s="344" t="s">
        <v>162</v>
      </c>
      <c r="F8" s="273"/>
      <c r="G8" s="289" t="s">
        <v>30</v>
      </c>
      <c r="H8" s="320" t="s">
        <v>29</v>
      </c>
      <c r="I8" s="313" t="s">
        <v>290</v>
      </c>
      <c r="J8" s="599" t="s">
        <v>161</v>
      </c>
      <c r="K8" s="600"/>
      <c r="L8" s="600"/>
      <c r="M8" s="601"/>
      <c r="N8" s="604" t="s">
        <v>296</v>
      </c>
      <c r="O8" s="605"/>
      <c r="P8" s="606"/>
    </row>
    <row r="9" spans="1:18" ht="47.25" x14ac:dyDescent="0.25">
      <c r="A9" s="290"/>
      <c r="B9" s="291"/>
      <c r="C9" s="615"/>
      <c r="D9" s="342"/>
      <c r="E9" s="345"/>
      <c r="F9" s="222"/>
      <c r="G9" s="308"/>
      <c r="H9" s="321"/>
      <c r="I9" s="314"/>
      <c r="J9" s="300" t="s">
        <v>291</v>
      </c>
      <c r="K9" s="292" t="s">
        <v>292</v>
      </c>
      <c r="L9" s="602" t="s">
        <v>293</v>
      </c>
      <c r="M9" s="603"/>
      <c r="N9" s="607" t="s">
        <v>294</v>
      </c>
      <c r="O9" s="608"/>
      <c r="P9" s="298" t="s">
        <v>295</v>
      </c>
    </row>
    <row r="10" spans="1:18" ht="16.5" thickBot="1" x14ac:dyDescent="0.3">
      <c r="A10" s="272"/>
      <c r="B10" s="271"/>
      <c r="C10" s="616"/>
      <c r="D10" s="343"/>
      <c r="E10" s="346"/>
      <c r="F10" s="270"/>
      <c r="G10" s="233"/>
      <c r="H10" s="322"/>
      <c r="I10" s="315"/>
      <c r="J10" s="301"/>
      <c r="K10" s="293"/>
      <c r="L10" s="294" t="s">
        <v>160</v>
      </c>
      <c r="M10" s="295" t="s">
        <v>159</v>
      </c>
      <c r="N10" s="299" t="s">
        <v>4</v>
      </c>
      <c r="O10" s="362" t="s">
        <v>2</v>
      </c>
      <c r="P10" s="361"/>
    </row>
    <row r="11" spans="1:18" ht="15" customHeight="1" thickTop="1" x14ac:dyDescent="0.2">
      <c r="A11" s="241">
        <v>1631</v>
      </c>
      <c r="B11" s="240" t="s">
        <v>67</v>
      </c>
      <c r="C11" s="240">
        <v>1</v>
      </c>
      <c r="D11" s="609" t="s">
        <v>158</v>
      </c>
      <c r="E11" s="347" t="s">
        <v>157</v>
      </c>
      <c r="F11" s="267" t="s">
        <v>156</v>
      </c>
      <c r="G11" s="309">
        <f>'1. DD Javorník'!G16</f>
        <v>15090013.030000003</v>
      </c>
      <c r="H11" s="323">
        <f>'1. DD Javorník'!G18</f>
        <v>15090833.619999999</v>
      </c>
      <c r="I11" s="316">
        <f>'1. DD Javorník'!G22</f>
        <v>0</v>
      </c>
      <c r="J11" s="245">
        <f>H11-G11-I11</f>
        <v>820.5899999961257</v>
      </c>
      <c r="K11" s="375">
        <v>0</v>
      </c>
      <c r="L11" s="296">
        <f>IF((J11&lt;0),0,J11-K11)</f>
        <v>820.5899999961257</v>
      </c>
      <c r="M11" s="297">
        <f>IF((J11&lt;0),J11,0)</f>
        <v>0</v>
      </c>
      <c r="N11" s="244">
        <f>'1. DD Javorník'!G30</f>
        <v>0</v>
      </c>
      <c r="O11" s="363">
        <f>'1. DD Javorník'!G31</f>
        <v>820.59</v>
      </c>
      <c r="P11" s="234">
        <v>0</v>
      </c>
      <c r="Q11" s="194" t="e">
        <f>#REF!-L11</f>
        <v>#REF!</v>
      </c>
      <c r="R11" s="185">
        <f>O11-L11+P11</f>
        <v>3.8743337427149527E-9</v>
      </c>
    </row>
    <row r="12" spans="1:18" x14ac:dyDescent="0.2">
      <c r="A12" s="237"/>
      <c r="B12" s="236"/>
      <c r="C12" s="236"/>
      <c r="D12" s="611"/>
      <c r="E12" s="348"/>
      <c r="F12" s="235"/>
      <c r="G12" s="310"/>
      <c r="H12" s="324"/>
      <c r="I12" s="255"/>
      <c r="J12" s="236"/>
      <c r="K12" s="331"/>
      <c r="L12" s="243"/>
      <c r="M12" s="255"/>
      <c r="N12" s="247"/>
      <c r="O12" s="364"/>
      <c r="P12" s="349"/>
      <c r="Q12" s="194"/>
    </row>
    <row r="13" spans="1:18" x14ac:dyDescent="0.2">
      <c r="A13" s="254">
        <v>1632</v>
      </c>
      <c r="B13" s="240" t="s">
        <v>67</v>
      </c>
      <c r="C13" s="240">
        <v>1</v>
      </c>
      <c r="D13" s="610" t="s">
        <v>155</v>
      </c>
      <c r="E13" s="350" t="s">
        <v>154</v>
      </c>
      <c r="F13" s="266" t="s">
        <v>153</v>
      </c>
      <c r="G13" s="311">
        <f>'2. DD Kobylá'!G16</f>
        <v>25038245.859999999</v>
      </c>
      <c r="H13" s="325">
        <f>'2. DD Kobylá'!G18</f>
        <v>25092483.329999998</v>
      </c>
      <c r="I13" s="317">
        <f>'2. DD Kobylá'!J22</f>
        <v>0</v>
      </c>
      <c r="J13" s="245">
        <f t="shared" ref="J13" si="0">H13-G13-I13</f>
        <v>54237.469999998808</v>
      </c>
      <c r="K13" s="330">
        <f>'2. DD Kobylá'!G26</f>
        <v>40740</v>
      </c>
      <c r="L13" s="296">
        <f t="shared" ref="L13" si="1">IF((J13&lt;0),0,J13-K13)</f>
        <v>13497.469999998808</v>
      </c>
      <c r="M13" s="297">
        <f t="shared" ref="M13" si="2">IF((J13&lt;0),J13,0)</f>
        <v>0</v>
      </c>
      <c r="N13" s="244">
        <f>'2. DD Kobylá'!G30</f>
        <v>0</v>
      </c>
      <c r="O13" s="363">
        <f>'2. DD Kobylá'!G31</f>
        <v>13497.47</v>
      </c>
      <c r="P13" s="234">
        <v>0</v>
      </c>
      <c r="Q13" s="194" t="e">
        <f>#REF!-L13</f>
        <v>#REF!</v>
      </c>
      <c r="R13" s="185">
        <f t="shared" ref="R13" si="3">O13-L13+P13</f>
        <v>1.191438059322536E-9</v>
      </c>
    </row>
    <row r="14" spans="1:18" x14ac:dyDescent="0.2">
      <c r="A14" s="237"/>
      <c r="B14" s="236"/>
      <c r="C14" s="236"/>
      <c r="D14" s="611"/>
      <c r="E14" s="348"/>
      <c r="F14" s="235"/>
      <c r="G14" s="310"/>
      <c r="H14" s="324"/>
      <c r="I14" s="255"/>
      <c r="J14" s="236"/>
      <c r="K14" s="332"/>
      <c r="L14" s="243"/>
      <c r="M14" s="255"/>
      <c r="N14" s="247"/>
      <c r="O14" s="364"/>
      <c r="P14" s="349"/>
      <c r="Q14" s="194"/>
    </row>
    <row r="15" spans="1:18" x14ac:dyDescent="0.2">
      <c r="A15" s="241">
        <v>1633</v>
      </c>
      <c r="B15" s="240" t="s">
        <v>67</v>
      </c>
      <c r="C15" s="240">
        <v>1</v>
      </c>
      <c r="D15" s="609" t="s">
        <v>152</v>
      </c>
      <c r="E15" s="347" t="s">
        <v>151</v>
      </c>
      <c r="F15" s="267" t="s">
        <v>148</v>
      </c>
      <c r="G15" s="309">
        <f>'3. Domov Sněženka'!G16</f>
        <v>29223681.93</v>
      </c>
      <c r="H15" s="323">
        <f>'3. Domov Sněženka'!G18</f>
        <v>29233928.830000002</v>
      </c>
      <c r="I15" s="318">
        <f>'3. Domov Sněženka'!J22</f>
        <v>0</v>
      </c>
      <c r="J15" s="245">
        <f t="shared" ref="J15" si="4">H15-G15-I15</f>
        <v>10246.900000002235</v>
      </c>
      <c r="K15" s="330">
        <f>'3. Domov Sněženka'!G26</f>
        <v>0</v>
      </c>
      <c r="L15" s="296">
        <f t="shared" ref="L15" si="5">IF((J15&lt;0),0,J15-K15)</f>
        <v>10246.900000002235</v>
      </c>
      <c r="M15" s="297">
        <f t="shared" ref="M15" si="6">IF((J15&lt;0),J15,0)</f>
        <v>0</v>
      </c>
      <c r="N15" s="244">
        <f>'3. Domov Sněženka'!G30</f>
        <v>0</v>
      </c>
      <c r="O15" s="363">
        <f>'3. Domov Sněženka'!G31</f>
        <v>10246.9</v>
      </c>
      <c r="P15" s="234">
        <v>0</v>
      </c>
      <c r="Q15" s="194" t="e">
        <f>#REF!-L15</f>
        <v>#REF!</v>
      </c>
      <c r="R15" s="185">
        <f t="shared" ref="R15" si="7">O15-L15+P15</f>
        <v>-2.2355379769578576E-9</v>
      </c>
    </row>
    <row r="16" spans="1:18" x14ac:dyDescent="0.2">
      <c r="A16" s="237"/>
      <c r="B16" s="236"/>
      <c r="C16" s="236"/>
      <c r="D16" s="611"/>
      <c r="E16" s="348"/>
      <c r="F16" s="235"/>
      <c r="G16" s="310"/>
      <c r="H16" s="324"/>
      <c r="I16" s="255"/>
      <c r="J16" s="236"/>
      <c r="K16" s="331"/>
      <c r="L16" s="243"/>
      <c r="M16" s="255"/>
      <c r="N16" s="247"/>
      <c r="O16" s="364"/>
      <c r="P16" s="349"/>
      <c r="Q16" s="194"/>
    </row>
    <row r="17" spans="1:18" x14ac:dyDescent="0.2">
      <c r="A17" s="241">
        <v>1634</v>
      </c>
      <c r="B17" s="240" t="s">
        <v>91</v>
      </c>
      <c r="C17" s="240">
        <v>1</v>
      </c>
      <c r="D17" s="609" t="s">
        <v>150</v>
      </c>
      <c r="E17" s="347" t="s">
        <v>149</v>
      </c>
      <c r="F17" s="267" t="s">
        <v>148</v>
      </c>
      <c r="G17" s="309">
        <f>'4. SPS Jeseník'!G16</f>
        <v>3937226.3</v>
      </c>
      <c r="H17" s="323">
        <f>'4. SPS Jeseník'!G18</f>
        <v>4161072.83</v>
      </c>
      <c r="I17" s="318">
        <f>'4. SPS Jeseník'!J22</f>
        <v>0</v>
      </c>
      <c r="J17" s="245">
        <f t="shared" ref="J17" si="8">H17-G17-I17</f>
        <v>223846.53000000026</v>
      </c>
      <c r="K17" s="333">
        <f>'4. SPS Jeseník'!G26</f>
        <v>0</v>
      </c>
      <c r="L17" s="296">
        <f t="shared" ref="L17" si="9">IF((J17&lt;0),0,J17-K17)</f>
        <v>223846.53000000026</v>
      </c>
      <c r="M17" s="297">
        <f t="shared" ref="M17" si="10">IF((J17&lt;0),J17,0)</f>
        <v>0</v>
      </c>
      <c r="N17" s="244">
        <f>'4. SPS Jeseník'!G30</f>
        <v>0</v>
      </c>
      <c r="O17" s="363">
        <f>'4. SPS Jeseník'!G31</f>
        <v>223846.53</v>
      </c>
      <c r="P17" s="234">
        <v>0</v>
      </c>
      <c r="Q17" s="194" t="e">
        <f>#REF!-L17</f>
        <v>#REF!</v>
      </c>
      <c r="R17" s="185">
        <f t="shared" ref="R17" si="11">O17-L17+P17</f>
        <v>-2.6193447411060333E-10</v>
      </c>
    </row>
    <row r="18" spans="1:18" x14ac:dyDescent="0.2">
      <c r="A18" s="241"/>
      <c r="B18" s="236"/>
      <c r="C18" s="240"/>
      <c r="D18" s="609"/>
      <c r="E18" s="347"/>
      <c r="F18" s="267"/>
      <c r="G18" s="309"/>
      <c r="H18" s="323"/>
      <c r="I18" s="261"/>
      <c r="J18" s="236"/>
      <c r="K18" s="332"/>
      <c r="L18" s="243"/>
      <c r="M18" s="255"/>
      <c r="N18" s="264"/>
      <c r="O18" s="365"/>
      <c r="P18" s="351"/>
      <c r="Q18" s="194"/>
    </row>
    <row r="19" spans="1:18" x14ac:dyDescent="0.2">
      <c r="A19" s="254">
        <v>1635</v>
      </c>
      <c r="B19" s="240" t="s">
        <v>67</v>
      </c>
      <c r="C19" s="240">
        <v>1</v>
      </c>
      <c r="D19" s="610" t="s">
        <v>147</v>
      </c>
      <c r="E19" s="352" t="s">
        <v>146</v>
      </c>
      <c r="F19" s="266" t="s">
        <v>125</v>
      </c>
      <c r="G19" s="311">
        <f>'5. DD Červenka'!G16</f>
        <v>47169633.399999991</v>
      </c>
      <c r="H19" s="325">
        <f>'5. DD Červenka'!G18</f>
        <v>47169633.400000006</v>
      </c>
      <c r="I19" s="317">
        <f>'5. DD Červenka'!J22</f>
        <v>0</v>
      </c>
      <c r="J19" s="245">
        <f t="shared" ref="J19" si="12">H19-G19-I19</f>
        <v>1.4901161193847656E-8</v>
      </c>
      <c r="K19" s="333">
        <f>'5. DD Červenka'!G26</f>
        <v>0</v>
      </c>
      <c r="L19" s="296">
        <f t="shared" ref="L19" si="13">IF((J19&lt;0),0,J19-K19)</f>
        <v>1.4901161193847656E-8</v>
      </c>
      <c r="M19" s="297">
        <f t="shared" ref="M19" si="14">IF((J19&lt;0),J19,0)</f>
        <v>0</v>
      </c>
      <c r="N19" s="250">
        <f>'5. DD Červenka'!G30</f>
        <v>0</v>
      </c>
      <c r="O19" s="366">
        <f>'5. DD Červenka'!G31</f>
        <v>0</v>
      </c>
      <c r="P19" s="249">
        <v>0</v>
      </c>
      <c r="Q19" s="194" t="e">
        <f>#REF!-L19</f>
        <v>#REF!</v>
      </c>
      <c r="R19" s="185">
        <f t="shared" ref="R19" si="15">O19-L19+P19</f>
        <v>-1.4901161193847656E-8</v>
      </c>
    </row>
    <row r="20" spans="1:18" ht="11.25" customHeight="1" x14ac:dyDescent="0.2">
      <c r="A20" s="241"/>
      <c r="B20" s="236"/>
      <c r="C20" s="240"/>
      <c r="D20" s="609"/>
      <c r="E20" s="347"/>
      <c r="F20" s="267"/>
      <c r="G20" s="309"/>
      <c r="H20" s="323"/>
      <c r="I20" s="261"/>
      <c r="J20" s="236"/>
      <c r="K20" s="332"/>
      <c r="L20" s="243"/>
      <c r="M20" s="255"/>
      <c r="N20" s="247"/>
      <c r="O20" s="364"/>
      <c r="P20" s="349"/>
      <c r="Q20" s="194"/>
    </row>
    <row r="21" spans="1:18" x14ac:dyDescent="0.2">
      <c r="A21" s="254">
        <v>1636</v>
      </c>
      <c r="B21" s="240" t="s">
        <v>67</v>
      </c>
      <c r="C21" s="240">
        <v>1</v>
      </c>
      <c r="D21" s="610" t="s">
        <v>145</v>
      </c>
      <c r="E21" s="352" t="s">
        <v>144</v>
      </c>
      <c r="F21" s="266" t="s">
        <v>143</v>
      </c>
      <c r="G21" s="311">
        <f>'6. Dům seniorů Náměšť'!G16</f>
        <v>11477703.700000001</v>
      </c>
      <c r="H21" s="325">
        <f>'6. Dům seniorů Náměšť'!G18</f>
        <v>11479826.529999999</v>
      </c>
      <c r="I21" s="317">
        <f>'6. Dům seniorů Náměšť'!J22</f>
        <v>0</v>
      </c>
      <c r="J21" s="245">
        <f t="shared" ref="J21" si="16">H21-G21-I21</f>
        <v>2122.8299999982119</v>
      </c>
      <c r="K21" s="333">
        <f>'6. Dům seniorů Náměšť'!G26</f>
        <v>0</v>
      </c>
      <c r="L21" s="296">
        <f t="shared" ref="L21" si="17">IF((J21&lt;0),0,J21-K21)</f>
        <v>2122.8299999982119</v>
      </c>
      <c r="M21" s="297">
        <f t="shared" ref="M21" si="18">IF((J21&lt;0),J21,0)</f>
        <v>0</v>
      </c>
      <c r="N21" s="250">
        <f>'6. Dům seniorů Náměšť'!G30</f>
        <v>0</v>
      </c>
      <c r="O21" s="366">
        <f>'6. Dům seniorů Náměšť'!G31</f>
        <v>2122.83</v>
      </c>
      <c r="P21" s="249">
        <v>0</v>
      </c>
      <c r="Q21" s="194" t="e">
        <f>#REF!-L21</f>
        <v>#REF!</v>
      </c>
      <c r="R21" s="185">
        <f t="shared" ref="R21" si="19">O21-L21+P21</f>
        <v>1.7880665836855769E-9</v>
      </c>
    </row>
    <row r="22" spans="1:18" x14ac:dyDescent="0.2">
      <c r="A22" s="237"/>
      <c r="B22" s="236"/>
      <c r="C22" s="236"/>
      <c r="D22" s="611"/>
      <c r="E22" s="348"/>
      <c r="F22" s="235"/>
      <c r="G22" s="310"/>
      <c r="H22" s="324"/>
      <c r="I22" s="255"/>
      <c r="J22" s="236"/>
      <c r="K22" s="331"/>
      <c r="L22" s="243"/>
      <c r="M22" s="255"/>
      <c r="N22" s="247"/>
      <c r="O22" s="364"/>
      <c r="P22" s="349"/>
      <c r="Q22" s="194"/>
    </row>
    <row r="23" spans="1:18" x14ac:dyDescent="0.2">
      <c r="A23" s="241">
        <v>1637</v>
      </c>
      <c r="B23" s="240" t="s">
        <v>67</v>
      </c>
      <c r="C23" s="240">
        <v>1</v>
      </c>
      <c r="D23" s="609" t="s">
        <v>142</v>
      </c>
      <c r="E23" s="347" t="s">
        <v>141</v>
      </c>
      <c r="F23" s="267" t="s">
        <v>140</v>
      </c>
      <c r="G23" s="309">
        <f>'7. Domov Hrubá Voda'!G16</f>
        <v>26078271.320000004</v>
      </c>
      <c r="H23" s="323">
        <f>'7. Domov Hrubá Voda'!G18</f>
        <v>26108510.07</v>
      </c>
      <c r="I23" s="318">
        <f>'7. Domov Hrubá Voda'!J22</f>
        <v>0</v>
      </c>
      <c r="J23" s="245">
        <f t="shared" ref="J23" si="20">H23-G23-I23</f>
        <v>30238.749999996275</v>
      </c>
      <c r="K23" s="330">
        <f>'7. Domov Hrubá Voda'!G26</f>
        <v>24792</v>
      </c>
      <c r="L23" s="296">
        <f t="shared" ref="L23" si="21">IF((J23&lt;0),0,J23-K23)</f>
        <v>5446.7499999962747</v>
      </c>
      <c r="M23" s="297">
        <f t="shared" ref="M23" si="22">IF((J23&lt;0),J23,0)</f>
        <v>0</v>
      </c>
      <c r="N23" s="244">
        <f>'7. Domov Hrubá Voda'!G30</f>
        <v>0</v>
      </c>
      <c r="O23" s="363">
        <f>'7. Domov Hrubá Voda'!G31</f>
        <v>5446.75</v>
      </c>
      <c r="P23" s="234">
        <v>0</v>
      </c>
      <c r="Q23" s="194" t="e">
        <f>#REF!-L23</f>
        <v>#REF!</v>
      </c>
      <c r="R23" s="185">
        <f t="shared" ref="R23" si="23">O23-L23+P23</f>
        <v>3.7252902984619141E-9</v>
      </c>
    </row>
    <row r="24" spans="1:18" x14ac:dyDescent="0.2">
      <c r="A24" s="237"/>
      <c r="B24" s="236"/>
      <c r="C24" s="236"/>
      <c r="D24" s="611"/>
      <c r="E24" s="348"/>
      <c r="F24" s="235"/>
      <c r="G24" s="310"/>
      <c r="H24" s="324"/>
      <c r="I24" s="255"/>
      <c r="J24" s="236"/>
      <c r="K24" s="331"/>
      <c r="L24" s="243"/>
      <c r="M24" s="255"/>
      <c r="N24" s="247"/>
      <c r="O24" s="364"/>
      <c r="P24" s="349"/>
      <c r="Q24" s="194"/>
    </row>
    <row r="25" spans="1:18" x14ac:dyDescent="0.2">
      <c r="A25" s="241">
        <v>1638</v>
      </c>
      <c r="B25" s="240" t="s">
        <v>67</v>
      </c>
      <c r="C25" s="240">
        <v>1</v>
      </c>
      <c r="D25" s="609" t="s">
        <v>139</v>
      </c>
      <c r="E25" s="347" t="s">
        <v>138</v>
      </c>
      <c r="F25" s="267" t="s">
        <v>137</v>
      </c>
      <c r="G25" s="309">
        <f>'8. Domov seniorů Chválkovice'!G16</f>
        <v>85793728.959999993</v>
      </c>
      <c r="H25" s="323">
        <f>'8. Domov seniorů Chválkovice'!G18</f>
        <v>85805913.049999997</v>
      </c>
      <c r="I25" s="318">
        <f>'8. Domov seniorů Chválkovice'!J22</f>
        <v>0</v>
      </c>
      <c r="J25" s="245">
        <f t="shared" ref="J25" si="24">H25-G25-I25</f>
        <v>12184.090000003576</v>
      </c>
      <c r="K25" s="330">
        <f>'8. Domov seniorů Chválkovice'!G26</f>
        <v>0</v>
      </c>
      <c r="L25" s="296">
        <f t="shared" ref="L25" si="25">IF((J25&lt;0),0,J25-K25)</f>
        <v>12184.090000003576</v>
      </c>
      <c r="M25" s="297">
        <f t="shared" ref="M25" si="26">IF((J25&lt;0),J25,0)</f>
        <v>0</v>
      </c>
      <c r="N25" s="244">
        <f>'8. Domov seniorů Chválkovice'!G30</f>
        <v>0</v>
      </c>
      <c r="O25" s="363">
        <f>'8. Domov seniorů Chválkovice'!G31</f>
        <v>12184.09</v>
      </c>
      <c r="P25" s="234">
        <v>0</v>
      </c>
      <c r="Q25" s="287" t="e">
        <f>#REF!-L25</f>
        <v>#REF!</v>
      </c>
      <c r="R25" s="185">
        <f t="shared" ref="R25" si="27">O25-L25+P25</f>
        <v>-3.5761331673711538E-9</v>
      </c>
    </row>
    <row r="26" spans="1:18" x14ac:dyDescent="0.2">
      <c r="A26" s="241"/>
      <c r="B26" s="236"/>
      <c r="C26" s="240"/>
      <c r="D26" s="609"/>
      <c r="E26" s="347"/>
      <c r="F26" s="267"/>
      <c r="G26" s="309"/>
      <c r="H26" s="323"/>
      <c r="I26" s="261"/>
      <c r="J26" s="236"/>
      <c r="K26" s="332"/>
      <c r="L26" s="243"/>
      <c r="M26" s="255"/>
      <c r="N26" s="247"/>
      <c r="O26" s="364"/>
      <c r="P26" s="349"/>
      <c r="Q26" s="194"/>
    </row>
    <row r="27" spans="1:18" x14ac:dyDescent="0.2">
      <c r="A27" s="254">
        <v>1639</v>
      </c>
      <c r="B27" s="240" t="s">
        <v>91</v>
      </c>
      <c r="C27" s="240">
        <v>1</v>
      </c>
      <c r="D27" s="610" t="s">
        <v>136</v>
      </c>
      <c r="E27" s="352" t="s">
        <v>135</v>
      </c>
      <c r="F27" s="266" t="s">
        <v>134</v>
      </c>
      <c r="G27" s="311">
        <f>'9. Soc. služby Zikova'!G16</f>
        <v>54315235.07</v>
      </c>
      <c r="H27" s="325">
        <f>'9. Soc. služby Zikova'!G18</f>
        <v>54315664</v>
      </c>
      <c r="I27" s="317">
        <f>'9. Soc. služby Zikova'!J22</f>
        <v>0</v>
      </c>
      <c r="J27" s="245">
        <f t="shared" ref="J27" si="28">H27-G27-I27</f>
        <v>428.92999999970198</v>
      </c>
      <c r="K27" s="333">
        <f>'9. Soc. služby Zikova'!G26</f>
        <v>0</v>
      </c>
      <c r="L27" s="296">
        <f t="shared" ref="L27" si="29">IF((J27&lt;0),0,J27-K27)</f>
        <v>428.92999999970198</v>
      </c>
      <c r="M27" s="297">
        <f t="shared" ref="M27" si="30">IF((J27&lt;0),J27,0)</f>
        <v>0</v>
      </c>
      <c r="N27" s="244">
        <f>'9. Soc. služby Zikova'!G30</f>
        <v>0</v>
      </c>
      <c r="O27" s="363">
        <f>'9. Soc. služby Zikova'!G31</f>
        <v>428.93</v>
      </c>
      <c r="P27" s="234">
        <v>0</v>
      </c>
      <c r="Q27" s="194" t="e">
        <f>#REF!-L27</f>
        <v>#REF!</v>
      </c>
      <c r="R27" s="185">
        <f t="shared" ref="R27" si="31">O27-L27+P27</f>
        <v>2.9803004508721642E-10</v>
      </c>
    </row>
    <row r="28" spans="1:18" x14ac:dyDescent="0.2">
      <c r="A28" s="237"/>
      <c r="B28" s="236"/>
      <c r="C28" s="236"/>
      <c r="D28" s="611"/>
      <c r="E28" s="348"/>
      <c r="F28" s="235"/>
      <c r="G28" s="310"/>
      <c r="H28" s="324"/>
      <c r="I28" s="319"/>
      <c r="J28" s="236"/>
      <c r="K28" s="331"/>
      <c r="L28" s="243"/>
      <c r="M28" s="255"/>
      <c r="N28" s="247"/>
      <c r="O28" s="364"/>
      <c r="P28" s="349"/>
      <c r="Q28" s="194"/>
    </row>
    <row r="29" spans="1:18" x14ac:dyDescent="0.2">
      <c r="A29" s="428">
        <v>1640</v>
      </c>
      <c r="B29" s="429" t="s">
        <v>67</v>
      </c>
      <c r="C29" s="429">
        <v>1</v>
      </c>
      <c r="D29" s="618" t="s">
        <v>133</v>
      </c>
      <c r="E29" s="430" t="s">
        <v>132</v>
      </c>
      <c r="F29" s="431" t="s">
        <v>131</v>
      </c>
      <c r="G29" s="432">
        <f>'10. Vincentinum'!G16</f>
        <v>79222143.070000008</v>
      </c>
      <c r="H29" s="433">
        <f>'10. Vincentinum'!G18</f>
        <v>79347045.640000001</v>
      </c>
      <c r="I29" s="434">
        <f>'10. Vincentinum'!J22</f>
        <v>0</v>
      </c>
      <c r="J29" s="435">
        <f t="shared" ref="J29" si="32">H29-G29-I29</f>
        <v>124902.56999999285</v>
      </c>
      <c r="K29" s="436">
        <f>'10. Vincentinum'!G26</f>
        <v>20613</v>
      </c>
      <c r="L29" s="437">
        <f t="shared" ref="L29" si="33">IF((J29&lt;0),0,J29-K29)</f>
        <v>104289.56999999285</v>
      </c>
      <c r="M29" s="438">
        <f t="shared" ref="M29" si="34">IF((J29&lt;0),J29,0)</f>
        <v>0</v>
      </c>
      <c r="N29" s="439">
        <f>'10. Vincentinum'!G30</f>
        <v>0</v>
      </c>
      <c r="O29" s="440">
        <f>'10. Vincentinum'!G31</f>
        <v>104289.57</v>
      </c>
      <c r="P29" s="441">
        <v>0</v>
      </c>
      <c r="Q29" s="263" t="e">
        <f>#REF!-L29</f>
        <v>#REF!</v>
      </c>
      <c r="R29" s="185">
        <f t="shared" ref="R29" si="35">O29-L29+P29</f>
        <v>7.1595422923564911E-9</v>
      </c>
    </row>
    <row r="30" spans="1:18" ht="10.5" customHeight="1" x14ac:dyDescent="0.2">
      <c r="A30" s="428"/>
      <c r="B30" s="429"/>
      <c r="C30" s="429"/>
      <c r="D30" s="618"/>
      <c r="E30" s="430"/>
      <c r="F30" s="431"/>
      <c r="G30" s="432"/>
      <c r="H30" s="433"/>
      <c r="I30" s="434"/>
      <c r="J30" s="442"/>
      <c r="K30" s="443"/>
      <c r="L30" s="444"/>
      <c r="M30" s="445"/>
      <c r="N30" s="446"/>
      <c r="O30" s="447"/>
      <c r="P30" s="448"/>
      <c r="Q30" s="263"/>
    </row>
    <row r="31" spans="1:18" x14ac:dyDescent="0.2">
      <c r="A31" s="254">
        <v>1641</v>
      </c>
      <c r="B31" s="240" t="s">
        <v>102</v>
      </c>
      <c r="C31" s="240">
        <v>1</v>
      </c>
      <c r="D31" s="610" t="s">
        <v>130</v>
      </c>
      <c r="E31" s="353" t="s">
        <v>129</v>
      </c>
      <c r="F31" s="253" t="s">
        <v>128</v>
      </c>
      <c r="G31" s="311">
        <f>'11. Klíč'!G16</f>
        <v>24632097.529999997</v>
      </c>
      <c r="H31" s="325">
        <f>'11. Klíč'!G18</f>
        <v>24878227.140000001</v>
      </c>
      <c r="I31" s="317">
        <f>'11. Klíč'!J22</f>
        <v>0</v>
      </c>
      <c r="J31" s="245">
        <f t="shared" ref="J31" si="36">H31-G31-I31</f>
        <v>246129.61000000313</v>
      </c>
      <c r="K31" s="333">
        <f>'11. Klíč'!G26</f>
        <v>0</v>
      </c>
      <c r="L31" s="296">
        <f t="shared" ref="L31" si="37">IF((J31&lt;0),0,J31-K31)</f>
        <v>246129.61000000313</v>
      </c>
      <c r="M31" s="297">
        <f t="shared" ref="M31" si="38">IF((J31&lt;0),J31,0)</f>
        <v>0</v>
      </c>
      <c r="N31" s="262">
        <f>'11. Klíč'!G30</f>
        <v>0</v>
      </c>
      <c r="O31" s="366">
        <f>'11. Klíč'!G31</f>
        <v>246129.61</v>
      </c>
      <c r="P31" s="249">
        <v>0</v>
      </c>
      <c r="Q31" s="194" t="e">
        <f>#REF!-L31</f>
        <v>#REF!</v>
      </c>
      <c r="R31" s="185">
        <f t="shared" ref="R31" si="39">O31-L31+P31</f>
        <v>-3.14321368932724E-9</v>
      </c>
    </row>
    <row r="32" spans="1:18" x14ac:dyDescent="0.2">
      <c r="A32" s="237"/>
      <c r="B32" s="236"/>
      <c r="C32" s="236"/>
      <c r="D32" s="611"/>
      <c r="E32" s="348"/>
      <c r="F32" s="235"/>
      <c r="G32" s="310"/>
      <c r="H32" s="324"/>
      <c r="I32" s="319"/>
      <c r="J32" s="236"/>
      <c r="K32" s="331"/>
      <c r="L32" s="243"/>
      <c r="M32" s="255"/>
      <c r="N32" s="247"/>
      <c r="O32" s="364"/>
      <c r="P32" s="349"/>
      <c r="Q32" s="194"/>
    </row>
    <row r="33" spans="1:18" s="269" customFormat="1" x14ac:dyDescent="0.2">
      <c r="A33" s="254">
        <v>1642</v>
      </c>
      <c r="B33" s="258" t="s">
        <v>67</v>
      </c>
      <c r="C33" s="258">
        <v>1</v>
      </c>
      <c r="D33" s="610" t="s">
        <v>127</v>
      </c>
      <c r="E33" s="353" t="s">
        <v>126</v>
      </c>
      <c r="F33" s="253" t="s">
        <v>125</v>
      </c>
      <c r="G33" s="311">
        <f>'12. Nové Zámky'!G16</f>
        <v>65219890.839999996</v>
      </c>
      <c r="H33" s="325">
        <f>'12. Nové Zámky'!G18</f>
        <v>65251105.670000002</v>
      </c>
      <c r="I33" s="317">
        <f>'12. Nové Zámky'!J22</f>
        <v>0</v>
      </c>
      <c r="J33" s="245">
        <f t="shared" ref="J33" si="40">H33-G33-I33</f>
        <v>31214.830000005662</v>
      </c>
      <c r="K33" s="333">
        <f>'12. Nové Zámky'!G26</f>
        <v>0</v>
      </c>
      <c r="L33" s="296">
        <f t="shared" ref="L33" si="41">IF((J33&lt;0),0,J33-K33)</f>
        <v>31214.830000005662</v>
      </c>
      <c r="M33" s="297">
        <f t="shared" ref="M33" si="42">IF((J33&lt;0),J33,0)</f>
        <v>0</v>
      </c>
      <c r="N33" s="265">
        <f>'12. Nové Zámky'!G30</f>
        <v>0</v>
      </c>
      <c r="O33" s="363">
        <f>'12. Nové Zámky'!G31</f>
        <v>31214.83</v>
      </c>
      <c r="P33" s="234">
        <v>0</v>
      </c>
      <c r="Q33" s="194" t="e">
        <f>#REF!-L33</f>
        <v>#REF!</v>
      </c>
      <c r="R33" s="185">
        <f t="shared" ref="R33" si="43">O33-L33+P33</f>
        <v>-5.6606950238347054E-9</v>
      </c>
    </row>
    <row r="34" spans="1:18" s="269" customFormat="1" x14ac:dyDescent="0.2">
      <c r="A34" s="237"/>
      <c r="B34" s="236"/>
      <c r="C34" s="236"/>
      <c r="D34" s="611"/>
      <c r="E34" s="348"/>
      <c r="F34" s="235"/>
      <c r="G34" s="310"/>
      <c r="H34" s="324"/>
      <c r="I34" s="319"/>
      <c r="J34" s="236"/>
      <c r="K34" s="331"/>
      <c r="L34" s="243"/>
      <c r="M34" s="255"/>
      <c r="N34" s="247"/>
      <c r="O34" s="364"/>
      <c r="P34" s="349"/>
      <c r="Q34" s="194"/>
      <c r="R34" s="180"/>
    </row>
    <row r="35" spans="1:18" x14ac:dyDescent="0.2">
      <c r="A35" s="254">
        <v>1644</v>
      </c>
      <c r="B35" s="258" t="s">
        <v>124</v>
      </c>
      <c r="C35" s="258">
        <v>1</v>
      </c>
      <c r="D35" s="610" t="s">
        <v>123</v>
      </c>
      <c r="E35" s="352" t="s">
        <v>122</v>
      </c>
      <c r="F35" s="266" t="s">
        <v>121</v>
      </c>
      <c r="G35" s="311">
        <f>'13. Středisko soc. prevence'!G16</f>
        <v>17511493.470000006</v>
      </c>
      <c r="H35" s="325">
        <f>'13. Středisko soc. prevence'!G18</f>
        <v>17629079.98</v>
      </c>
      <c r="I35" s="317">
        <f>'13. Středisko soc. prevence'!J22</f>
        <v>0</v>
      </c>
      <c r="J35" s="245">
        <f t="shared" ref="J35" si="44">H35-G35-I35</f>
        <v>117586.50999999419</v>
      </c>
      <c r="K35" s="333">
        <f>'13. Středisko soc. prevence'!G26</f>
        <v>0</v>
      </c>
      <c r="L35" s="296">
        <f t="shared" ref="L35" si="45">IF((J35&lt;0),0,J35-K35)</f>
        <v>117586.50999999419</v>
      </c>
      <c r="M35" s="297">
        <f t="shared" ref="M35" si="46">IF((J35&lt;0),J35,0)</f>
        <v>0</v>
      </c>
      <c r="N35" s="250">
        <f>'13. Středisko soc. prevence'!G30</f>
        <v>0</v>
      </c>
      <c r="O35" s="366">
        <f>'13. Středisko soc. prevence'!G31</f>
        <v>117586.51</v>
      </c>
      <c r="P35" s="249">
        <v>0</v>
      </c>
      <c r="Q35" s="194" t="e">
        <f>#REF!-L35</f>
        <v>#REF!</v>
      </c>
      <c r="R35" s="185">
        <f t="shared" ref="R35" si="47">O35-L35+P35</f>
        <v>5.8062141761183739E-9</v>
      </c>
    </row>
    <row r="36" spans="1:18" x14ac:dyDescent="0.2">
      <c r="A36" s="237"/>
      <c r="B36" s="236"/>
      <c r="C36" s="236"/>
      <c r="D36" s="611"/>
      <c r="E36" s="348"/>
      <c r="F36" s="235"/>
      <c r="G36" s="310"/>
      <c r="H36" s="324"/>
      <c r="I36" s="319"/>
      <c r="J36" s="236"/>
      <c r="K36" s="331"/>
      <c r="L36" s="243"/>
      <c r="M36" s="255"/>
      <c r="N36" s="247"/>
      <c r="O36" s="364"/>
      <c r="P36" s="349"/>
      <c r="Q36" s="194"/>
    </row>
    <row r="37" spans="1:18" x14ac:dyDescent="0.2">
      <c r="A37" s="241">
        <v>1645</v>
      </c>
      <c r="B37" s="240" t="s">
        <v>67</v>
      </c>
      <c r="C37" s="240">
        <v>1</v>
      </c>
      <c r="D37" s="609" t="s">
        <v>120</v>
      </c>
      <c r="E37" s="347" t="s">
        <v>119</v>
      </c>
      <c r="F37" s="267" t="s">
        <v>110</v>
      </c>
      <c r="G37" s="309">
        <f>'14. DD Šumperk'!G16</f>
        <v>58663193.170000009</v>
      </c>
      <c r="H37" s="323">
        <f>'14. DD Šumperk'!G18</f>
        <v>58876810.609999999</v>
      </c>
      <c r="I37" s="318">
        <f>'14. DD Šumperk'!J22</f>
        <v>0</v>
      </c>
      <c r="J37" s="245">
        <f t="shared" ref="J37" si="48">H37-G37-I37</f>
        <v>213617.43999999017</v>
      </c>
      <c r="K37" s="330">
        <f>'14. DD Šumperk'!G26</f>
        <v>144198.78</v>
      </c>
      <c r="L37" s="296">
        <f t="shared" ref="L37" si="49">IF((J37&lt;0),0,J37-K37)</f>
        <v>69418.659999990166</v>
      </c>
      <c r="M37" s="297">
        <f t="shared" ref="M37" si="50">IF((J37&lt;0),J37,0)</f>
        <v>0</v>
      </c>
      <c r="N37" s="244">
        <f>'14. DD Šumperk'!G30</f>
        <v>0</v>
      </c>
      <c r="O37" s="363">
        <f>'14. DD Šumperk'!G31</f>
        <v>69418.66</v>
      </c>
      <c r="P37" s="234">
        <v>0</v>
      </c>
      <c r="Q37" s="194" t="e">
        <f>#REF!-L37</f>
        <v>#REF!</v>
      </c>
      <c r="R37" s="185">
        <f t="shared" ref="R37" si="51">O37-L37+P37</f>
        <v>9.8370946943759918E-9</v>
      </c>
    </row>
    <row r="38" spans="1:18" x14ac:dyDescent="0.2">
      <c r="A38" s="237"/>
      <c r="B38" s="236"/>
      <c r="C38" s="236"/>
      <c r="D38" s="611"/>
      <c r="E38" s="348"/>
      <c r="F38" s="235"/>
      <c r="G38" s="310"/>
      <c r="H38" s="324"/>
      <c r="I38" s="319"/>
      <c r="J38" s="236"/>
      <c r="K38" s="331"/>
      <c r="L38" s="243"/>
      <c r="M38" s="255"/>
      <c r="N38" s="247"/>
      <c r="O38" s="364"/>
      <c r="P38" s="349"/>
      <c r="Q38" s="194"/>
    </row>
    <row r="39" spans="1:18" x14ac:dyDescent="0.2">
      <c r="A39" s="241">
        <v>1646</v>
      </c>
      <c r="B39" s="240" t="s">
        <v>67</v>
      </c>
      <c r="C39" s="258">
        <v>1</v>
      </c>
      <c r="D39" s="609" t="s">
        <v>118</v>
      </c>
      <c r="E39" s="347" t="s">
        <v>117</v>
      </c>
      <c r="F39" s="267" t="s">
        <v>116</v>
      </c>
      <c r="G39" s="309">
        <f>'15. DD Libina'!G16</f>
        <v>22601814.269999992</v>
      </c>
      <c r="H39" s="323">
        <f>'15. DD Libina'!G18</f>
        <v>22604297.820000004</v>
      </c>
      <c r="I39" s="318">
        <f>'15. DD Libina'!J22</f>
        <v>0</v>
      </c>
      <c r="J39" s="245">
        <f t="shared" ref="J39" si="52">H39-G39-I39</f>
        <v>2483.5500000119209</v>
      </c>
      <c r="K39" s="330">
        <f>'15. DD Libina'!G26</f>
        <v>0</v>
      </c>
      <c r="L39" s="296">
        <f t="shared" ref="L39" si="53">IF((J39&lt;0),0,J39-K39)</f>
        <v>2483.5500000119209</v>
      </c>
      <c r="M39" s="297">
        <f t="shared" ref="M39" si="54">IF((J39&lt;0),J39,0)</f>
        <v>0</v>
      </c>
      <c r="N39" s="244">
        <f>'15. DD Libina'!G30</f>
        <v>0</v>
      </c>
      <c r="O39" s="363">
        <f>'15. DD Libina'!G31</f>
        <v>2483.5500000000002</v>
      </c>
      <c r="P39" s="234">
        <v>0</v>
      </c>
      <c r="Q39" s="194" t="e">
        <f>#REF!-L39</f>
        <v>#REF!</v>
      </c>
      <c r="R39" s="185">
        <f t="shared" ref="R39" si="55">O39-L39+P39</f>
        <v>-1.192074705613777E-8</v>
      </c>
    </row>
    <row r="40" spans="1:18" x14ac:dyDescent="0.2">
      <c r="A40" s="241"/>
      <c r="B40" s="240"/>
      <c r="C40" s="240"/>
      <c r="D40" s="609"/>
      <c r="E40" s="347"/>
      <c r="F40" s="267"/>
      <c r="G40" s="309"/>
      <c r="H40" s="323"/>
      <c r="I40" s="318"/>
      <c r="J40" s="236"/>
      <c r="K40" s="332"/>
      <c r="L40" s="243"/>
      <c r="M40" s="255"/>
      <c r="N40" s="247"/>
      <c r="O40" s="364"/>
      <c r="P40" s="349"/>
      <c r="Q40" s="194"/>
    </row>
    <row r="41" spans="1:18" x14ac:dyDescent="0.2">
      <c r="A41" s="254">
        <v>1647</v>
      </c>
      <c r="B41" s="258" t="s">
        <v>67</v>
      </c>
      <c r="C41" s="246">
        <v>1</v>
      </c>
      <c r="D41" s="610" t="s">
        <v>115</v>
      </c>
      <c r="E41" s="352" t="s">
        <v>114</v>
      </c>
      <c r="F41" s="266" t="s">
        <v>113</v>
      </c>
      <c r="G41" s="311">
        <f>'16.DD Štíty'!G16</f>
        <v>40330441.039999999</v>
      </c>
      <c r="H41" s="325">
        <f>'16.DD Štíty'!G18</f>
        <v>40537991.390000001</v>
      </c>
      <c r="I41" s="317">
        <f>'16.DD Štíty'!J22</f>
        <v>0</v>
      </c>
      <c r="J41" s="245">
        <f t="shared" ref="J41" si="56">H41-G41-I41</f>
        <v>207550.35000000149</v>
      </c>
      <c r="K41" s="333">
        <f>'16.DD Štíty'!G26</f>
        <v>0</v>
      </c>
      <c r="L41" s="296">
        <f t="shared" ref="L41" si="57">IF((J41&lt;0),0,J41-K41)</f>
        <v>207550.35000000149</v>
      </c>
      <c r="M41" s="297">
        <f t="shared" ref="M41" si="58">IF((J41&lt;0),J41,0)</f>
        <v>0</v>
      </c>
      <c r="N41" s="250">
        <f>'16.DD Štíty'!G30</f>
        <v>0</v>
      </c>
      <c r="O41" s="366">
        <f>'16.DD Štíty'!G31</f>
        <v>207550.35</v>
      </c>
      <c r="P41" s="249">
        <v>0</v>
      </c>
      <c r="Q41" s="194" t="e">
        <f>#REF!-L41</f>
        <v>#REF!</v>
      </c>
      <c r="R41" s="185">
        <f t="shared" ref="R41" si="59">O41-L41+P41</f>
        <v>-1.4842953532934189E-9</v>
      </c>
    </row>
    <row r="42" spans="1:18" x14ac:dyDescent="0.2">
      <c r="A42" s="241"/>
      <c r="B42" s="240"/>
      <c r="C42" s="240"/>
      <c r="D42" s="609"/>
      <c r="E42" s="347"/>
      <c r="F42" s="267"/>
      <c r="G42" s="309"/>
      <c r="H42" s="323"/>
      <c r="I42" s="318"/>
      <c r="J42" s="236"/>
      <c r="K42" s="332"/>
      <c r="L42" s="243"/>
      <c r="M42" s="255"/>
      <c r="N42" s="247"/>
      <c r="O42" s="364"/>
      <c r="P42" s="349"/>
      <c r="Q42" s="194"/>
    </row>
    <row r="43" spans="1:18" x14ac:dyDescent="0.2">
      <c r="A43" s="254">
        <v>1648</v>
      </c>
      <c r="B43" s="258" t="s">
        <v>109</v>
      </c>
      <c r="C43" s="246">
        <v>1</v>
      </c>
      <c r="D43" s="610" t="s">
        <v>112</v>
      </c>
      <c r="E43" s="352" t="s">
        <v>111</v>
      </c>
      <c r="F43" s="266" t="s">
        <v>110</v>
      </c>
      <c r="G43" s="311">
        <f>'17. Sociální služby Šumperk'!G16</f>
        <v>15884467.560000001</v>
      </c>
      <c r="H43" s="325">
        <f>'17. Sociální služby Šumperk'!G18</f>
        <v>15884467.560000001</v>
      </c>
      <c r="I43" s="317">
        <f>'17. Sociální služby Šumperk'!J22</f>
        <v>0</v>
      </c>
      <c r="J43" s="245">
        <f t="shared" ref="J43" si="60">H43-G43-I43</f>
        <v>0</v>
      </c>
      <c r="K43" s="333">
        <f>'17. Sociální služby Šumperk'!G26</f>
        <v>0</v>
      </c>
      <c r="L43" s="296">
        <f t="shared" ref="L43" si="61">IF((J43&lt;0),0,J43-K43)</f>
        <v>0</v>
      </c>
      <c r="M43" s="297">
        <f t="shared" ref="M43" si="62">IF((J43&lt;0),J43,0)</f>
        <v>0</v>
      </c>
      <c r="N43" s="250">
        <f>'17. Sociální služby Šumperk'!G30</f>
        <v>0</v>
      </c>
      <c r="O43" s="366">
        <f>'17. Sociální služby Šumperk'!G31</f>
        <v>0</v>
      </c>
      <c r="P43" s="249">
        <v>0</v>
      </c>
      <c r="Q43" s="194" t="e">
        <f>#REF!-L43</f>
        <v>#REF!</v>
      </c>
      <c r="R43" s="185">
        <f t="shared" ref="R43" si="63">O43-L43+P43</f>
        <v>0</v>
      </c>
    </row>
    <row r="44" spans="1:18" x14ac:dyDescent="0.2">
      <c r="A44" s="237"/>
      <c r="B44" s="236"/>
      <c r="C44" s="236"/>
      <c r="D44" s="611"/>
      <c r="E44" s="348"/>
      <c r="F44" s="235"/>
      <c r="G44" s="310"/>
      <c r="H44" s="324"/>
      <c r="I44" s="319"/>
      <c r="J44" s="236"/>
      <c r="K44" s="331"/>
      <c r="L44" s="243"/>
      <c r="M44" s="255"/>
      <c r="N44" s="247"/>
      <c r="O44" s="364"/>
      <c r="P44" s="349"/>
      <c r="Q44" s="194"/>
    </row>
    <row r="45" spans="1:18" s="181" customFormat="1" x14ac:dyDescent="0.2">
      <c r="A45" s="254">
        <v>1649</v>
      </c>
      <c r="B45" s="258" t="s">
        <v>109</v>
      </c>
      <c r="C45" s="246">
        <v>1</v>
      </c>
      <c r="D45" s="610" t="s">
        <v>108</v>
      </c>
      <c r="E45" s="352" t="s">
        <v>107</v>
      </c>
      <c r="F45" s="266" t="s">
        <v>106</v>
      </c>
      <c r="G45" s="252">
        <f>'18. Penzion Loštice'!G16</f>
        <v>5067108.0099999988</v>
      </c>
      <c r="H45" s="326">
        <f>'18. Penzion Loštice'!G18</f>
        <v>5068668.5999999996</v>
      </c>
      <c r="I45" s="251">
        <f>'18. Penzion Loštice'!J22</f>
        <v>0</v>
      </c>
      <c r="J45" s="252">
        <f t="shared" ref="J45" si="64">H45-G45-I45</f>
        <v>1560.5900000007823</v>
      </c>
      <c r="K45" s="333">
        <f>'18. Penzion Loštice'!G26</f>
        <v>0</v>
      </c>
      <c r="L45" s="338">
        <f t="shared" ref="L45" si="65">IF((J45&lt;0),0,J45-K45)</f>
        <v>1560.5900000007823</v>
      </c>
      <c r="M45" s="339">
        <f t="shared" ref="M45" si="66">IF((J45&lt;0),J45,0)</f>
        <v>0</v>
      </c>
      <c r="N45" s="250">
        <f>'18. Penzion Loštice'!G30</f>
        <v>0</v>
      </c>
      <c r="O45" s="366">
        <f>'18. Penzion Loštice'!G31</f>
        <v>1560.59</v>
      </c>
      <c r="P45" s="249">
        <v>0</v>
      </c>
      <c r="Q45" s="194" t="e">
        <f>#REF!-L45</f>
        <v>#REF!</v>
      </c>
      <c r="R45" s="185">
        <f t="shared" ref="R45" si="67">O45-L45+P45</f>
        <v>-7.8239281720016152E-10</v>
      </c>
    </row>
    <row r="46" spans="1:18" s="181" customFormat="1" ht="13.5" thickBot="1" x14ac:dyDescent="0.25">
      <c r="A46" s="233"/>
      <c r="B46" s="232"/>
      <c r="C46" s="232"/>
      <c r="D46" s="617"/>
      <c r="E46" s="354"/>
      <c r="F46" s="217"/>
      <c r="G46" s="312"/>
      <c r="H46" s="327"/>
      <c r="I46" s="231"/>
      <c r="J46" s="233"/>
      <c r="K46" s="334"/>
      <c r="L46" s="340"/>
      <c r="M46" s="268"/>
      <c r="N46" s="215"/>
      <c r="O46" s="367"/>
      <c r="P46" s="355"/>
      <c r="Q46" s="194"/>
      <c r="R46" s="180"/>
    </row>
    <row r="47" spans="1:18" ht="13.5" thickTop="1" x14ac:dyDescent="0.2">
      <c r="A47" s="241">
        <v>1650</v>
      </c>
      <c r="B47" s="240" t="s">
        <v>67</v>
      </c>
      <c r="C47" s="257">
        <v>1</v>
      </c>
      <c r="D47" s="609" t="s">
        <v>105</v>
      </c>
      <c r="E47" s="347" t="s">
        <v>104</v>
      </c>
      <c r="F47" s="267" t="s">
        <v>103</v>
      </c>
      <c r="G47" s="238">
        <f>'19. Paprsek Olšany'!G16</f>
        <v>21971060.119999997</v>
      </c>
      <c r="H47" s="328">
        <f>'19. Paprsek Olšany'!G18</f>
        <v>21973551.289999999</v>
      </c>
      <c r="I47" s="256">
        <f>'19. Paprsek Olšany'!J22</f>
        <v>0</v>
      </c>
      <c r="J47" s="245">
        <f t="shared" ref="J47" si="68">H47-G47-I47</f>
        <v>2491.1700000017881</v>
      </c>
      <c r="K47" s="330">
        <f>'19. Paprsek Olšany'!G26</f>
        <v>0</v>
      </c>
      <c r="L47" s="296">
        <f t="shared" ref="L47" si="69">IF((J47&lt;0),0,J47-K47)</f>
        <v>2491.1700000017881</v>
      </c>
      <c r="M47" s="297">
        <f t="shared" ref="M47" si="70">IF((J47&lt;0),J47,0)</f>
        <v>0</v>
      </c>
      <c r="N47" s="244">
        <f>'19. Paprsek Olšany'!G30</f>
        <v>0</v>
      </c>
      <c r="O47" s="363">
        <f>'19. Paprsek Olšany'!G31</f>
        <v>2491.17</v>
      </c>
      <c r="P47" s="234">
        <v>0</v>
      </c>
      <c r="Q47" s="194" t="e">
        <f>#REF!-L47</f>
        <v>#REF!</v>
      </c>
      <c r="R47" s="185">
        <f t="shared" ref="R47" si="71">O47-L47+P47</f>
        <v>-1.7880665836855769E-9</v>
      </c>
    </row>
    <row r="48" spans="1:18" x14ac:dyDescent="0.2">
      <c r="A48" s="241"/>
      <c r="B48" s="240"/>
      <c r="C48" s="240"/>
      <c r="D48" s="609"/>
      <c r="E48" s="347"/>
      <c r="F48" s="267"/>
      <c r="G48" s="238"/>
      <c r="H48" s="328"/>
      <c r="I48" s="256"/>
      <c r="J48" s="236"/>
      <c r="K48" s="332"/>
      <c r="L48" s="243"/>
      <c r="M48" s="255"/>
      <c r="N48" s="247"/>
      <c r="O48" s="364"/>
      <c r="P48" s="349"/>
      <c r="Q48" s="194"/>
    </row>
    <row r="49" spans="1:18" x14ac:dyDescent="0.2">
      <c r="A49" s="254">
        <v>1651</v>
      </c>
      <c r="B49" s="258" t="s">
        <v>102</v>
      </c>
      <c r="C49" s="246">
        <v>1</v>
      </c>
      <c r="D49" s="610" t="s">
        <v>101</v>
      </c>
      <c r="E49" s="352" t="s">
        <v>100</v>
      </c>
      <c r="F49" s="266" t="s">
        <v>99</v>
      </c>
      <c r="G49" s="252">
        <f>'20. Duha'!G16</f>
        <v>5160160.84</v>
      </c>
      <c r="H49" s="326">
        <f>'20. Duha'!G18</f>
        <v>5167908.62</v>
      </c>
      <c r="I49" s="251">
        <f>'20. Duha'!J22</f>
        <v>0</v>
      </c>
      <c r="J49" s="245">
        <f t="shared" ref="J49" si="72">H49-G49-I49</f>
        <v>7747.7800000002608</v>
      </c>
      <c r="K49" s="333">
        <f>'20. Duha'!G26</f>
        <v>0</v>
      </c>
      <c r="L49" s="296">
        <f t="shared" ref="L49" si="73">IF((J49&lt;0),0,J49-K49)</f>
        <v>7747.7800000002608</v>
      </c>
      <c r="M49" s="297">
        <f t="shared" ref="M49" si="74">IF((J49&lt;0),J49,0)</f>
        <v>0</v>
      </c>
      <c r="N49" s="244">
        <f>'20. Duha'!G30</f>
        <v>0</v>
      </c>
      <c r="O49" s="363">
        <f>'20. Duha'!G31</f>
        <v>7747.78</v>
      </c>
      <c r="P49" s="234">
        <v>0</v>
      </c>
      <c r="Q49" s="194" t="e">
        <f>#REF!-L49</f>
        <v>#REF!</v>
      </c>
      <c r="R49" s="185">
        <f t="shared" ref="R49" si="75">O49-L49+P49</f>
        <v>-2.610249794088304E-10</v>
      </c>
    </row>
    <row r="50" spans="1:18" x14ac:dyDescent="0.2">
      <c r="A50" s="237"/>
      <c r="B50" s="236"/>
      <c r="C50" s="236"/>
      <c r="D50" s="611"/>
      <c r="E50" s="348"/>
      <c r="F50" s="235"/>
      <c r="G50" s="260"/>
      <c r="H50" s="329"/>
      <c r="I50" s="259"/>
      <c r="J50" s="236"/>
      <c r="K50" s="331"/>
      <c r="L50" s="243"/>
      <c r="M50" s="255"/>
      <c r="N50" s="247"/>
      <c r="O50" s="364"/>
      <c r="P50" s="349"/>
      <c r="Q50" s="194"/>
    </row>
    <row r="51" spans="1:18" s="457" customFormat="1" x14ac:dyDescent="0.2">
      <c r="A51" s="428">
        <v>1652</v>
      </c>
      <c r="B51" s="429" t="s">
        <v>67</v>
      </c>
      <c r="C51" s="449">
        <v>1</v>
      </c>
      <c r="D51" s="618" t="s">
        <v>98</v>
      </c>
      <c r="E51" s="450" t="s">
        <v>97</v>
      </c>
      <c r="F51" s="451" t="s">
        <v>86</v>
      </c>
      <c r="G51" s="452">
        <f>'21. DD Prostějov'!G16</f>
        <v>58737635.030000001</v>
      </c>
      <c r="H51" s="453">
        <f>'21. DD Prostějov'!G18</f>
        <v>58827397.100000001</v>
      </c>
      <c r="I51" s="454">
        <f>'21. DD Prostějov'!J22</f>
        <v>0</v>
      </c>
      <c r="J51" s="435">
        <f t="shared" ref="J51" si="76">H51-G51-I51</f>
        <v>89762.070000000298</v>
      </c>
      <c r="K51" s="436">
        <f>'21. DD Prostějov'!G26</f>
        <v>0</v>
      </c>
      <c r="L51" s="437">
        <f t="shared" ref="L51" si="77">IF((J51&lt;0),0,J51-K51)</f>
        <v>89762.070000000298</v>
      </c>
      <c r="M51" s="438">
        <f t="shared" ref="M51" si="78">IF((J51&lt;0),J51,0)</f>
        <v>0</v>
      </c>
      <c r="N51" s="439">
        <f>'21. DD Prostějov'!G30</f>
        <v>0</v>
      </c>
      <c r="O51" s="440">
        <f>'21. DD Prostějov'!G31</f>
        <v>0</v>
      </c>
      <c r="P51" s="441">
        <f>'21. DD Prostějov'!G25</f>
        <v>89762.07</v>
      </c>
      <c r="Q51" s="455" t="e">
        <f>#REF!-L51</f>
        <v>#REF!</v>
      </c>
      <c r="R51" s="456">
        <f t="shared" ref="R51" si="79">O51-L51+P51</f>
        <v>-2.9103830456733704E-10</v>
      </c>
    </row>
    <row r="52" spans="1:18" s="457" customFormat="1" x14ac:dyDescent="0.2">
      <c r="A52" s="458"/>
      <c r="B52" s="442"/>
      <c r="C52" s="442"/>
      <c r="D52" s="619"/>
      <c r="E52" s="459"/>
      <c r="F52" s="460"/>
      <c r="G52" s="461"/>
      <c r="H52" s="462"/>
      <c r="I52" s="463"/>
      <c r="J52" s="442"/>
      <c r="K52" s="464"/>
      <c r="L52" s="444"/>
      <c r="M52" s="445"/>
      <c r="N52" s="446"/>
      <c r="O52" s="447"/>
      <c r="P52" s="448"/>
      <c r="Q52" s="455"/>
    </row>
    <row r="53" spans="1:18" x14ac:dyDescent="0.2">
      <c r="A53" s="241">
        <v>1653</v>
      </c>
      <c r="B53" s="240" t="s">
        <v>67</v>
      </c>
      <c r="C53" s="246">
        <v>1</v>
      </c>
      <c r="D53" s="609" t="s">
        <v>96</v>
      </c>
      <c r="E53" s="356" t="s">
        <v>95</v>
      </c>
      <c r="F53" s="239" t="s">
        <v>86</v>
      </c>
      <c r="G53" s="238">
        <f>'22. DD Jesenec'!G16</f>
        <v>20323298.040000003</v>
      </c>
      <c r="H53" s="328">
        <f>'22. DD Jesenec'!G18</f>
        <v>20385482.510000002</v>
      </c>
      <c r="I53" s="256">
        <f>'22. DD Jesenec'!J22</f>
        <v>0</v>
      </c>
      <c r="J53" s="245">
        <f t="shared" ref="J53" si="80">H53-G53-I53</f>
        <v>62184.469999998808</v>
      </c>
      <c r="K53" s="330">
        <f>'22. DD Jesenec'!G26</f>
        <v>0</v>
      </c>
      <c r="L53" s="296">
        <f t="shared" ref="L53" si="81">IF((J53&lt;0),0,J53-K53)</f>
        <v>62184.469999998808</v>
      </c>
      <c r="M53" s="297">
        <f t="shared" ref="M53" si="82">IF((J53&lt;0),J53,0)</f>
        <v>0</v>
      </c>
      <c r="N53" s="265">
        <f>'22. DD Jesenec'!G30</f>
        <v>0</v>
      </c>
      <c r="O53" s="363">
        <f>'22. DD Jesenec'!G31</f>
        <v>62184.47</v>
      </c>
      <c r="P53" s="234">
        <v>0</v>
      </c>
      <c r="Q53" s="194" t="e">
        <f>#REF!-L53</f>
        <v>#REF!</v>
      </c>
      <c r="R53" s="185">
        <f t="shared" ref="R53" si="83">O53-L53+P53</f>
        <v>1.1932570487260818E-9</v>
      </c>
    </row>
    <row r="54" spans="1:18" x14ac:dyDescent="0.2">
      <c r="A54" s="237"/>
      <c r="B54" s="236"/>
      <c r="C54" s="236"/>
      <c r="D54" s="611"/>
      <c r="E54" s="348"/>
      <c r="F54" s="235"/>
      <c r="G54" s="260"/>
      <c r="H54" s="329"/>
      <c r="I54" s="259"/>
      <c r="J54" s="236"/>
      <c r="K54" s="331"/>
      <c r="L54" s="243"/>
      <c r="M54" s="255"/>
      <c r="N54" s="247"/>
      <c r="O54" s="364"/>
      <c r="P54" s="349"/>
      <c r="Q54" s="194"/>
    </row>
    <row r="55" spans="1:18" x14ac:dyDescent="0.2">
      <c r="A55" s="254">
        <v>1654</v>
      </c>
      <c r="B55" s="240" t="s">
        <v>67</v>
      </c>
      <c r="C55" s="246">
        <v>1</v>
      </c>
      <c r="D55" s="610" t="s">
        <v>94</v>
      </c>
      <c r="E55" s="353" t="s">
        <v>93</v>
      </c>
      <c r="F55" s="253" t="s">
        <v>92</v>
      </c>
      <c r="G55" s="252">
        <f>'23. Domov Na Zámku'!G16</f>
        <v>37798522.38000001</v>
      </c>
      <c r="H55" s="326">
        <f>'23. Domov Na Zámku'!G18</f>
        <v>37800402.640000001</v>
      </c>
      <c r="I55" s="251">
        <f>'23. Domov Na Zámku'!J22</f>
        <v>0</v>
      </c>
      <c r="J55" s="245">
        <f t="shared" ref="J55" si="84">H55-G55-I55</f>
        <v>1880.2599999904633</v>
      </c>
      <c r="K55" s="330">
        <f>'23. Domov Na Zámku'!G26</f>
        <v>0</v>
      </c>
      <c r="L55" s="296">
        <f t="shared" ref="L55" si="85">IF((J55&lt;0),0,J55-K55)</f>
        <v>1880.2599999904633</v>
      </c>
      <c r="M55" s="297">
        <f t="shared" ref="M55" si="86">IF((J55&lt;0),J55,0)</f>
        <v>0</v>
      </c>
      <c r="N55" s="265">
        <f>'23. Domov Na Zámku'!G30</f>
        <v>0</v>
      </c>
      <c r="O55" s="363">
        <f>'23. Domov Na Zámku'!G31</f>
        <v>1880.26</v>
      </c>
      <c r="P55" s="234">
        <v>0</v>
      </c>
      <c r="Q55" s="194" t="e">
        <f>#REF!-L55</f>
        <v>#REF!</v>
      </c>
      <c r="R55" s="185">
        <f t="shared" ref="R55" si="87">O55-L55+P55</f>
        <v>9.5367340691154823E-9</v>
      </c>
    </row>
    <row r="56" spans="1:18" x14ac:dyDescent="0.2">
      <c r="A56" s="237"/>
      <c r="B56" s="236"/>
      <c r="C56" s="236"/>
      <c r="D56" s="611"/>
      <c r="E56" s="348"/>
      <c r="F56" s="235"/>
      <c r="G56" s="260"/>
      <c r="H56" s="329"/>
      <c r="I56" s="259"/>
      <c r="J56" s="236"/>
      <c r="K56" s="331"/>
      <c r="L56" s="243"/>
      <c r="M56" s="255"/>
      <c r="N56" s="247"/>
      <c r="O56" s="364"/>
      <c r="P56" s="349"/>
      <c r="Q56" s="194"/>
    </row>
    <row r="57" spans="1:18" x14ac:dyDescent="0.2">
      <c r="A57" s="254">
        <v>1655</v>
      </c>
      <c r="B57" s="240" t="s">
        <v>91</v>
      </c>
      <c r="C57" s="246">
        <v>1</v>
      </c>
      <c r="D57" s="610" t="s">
        <v>90</v>
      </c>
      <c r="E57" s="353" t="s">
        <v>89</v>
      </c>
      <c r="F57" s="253" t="s">
        <v>86</v>
      </c>
      <c r="G57" s="252">
        <f>'24. Sociální služby Prostějov'!G16</f>
        <v>10911560.230000002</v>
      </c>
      <c r="H57" s="326">
        <f>'24. Sociální služby Prostějov'!G18</f>
        <v>10979924.640000001</v>
      </c>
      <c r="I57" s="251">
        <f>'24. Sociální služby Prostějov'!J22</f>
        <v>0</v>
      </c>
      <c r="J57" s="245">
        <f t="shared" ref="J57" si="88">H57-G57-I57</f>
        <v>68364.409999998286</v>
      </c>
      <c r="K57" s="333">
        <f>'24. Sociální služby Prostějov'!G26</f>
        <v>0</v>
      </c>
      <c r="L57" s="296">
        <f t="shared" ref="L57" si="89">IF((J57&lt;0),0,J57-K57)</f>
        <v>68364.409999998286</v>
      </c>
      <c r="M57" s="297">
        <f t="shared" ref="M57" si="90">IF((J57&lt;0),J57,0)</f>
        <v>0</v>
      </c>
      <c r="N57" s="265">
        <f>'24. Sociální služby Prostějov'!G30</f>
        <v>0</v>
      </c>
      <c r="O57" s="363">
        <f>'24. Sociální služby Prostějov'!G31</f>
        <v>68364.41</v>
      </c>
      <c r="P57" s="234">
        <v>0</v>
      </c>
      <c r="Q57" s="194" t="e">
        <f>#REF!-L57</f>
        <v>#REF!</v>
      </c>
      <c r="R57" s="185">
        <f t="shared" ref="R57" si="91">O57-L57+P57</f>
        <v>1.7171259969472885E-9</v>
      </c>
    </row>
    <row r="58" spans="1:18" x14ac:dyDescent="0.2">
      <c r="A58" s="237"/>
      <c r="B58" s="236"/>
      <c r="C58" s="236"/>
      <c r="D58" s="611"/>
      <c r="E58" s="357"/>
      <c r="F58" s="248"/>
      <c r="G58" s="260"/>
      <c r="H58" s="329"/>
      <c r="I58" s="259"/>
      <c r="J58" s="236"/>
      <c r="K58" s="335"/>
      <c r="L58" s="243"/>
      <c r="M58" s="255"/>
      <c r="N58" s="247"/>
      <c r="O58" s="364"/>
      <c r="P58" s="349"/>
      <c r="Q58" s="194"/>
    </row>
    <row r="59" spans="1:18" x14ac:dyDescent="0.2">
      <c r="A59" s="254">
        <v>1656</v>
      </c>
      <c r="B59" s="258" t="s">
        <v>67</v>
      </c>
      <c r="C59" s="246">
        <v>1</v>
      </c>
      <c r="D59" s="610" t="s">
        <v>88</v>
      </c>
      <c r="E59" s="353" t="s">
        <v>87</v>
      </c>
      <c r="F59" s="253" t="s">
        <v>86</v>
      </c>
      <c r="G59" s="252">
        <f>'25. Centrum soc. sl. Prostějov'!G16</f>
        <v>69220490.219999999</v>
      </c>
      <c r="H59" s="326">
        <f>'25. Centrum soc. sl. Prostějov'!G18</f>
        <v>69786743.74000001</v>
      </c>
      <c r="I59" s="251">
        <f>'25. Centrum soc. sl. Prostějov'!J22</f>
        <v>0</v>
      </c>
      <c r="J59" s="245">
        <f t="shared" ref="J59" si="92">H59-G59-I59</f>
        <v>566253.52000001073</v>
      </c>
      <c r="K59" s="333">
        <f>'25. Centrum soc. sl. Prostějov'!G26</f>
        <v>544188</v>
      </c>
      <c r="L59" s="296">
        <f t="shared" ref="L59" si="93">IF((J59&lt;0),0,J59-K59)</f>
        <v>22065.520000010729</v>
      </c>
      <c r="M59" s="297">
        <f t="shared" ref="M59" si="94">IF((J59&lt;0),J59,0)</f>
        <v>0</v>
      </c>
      <c r="N59" s="262">
        <f>'25. Centrum soc. sl. Prostějov'!G30</f>
        <v>0</v>
      </c>
      <c r="O59" s="366">
        <f>'25. Centrum soc. sl. Prostějov'!G31</f>
        <v>22065.520000000019</v>
      </c>
      <c r="P59" s="249">
        <v>0</v>
      </c>
      <c r="Q59" s="263" t="e">
        <f>#REF!-L59</f>
        <v>#REF!</v>
      </c>
      <c r="R59" s="185">
        <f t="shared" ref="R59" si="95">O59-L59+P59</f>
        <v>-1.0710209608078003E-8</v>
      </c>
    </row>
    <row r="60" spans="1:18" x14ac:dyDescent="0.2">
      <c r="A60" s="237"/>
      <c r="B60" s="236"/>
      <c r="C60" s="236"/>
      <c r="D60" s="611"/>
      <c r="E60" s="348"/>
      <c r="F60" s="235"/>
      <c r="G60" s="260"/>
      <c r="H60" s="329"/>
      <c r="I60" s="259"/>
      <c r="J60" s="236"/>
      <c r="K60" s="331"/>
      <c r="L60" s="243"/>
      <c r="M60" s="255"/>
      <c r="N60" s="264"/>
      <c r="O60" s="365"/>
      <c r="P60" s="351"/>
      <c r="Q60" s="263"/>
    </row>
    <row r="61" spans="1:18" x14ac:dyDescent="0.2">
      <c r="A61" s="241">
        <v>1657</v>
      </c>
      <c r="B61" s="240" t="s">
        <v>67</v>
      </c>
      <c r="C61" s="257">
        <v>1</v>
      </c>
      <c r="D61" s="609" t="s">
        <v>85</v>
      </c>
      <c r="E61" s="356" t="s">
        <v>84</v>
      </c>
      <c r="F61" s="239" t="s">
        <v>83</v>
      </c>
      <c r="G61" s="238">
        <f>'26. Domov Radkova Lhota'!G16</f>
        <v>37930310.93999999</v>
      </c>
      <c r="H61" s="328">
        <f>'26. Domov Radkova Lhota'!G18</f>
        <v>38009416.909999996</v>
      </c>
      <c r="I61" s="256">
        <f>'26. Domov Radkova Lhota'!J22</f>
        <v>0</v>
      </c>
      <c r="J61" s="245">
        <f t="shared" ref="J61" si="96">H61-G61-I61</f>
        <v>79105.970000006258</v>
      </c>
      <c r="K61" s="330">
        <f>'26. Domov Radkova Lhota'!G26</f>
        <v>0</v>
      </c>
      <c r="L61" s="296">
        <f t="shared" ref="L61" si="97">IF((J61&lt;0),0,J61-K61)</f>
        <v>79105.970000006258</v>
      </c>
      <c r="M61" s="297">
        <f t="shared" ref="M61" si="98">IF((J61&lt;0),J61,0)</f>
        <v>0</v>
      </c>
      <c r="N61" s="262">
        <f>'26. Domov Radkova Lhota'!G30</f>
        <v>0</v>
      </c>
      <c r="O61" s="366">
        <f>'26. Domov Radkova Lhota'!G31</f>
        <v>79105.97</v>
      </c>
      <c r="P61" s="249">
        <v>0</v>
      </c>
      <c r="Q61" s="194" t="e">
        <f>#REF!-L61</f>
        <v>#REF!</v>
      </c>
      <c r="R61" s="185">
        <f t="shared" ref="R61" si="99">O61-L61+P61</f>
        <v>-6.2573235481977463E-9</v>
      </c>
    </row>
    <row r="62" spans="1:18" x14ac:dyDescent="0.2">
      <c r="A62" s="237"/>
      <c r="B62" s="236"/>
      <c r="C62" s="236"/>
      <c r="D62" s="611"/>
      <c r="E62" s="357"/>
      <c r="F62" s="248"/>
      <c r="G62" s="238"/>
      <c r="H62" s="328"/>
      <c r="I62" s="256"/>
      <c r="J62" s="236"/>
      <c r="K62" s="332"/>
      <c r="L62" s="243"/>
      <c r="M62" s="255"/>
      <c r="N62" s="247"/>
      <c r="O62" s="364"/>
      <c r="P62" s="349"/>
      <c r="Q62" s="194"/>
    </row>
    <row r="63" spans="1:18" x14ac:dyDescent="0.2">
      <c r="A63" s="254">
        <v>1658</v>
      </c>
      <c r="B63" s="240" t="s">
        <v>67</v>
      </c>
      <c r="C63" s="246">
        <v>1</v>
      </c>
      <c r="D63" s="610" t="s">
        <v>82</v>
      </c>
      <c r="E63" s="353" t="s">
        <v>81</v>
      </c>
      <c r="F63" s="622" t="s">
        <v>80</v>
      </c>
      <c r="G63" s="252">
        <f>'27. Domov Alfreda Pavlovice'!G16</f>
        <v>39182135.030000001</v>
      </c>
      <c r="H63" s="326">
        <f>'27. Domov Alfreda Pavlovice'!G18</f>
        <v>39230537.719999999</v>
      </c>
      <c r="I63" s="251">
        <f>'27. Domov Alfreda Pavlovice'!J22</f>
        <v>0</v>
      </c>
      <c r="J63" s="245">
        <f t="shared" ref="J63" si="100">H63-G63-I63</f>
        <v>48402.689999997616</v>
      </c>
      <c r="K63" s="333">
        <f>'27. Domov Alfreda Pavlovice'!G26</f>
        <v>0</v>
      </c>
      <c r="L63" s="296">
        <f t="shared" ref="L63" si="101">IF((J63&lt;0),0,J63-K63)</f>
        <v>48402.689999997616</v>
      </c>
      <c r="M63" s="297">
        <f t="shared" ref="M63" si="102">IF((J63&lt;0),J63,0)</f>
        <v>0</v>
      </c>
      <c r="N63" s="244">
        <f>'27. Domov Alfreda Pavlovice'!G30</f>
        <v>0</v>
      </c>
      <c r="O63" s="363">
        <f>'27. Domov Alfreda Pavlovice'!G31</f>
        <v>48402.69</v>
      </c>
      <c r="P63" s="234">
        <v>0</v>
      </c>
      <c r="Q63" s="194" t="e">
        <f>#REF!-L63</f>
        <v>#REF!</v>
      </c>
      <c r="R63" s="185">
        <f t="shared" ref="R63" si="103">O63-L63+P63</f>
        <v>2.3865140974521637E-9</v>
      </c>
    </row>
    <row r="64" spans="1:18" x14ac:dyDescent="0.2">
      <c r="A64" s="237"/>
      <c r="B64" s="236"/>
      <c r="C64" s="236"/>
      <c r="D64" s="611"/>
      <c r="E64" s="357"/>
      <c r="F64" s="623"/>
      <c r="G64" s="260"/>
      <c r="H64" s="329"/>
      <c r="I64" s="259"/>
      <c r="J64" s="236"/>
      <c r="K64" s="331"/>
      <c r="L64" s="243"/>
      <c r="M64" s="255"/>
      <c r="N64" s="247"/>
      <c r="O64" s="364"/>
      <c r="P64" s="349"/>
      <c r="Q64" s="194"/>
    </row>
    <row r="65" spans="1:18" x14ac:dyDescent="0.2">
      <c r="A65" s="254">
        <v>1659</v>
      </c>
      <c r="B65" s="240" t="s">
        <v>67</v>
      </c>
      <c r="C65" s="246">
        <v>1</v>
      </c>
      <c r="D65" s="610" t="s">
        <v>79</v>
      </c>
      <c r="E65" s="353" t="s">
        <v>78</v>
      </c>
      <c r="F65" s="253" t="s">
        <v>77</v>
      </c>
      <c r="G65" s="252">
        <f>'28. Domov Tovačov'!G16</f>
        <v>44564011.24000001</v>
      </c>
      <c r="H65" s="326">
        <f>'28. Domov Tovačov'!G18</f>
        <v>44566268.140000008</v>
      </c>
      <c r="I65" s="251">
        <f>'28. Domov Tovačov'!J22</f>
        <v>0</v>
      </c>
      <c r="J65" s="245">
        <f t="shared" ref="J65" si="104">H65-G65-I65</f>
        <v>2256.8999999985099</v>
      </c>
      <c r="K65" s="333">
        <f>'28. Domov Tovačov'!G26</f>
        <v>0</v>
      </c>
      <c r="L65" s="296">
        <f t="shared" ref="L65" si="105">IF((J65&lt;0),0,J65-K65)</f>
        <v>2256.8999999985099</v>
      </c>
      <c r="M65" s="297">
        <f t="shared" ref="M65" si="106">IF((J65&lt;0),J65,0)</f>
        <v>0</v>
      </c>
      <c r="N65" s="244">
        <f>'28. Domov Tovačov'!G30</f>
        <v>0</v>
      </c>
      <c r="O65" s="363">
        <f>'28. Domov Tovačov'!G31</f>
        <v>2256.9</v>
      </c>
      <c r="P65" s="234">
        <v>0</v>
      </c>
      <c r="Q65" s="194" t="e">
        <f>#REF!-L65</f>
        <v>#REF!</v>
      </c>
      <c r="R65" s="185">
        <f t="shared" ref="R65" si="107">O65-L65+P65</f>
        <v>1.4902070688549429E-9</v>
      </c>
    </row>
    <row r="66" spans="1:18" x14ac:dyDescent="0.2">
      <c r="A66" s="237"/>
      <c r="B66" s="236"/>
      <c r="C66" s="236"/>
      <c r="D66" s="611"/>
      <c r="E66" s="357"/>
      <c r="F66" s="248"/>
      <c r="G66" s="260"/>
      <c r="H66" s="329"/>
      <c r="I66" s="259"/>
      <c r="J66" s="236"/>
      <c r="K66" s="335"/>
      <c r="L66" s="243"/>
      <c r="M66" s="255"/>
      <c r="N66" s="247"/>
      <c r="O66" s="364"/>
      <c r="P66" s="349"/>
      <c r="Q66" s="194"/>
    </row>
    <row r="67" spans="1:18" x14ac:dyDescent="0.2">
      <c r="A67" s="254">
        <v>1660</v>
      </c>
      <c r="B67" s="258" t="s">
        <v>67</v>
      </c>
      <c r="C67" s="246">
        <v>1</v>
      </c>
      <c r="D67" s="610" t="s">
        <v>76</v>
      </c>
      <c r="E67" s="353" t="s">
        <v>75</v>
      </c>
      <c r="F67" s="253" t="s">
        <v>74</v>
      </c>
      <c r="G67" s="252">
        <f>'29. Domov Větrný mlýn'!G16</f>
        <v>26097471.429999996</v>
      </c>
      <c r="H67" s="326">
        <f>'29. Domov Větrný mlýn'!G18</f>
        <v>26173661.629999999</v>
      </c>
      <c r="I67" s="251">
        <f>'29. Domov Větrný mlýn'!J22</f>
        <v>0</v>
      </c>
      <c r="J67" s="245">
        <f t="shared" ref="J67" si="108">H67-G67-I67</f>
        <v>76190.20000000298</v>
      </c>
      <c r="K67" s="333">
        <f>'29. Domov Větrný mlýn'!G26</f>
        <v>0</v>
      </c>
      <c r="L67" s="296">
        <f t="shared" ref="L67" si="109">IF((J67&lt;0),0,J67-K67)</f>
        <v>76190.20000000298</v>
      </c>
      <c r="M67" s="297">
        <f t="shared" ref="M67" si="110">IF((J67&lt;0),J67,0)</f>
        <v>0</v>
      </c>
      <c r="N67" s="250">
        <f>'29. Domov Větrný mlýn'!G30</f>
        <v>0</v>
      </c>
      <c r="O67" s="366">
        <f>'29. Domov Větrný mlýn'!G31</f>
        <v>76190.2</v>
      </c>
      <c r="P67" s="249">
        <v>0</v>
      </c>
      <c r="Q67" s="194" t="e">
        <f>#REF!-L67</f>
        <v>#REF!</v>
      </c>
      <c r="R67" s="185">
        <f t="shared" ref="R67" si="111">O67-L67+P67</f>
        <v>-2.9831426218152046E-9</v>
      </c>
    </row>
    <row r="68" spans="1:18" x14ac:dyDescent="0.2">
      <c r="A68" s="237"/>
      <c r="B68" s="236"/>
      <c r="C68" s="236"/>
      <c r="D68" s="611"/>
      <c r="E68" s="357"/>
      <c r="F68" s="248"/>
      <c r="G68" s="260"/>
      <c r="H68" s="329"/>
      <c r="I68" s="259"/>
      <c r="J68" s="236"/>
      <c r="K68" s="331"/>
      <c r="L68" s="243"/>
      <c r="M68" s="255"/>
      <c r="N68" s="247"/>
      <c r="O68" s="364"/>
      <c r="P68" s="349"/>
      <c r="Q68" s="194"/>
    </row>
    <row r="69" spans="1:18" x14ac:dyDescent="0.2">
      <c r="A69" s="241">
        <v>1661</v>
      </c>
      <c r="B69" s="240" t="s">
        <v>67</v>
      </c>
      <c r="C69" s="257">
        <v>1</v>
      </c>
      <c r="D69" s="609" t="s">
        <v>73</v>
      </c>
      <c r="E69" s="356" t="s">
        <v>72</v>
      </c>
      <c r="F69" s="239" t="s">
        <v>71</v>
      </c>
      <c r="G69" s="238">
        <f>'30. Centrum Dominika Kokory'!G16</f>
        <v>26725026.010000005</v>
      </c>
      <c r="H69" s="328">
        <f>'30. Centrum Dominika Kokory'!G18</f>
        <v>26755705.190000001</v>
      </c>
      <c r="I69" s="256">
        <f>'30. Centrum Dominika Kokory'!J22</f>
        <v>0</v>
      </c>
      <c r="J69" s="245">
        <f t="shared" ref="J69" si="112">H69-G69-I69</f>
        <v>30679.179999995977</v>
      </c>
      <c r="K69" s="330">
        <f>'30. Centrum Dominika Kokory'!G26</f>
        <v>0</v>
      </c>
      <c r="L69" s="296">
        <f t="shared" ref="L69" si="113">IF((J69&lt;0),0,J69-K69)</f>
        <v>30679.179999995977</v>
      </c>
      <c r="M69" s="297">
        <f t="shared" ref="M69" si="114">IF((J69&lt;0),J69,0)</f>
        <v>0</v>
      </c>
      <c r="N69" s="244">
        <f>'30. Centrum Dominika Kokory'!G30</f>
        <v>0</v>
      </c>
      <c r="O69" s="363">
        <f>'30. Centrum Dominika Kokory'!G31</f>
        <v>30679.18</v>
      </c>
      <c r="P69" s="234">
        <v>0</v>
      </c>
      <c r="Q69" s="194" t="e">
        <f>#REF!-L69</f>
        <v>#REF!</v>
      </c>
      <c r="R69" s="185">
        <f t="shared" ref="R69" si="115">O69-L69+P69</f>
        <v>4.0236045606434345E-9</v>
      </c>
    </row>
    <row r="70" spans="1:18" x14ac:dyDescent="0.2">
      <c r="A70" s="237"/>
      <c r="B70" s="236"/>
      <c r="C70" s="236"/>
      <c r="D70" s="611"/>
      <c r="E70" s="357"/>
      <c r="F70" s="248"/>
      <c r="G70" s="260"/>
      <c r="H70" s="329"/>
      <c r="I70" s="259"/>
      <c r="J70" s="236"/>
      <c r="K70" s="331"/>
      <c r="L70" s="243"/>
      <c r="M70" s="255"/>
      <c r="N70" s="247"/>
      <c r="O70" s="364"/>
      <c r="P70" s="349"/>
      <c r="Q70" s="194"/>
    </row>
    <row r="71" spans="1:18" x14ac:dyDescent="0.2">
      <c r="A71" s="254">
        <v>1662</v>
      </c>
      <c r="B71" s="240" t="s">
        <v>67</v>
      </c>
      <c r="C71" s="246">
        <v>1</v>
      </c>
      <c r="D71" s="610" t="s">
        <v>70</v>
      </c>
      <c r="E71" s="353" t="s">
        <v>69</v>
      </c>
      <c r="F71" s="253" t="s">
        <v>68</v>
      </c>
      <c r="G71" s="252">
        <f>'31. Domov Adam Dřev.'!G16</f>
        <v>33464889.099999998</v>
      </c>
      <c r="H71" s="326">
        <f>'31. Domov Adam Dřev.'!G18</f>
        <v>33556504.849999994</v>
      </c>
      <c r="I71" s="251">
        <f>'31. Domov Adam Dřev.'!J22</f>
        <v>0</v>
      </c>
      <c r="J71" s="245">
        <f t="shared" ref="J71" si="116">H71-G71-I71</f>
        <v>91615.749999996275</v>
      </c>
      <c r="K71" s="333">
        <f>'31. Domov Adam Dřev.'!G26</f>
        <v>0</v>
      </c>
      <c r="L71" s="296">
        <f t="shared" ref="L71" si="117">IF((J71&lt;0),0,J71-K71)</f>
        <v>91615.749999996275</v>
      </c>
      <c r="M71" s="297">
        <f t="shared" ref="M71" si="118">IF((J71&lt;0),J71,0)</f>
        <v>0</v>
      </c>
      <c r="N71" s="250">
        <f>'31. Domov Adam Dřev.'!G30</f>
        <v>0</v>
      </c>
      <c r="O71" s="366">
        <f>'31. Domov Adam Dřev.'!G31</f>
        <v>91615.75</v>
      </c>
      <c r="P71" s="249">
        <v>0</v>
      </c>
      <c r="Q71" s="194" t="e">
        <f>#REF!-L71</f>
        <v>#REF!</v>
      </c>
      <c r="R71" s="185">
        <f t="shared" ref="R71" si="119">O71-L71+P71</f>
        <v>3.7252902984619141E-9</v>
      </c>
    </row>
    <row r="72" spans="1:18" x14ac:dyDescent="0.2">
      <c r="A72" s="237"/>
      <c r="B72" s="236"/>
      <c r="C72" s="243"/>
      <c r="D72" s="611"/>
      <c r="E72" s="357"/>
      <c r="F72" s="248"/>
      <c r="G72" s="260"/>
      <c r="H72" s="329"/>
      <c r="I72" s="259"/>
      <c r="J72" s="236"/>
      <c r="K72" s="331"/>
      <c r="L72" s="243"/>
      <c r="M72" s="255"/>
      <c r="N72" s="247"/>
      <c r="O72" s="364"/>
      <c r="P72" s="349"/>
      <c r="Q72" s="194"/>
    </row>
    <row r="73" spans="1:18" ht="12.75" customHeight="1" x14ac:dyDescent="0.2">
      <c r="A73" s="241">
        <v>1663</v>
      </c>
      <c r="B73" s="240" t="s">
        <v>67</v>
      </c>
      <c r="C73" s="246">
        <v>1</v>
      </c>
      <c r="D73" s="624" t="s">
        <v>66</v>
      </c>
      <c r="E73" s="356" t="s">
        <v>65</v>
      </c>
      <c r="F73" s="239" t="s">
        <v>64</v>
      </c>
      <c r="G73" s="238">
        <f>'32. Domov Na Zámečku Rokytnice'!G16</f>
        <v>50908605.969999999</v>
      </c>
      <c r="H73" s="328">
        <f>'32. Domov Na Zámečku Rokytnice'!G18</f>
        <v>50951579.75</v>
      </c>
      <c r="I73" s="256">
        <f>'32. Domov Na Zámečku Rokytnice'!J22</f>
        <v>0</v>
      </c>
      <c r="J73" s="245">
        <f t="shared" ref="J73" si="120">H73-G73-I73</f>
        <v>42973.780000001192</v>
      </c>
      <c r="K73" s="330">
        <f>'32. Domov Na Zámečku Rokytnice'!G26</f>
        <v>155.1</v>
      </c>
      <c r="L73" s="296">
        <f t="shared" ref="L73" si="121">IF((J73&lt;0),0,J73-K73)</f>
        <v>42818.680000001194</v>
      </c>
      <c r="M73" s="297">
        <f t="shared" ref="M73" si="122">IF((J73&lt;0),J73,0)</f>
        <v>0</v>
      </c>
      <c r="N73" s="244">
        <f>'32. Domov Na Zámečku Rokytnice'!G30</f>
        <v>0</v>
      </c>
      <c r="O73" s="363">
        <f>'32. Domov Na Zámečku Rokytnice'!G31</f>
        <v>42818.68</v>
      </c>
      <c r="P73" s="234">
        <v>0</v>
      </c>
      <c r="Q73" s="194" t="e">
        <f>#REF!-L73</f>
        <v>#REF!</v>
      </c>
      <c r="R73" s="185">
        <f t="shared" ref="R73" si="123">O73-L73+P73</f>
        <v>-1.1932570487260818E-9</v>
      </c>
    </row>
    <row r="74" spans="1:18" ht="13.5" thickBot="1" x14ac:dyDescent="0.25">
      <c r="A74" s="237"/>
      <c r="B74" s="236"/>
      <c r="C74" s="243"/>
      <c r="D74" s="625"/>
      <c r="E74" s="348"/>
      <c r="F74" s="235"/>
      <c r="G74" s="260"/>
      <c r="H74" s="329"/>
      <c r="I74" s="259"/>
      <c r="J74" s="236"/>
      <c r="K74" s="331"/>
      <c r="L74" s="243"/>
      <c r="M74" s="255"/>
      <c r="N74" s="242"/>
      <c r="O74" s="368"/>
      <c r="P74" s="358"/>
      <c r="Q74" s="194"/>
    </row>
    <row r="75" spans="1:18" ht="4.5" customHeight="1" thickTop="1" x14ac:dyDescent="0.2">
      <c r="A75" s="230"/>
      <c r="B75" s="229"/>
      <c r="C75" s="229"/>
      <c r="D75" s="229"/>
      <c r="E75" s="359"/>
      <c r="F75" s="228"/>
      <c r="G75" s="304"/>
      <c r="H75" s="306"/>
      <c r="I75" s="302"/>
      <c r="J75" s="227"/>
      <c r="K75" s="336"/>
      <c r="L75" s="227"/>
      <c r="M75" s="226"/>
      <c r="N75" s="225"/>
      <c r="O75" s="369"/>
      <c r="P75" s="360"/>
      <c r="Q75" s="194"/>
    </row>
    <row r="76" spans="1:18" ht="15" x14ac:dyDescent="0.25">
      <c r="A76" s="224" t="s">
        <v>63</v>
      </c>
      <c r="B76" s="223"/>
      <c r="C76" s="223"/>
      <c r="D76" s="223"/>
      <c r="E76" s="345"/>
      <c r="F76" s="222"/>
      <c r="G76" s="379">
        <f>SUM(G11:G74)</f>
        <v>1110251565.1099997</v>
      </c>
      <c r="H76" s="380">
        <f>ROUND(SUM(H11:H74),2)</f>
        <v>1112700644.8</v>
      </c>
      <c r="I76" s="381">
        <f>SUM(I11:I74)</f>
        <v>0</v>
      </c>
      <c r="J76" s="380">
        <f>SUM(J11:J74)</f>
        <v>2449079.6900000097</v>
      </c>
      <c r="K76" s="376">
        <f>SUM(K11:K74)</f>
        <v>774686.88</v>
      </c>
      <c r="L76" s="220">
        <f>ROUND(SUM(L11:L74),2)</f>
        <v>1674392.81</v>
      </c>
      <c r="M76" s="221">
        <f>SUM(M11:M74)</f>
        <v>0</v>
      </c>
      <c r="N76" s="371">
        <f>N73+N71+N69+N67+N65+N63+N61+N59+N57+N55+N53+N51+N49+N47+N45+N43+N41+N39+N37+N35+N33+N31+N29+N27+N25+N23+N21+N19+N17+N15+N13+N11</f>
        <v>0</v>
      </c>
      <c r="O76" s="372">
        <f>O73+O71+O69+O67+O65+O63+O61+O59+O57+O55+O53+O51+O49+O47+O45+O43+O41+O39+O37+O35+O33+O31+O29+O27+O25+O23+O21+O19+O17+O15+O13+O11</f>
        <v>1584630.7400000002</v>
      </c>
      <c r="P76" s="373">
        <f>P73+P71+P69+P67+P65+P63+P61+P59+P57+P55+P53+P51+P49+P47+P45+P43+P41+P39+P37+P35+P33+P31+P29+P27+P25+P23+P21+P19+P17+P15+P13+P11</f>
        <v>89762.07</v>
      </c>
      <c r="Q76" s="194"/>
    </row>
    <row r="77" spans="1:18" ht="19.5" thickBot="1" x14ac:dyDescent="0.45">
      <c r="A77" s="219"/>
      <c r="B77" s="218"/>
      <c r="C77" s="218"/>
      <c r="D77" s="218"/>
      <c r="E77" s="354"/>
      <c r="F77" s="217"/>
      <c r="G77" s="305"/>
      <c r="H77" s="307"/>
      <c r="I77" s="303"/>
      <c r="J77" s="216"/>
      <c r="K77" s="337"/>
      <c r="L77" s="370" t="s">
        <v>297</v>
      </c>
      <c r="M77" s="391">
        <f>L76+M76</f>
        <v>1674392.81</v>
      </c>
      <c r="N77" s="620" t="s">
        <v>298</v>
      </c>
      <c r="O77" s="621"/>
      <c r="P77" s="374">
        <f>O76+P76+N76</f>
        <v>1674392.8100000003</v>
      </c>
      <c r="Q77" s="194"/>
    </row>
    <row r="78" spans="1:18" ht="16.5" hidden="1" thickTop="1" x14ac:dyDescent="0.25">
      <c r="A78" s="214" t="s">
        <v>62</v>
      </c>
      <c r="B78" s="214"/>
      <c r="C78" s="214"/>
      <c r="D78" s="213"/>
      <c r="E78" s="212"/>
      <c r="F78" s="211"/>
      <c r="G78" s="210">
        <f t="shared" ref="G78:J78" si="124">G79+G80</f>
        <v>1120010480.8</v>
      </c>
      <c r="H78" s="210">
        <f t="shared" si="124"/>
        <v>1122030783.27</v>
      </c>
      <c r="I78" s="210">
        <f t="shared" si="124"/>
        <v>0</v>
      </c>
      <c r="J78" s="210">
        <f t="shared" si="124"/>
        <v>2020302.47</v>
      </c>
      <c r="K78" s="210"/>
      <c r="L78" s="209"/>
      <c r="M78" s="209"/>
      <c r="N78" s="208"/>
      <c r="O78" s="207"/>
      <c r="P78" s="207"/>
    </row>
    <row r="79" spans="1:18" ht="15.75" hidden="1" thickTop="1" x14ac:dyDescent="0.2">
      <c r="D79" s="206" t="s">
        <v>61</v>
      </c>
      <c r="E79" s="204"/>
      <c r="F79" s="205"/>
      <c r="G79" s="193">
        <v>1120010480.8</v>
      </c>
      <c r="H79" s="193">
        <v>1122030783.27</v>
      </c>
      <c r="I79" s="54">
        <v>0</v>
      </c>
      <c r="J79" s="193">
        <v>2020302.47</v>
      </c>
      <c r="K79" s="193"/>
      <c r="L79" s="185"/>
      <c r="M79" s="185"/>
      <c r="N79" s="202"/>
      <c r="O79" s="202"/>
      <c r="P79" s="202"/>
    </row>
    <row r="80" spans="1:18" ht="15.75" hidden="1" thickTop="1" x14ac:dyDescent="0.2">
      <c r="D80" s="184" t="s">
        <v>60</v>
      </c>
      <c r="E80" s="204"/>
      <c r="F80" s="203"/>
      <c r="G80" s="193">
        <v>0</v>
      </c>
      <c r="H80" s="193">
        <v>0</v>
      </c>
      <c r="I80" s="54">
        <v>0</v>
      </c>
      <c r="J80" s="193">
        <v>0</v>
      </c>
      <c r="K80" s="193"/>
      <c r="L80" s="185"/>
      <c r="M80" s="185"/>
      <c r="N80" s="202"/>
      <c r="O80" s="202"/>
      <c r="P80" s="202"/>
    </row>
    <row r="81" spans="1:16" ht="15.75" hidden="1" thickTop="1" x14ac:dyDescent="0.2">
      <c r="A81" s="201" t="s">
        <v>59</v>
      </c>
      <c r="B81" s="201"/>
      <c r="C81" s="201"/>
      <c r="D81" s="200"/>
      <c r="E81" s="199"/>
      <c r="F81" s="198"/>
      <c r="G81" s="197">
        <f t="shared" ref="G81:J81" si="125">G76-G78</f>
        <v>-9758915.6900002956</v>
      </c>
      <c r="H81" s="197">
        <f t="shared" si="125"/>
        <v>-9330138.4700000286</v>
      </c>
      <c r="I81" s="197">
        <f t="shared" si="125"/>
        <v>0</v>
      </c>
      <c r="J81" s="197">
        <f t="shared" si="125"/>
        <v>428777.22000000975</v>
      </c>
      <c r="K81" s="197"/>
      <c r="L81" s="196"/>
      <c r="M81" s="196"/>
      <c r="N81" s="192"/>
      <c r="O81" s="192"/>
      <c r="P81" s="192"/>
    </row>
    <row r="82" spans="1:16" ht="13.5" hidden="1" thickTop="1" x14ac:dyDescent="0.2">
      <c r="A82" s="190"/>
      <c r="B82" s="190"/>
      <c r="C82" s="190"/>
      <c r="D82" s="190"/>
      <c r="E82" s="190"/>
      <c r="F82" s="195"/>
      <c r="G82" s="194"/>
      <c r="H82" s="194" t="s">
        <v>58</v>
      </c>
      <c r="I82" s="181">
        <f>COUNTIF(L11:L74,"=0")</f>
        <v>1</v>
      </c>
      <c r="J82" s="181"/>
      <c r="K82" s="181"/>
      <c r="L82" s="181"/>
      <c r="M82" s="181"/>
      <c r="N82" s="191"/>
      <c r="O82" s="191"/>
      <c r="P82" s="191"/>
    </row>
    <row r="83" spans="1:16" ht="13.5" hidden="1" thickTop="1" x14ac:dyDescent="0.2">
      <c r="A83" s="190"/>
      <c r="B83" s="190"/>
      <c r="C83" s="190"/>
      <c r="D83" s="190"/>
      <c r="E83" s="190"/>
      <c r="F83" s="195"/>
      <c r="G83" s="194"/>
      <c r="H83" s="194" t="s">
        <v>58</v>
      </c>
      <c r="I83" s="181">
        <f>COUNTIF(L11:L74,"&gt;0")</f>
        <v>31</v>
      </c>
      <c r="J83" s="181"/>
      <c r="K83" s="181"/>
      <c r="L83" s="181"/>
      <c r="M83" s="181"/>
      <c r="N83" s="191"/>
      <c r="O83" s="191"/>
      <c r="P83" s="191"/>
    </row>
    <row r="84" spans="1:16" ht="13.5" hidden="1" thickTop="1" x14ac:dyDescent="0.2">
      <c r="A84" s="190"/>
      <c r="B84" s="190"/>
      <c r="C84" s="190"/>
      <c r="D84" s="190"/>
      <c r="E84" s="190"/>
      <c r="F84" s="195"/>
      <c r="G84" s="194"/>
      <c r="H84" s="194" t="s">
        <v>57</v>
      </c>
      <c r="I84" s="181">
        <f>COUNTIF(L11:L74,"&lt;0")</f>
        <v>0</v>
      </c>
      <c r="J84" s="181"/>
      <c r="K84" s="181"/>
      <c r="L84" s="181"/>
      <c r="M84" s="181"/>
      <c r="N84" s="191"/>
      <c r="O84" s="191"/>
      <c r="P84" s="191"/>
    </row>
    <row r="85" spans="1:16" ht="13.5" thickTop="1" x14ac:dyDescent="0.2">
      <c r="A85" s="190"/>
      <c r="B85" s="190"/>
      <c r="C85" s="190"/>
      <c r="D85" s="190"/>
      <c r="E85" s="190"/>
      <c r="F85" s="195"/>
      <c r="G85" s="194"/>
      <c r="H85" s="194"/>
      <c r="I85" s="181"/>
      <c r="J85" s="181"/>
      <c r="K85" s="181"/>
      <c r="L85" s="181"/>
      <c r="M85" s="181"/>
      <c r="N85" s="191"/>
      <c r="O85" s="191"/>
      <c r="P85" s="191"/>
    </row>
    <row r="86" spans="1:16" x14ac:dyDescent="0.2">
      <c r="A86" s="190"/>
      <c r="B86" s="190"/>
      <c r="C86" s="190"/>
      <c r="D86" s="190"/>
      <c r="E86" s="190"/>
      <c r="F86" s="195"/>
      <c r="G86" s="194"/>
      <c r="H86" s="194"/>
      <c r="I86" s="181"/>
      <c r="J86" s="181"/>
      <c r="K86" s="181"/>
      <c r="L86" s="181"/>
      <c r="M86" s="181"/>
      <c r="N86" s="191"/>
      <c r="O86" s="191"/>
      <c r="P86" s="191"/>
    </row>
    <row r="87" spans="1:16" ht="15" x14ac:dyDescent="0.2">
      <c r="A87" s="184" t="s">
        <v>56</v>
      </c>
      <c r="B87" s="184"/>
      <c r="C87" s="184"/>
      <c r="D87" s="184"/>
      <c r="I87" s="181"/>
      <c r="J87" s="181"/>
      <c r="K87" s="181"/>
      <c r="L87" s="181"/>
      <c r="M87" s="181"/>
      <c r="N87" s="191"/>
      <c r="O87" s="191"/>
      <c r="P87" s="191"/>
    </row>
    <row r="88" spans="1:16" ht="15" x14ac:dyDescent="0.2">
      <c r="A88" s="184"/>
      <c r="B88" s="189" t="s">
        <v>55</v>
      </c>
      <c r="C88" s="183"/>
      <c r="E88" s="180"/>
      <c r="F88" s="185"/>
      <c r="H88" s="387">
        <f>ROUND(J76,2)</f>
        <v>2449079.69</v>
      </c>
      <c r="I88" s="180" t="s">
        <v>52</v>
      </c>
      <c r="L88" s="193"/>
      <c r="M88" s="184"/>
      <c r="N88" s="192"/>
      <c r="O88" s="192"/>
      <c r="P88" s="192"/>
    </row>
    <row r="89" spans="1:16" ht="15" x14ac:dyDescent="0.2">
      <c r="A89" s="181"/>
      <c r="B89" s="189" t="s">
        <v>54</v>
      </c>
      <c r="C89" s="188">
        <v>0</v>
      </c>
      <c r="D89" s="190"/>
      <c r="E89" s="181"/>
      <c r="F89" s="181"/>
      <c r="G89" s="181"/>
      <c r="H89" s="388">
        <v>0</v>
      </c>
      <c r="I89" s="180" t="s">
        <v>52</v>
      </c>
    </row>
    <row r="90" spans="1:16" ht="15" x14ac:dyDescent="0.2">
      <c r="A90" s="184" t="s">
        <v>53</v>
      </c>
      <c r="B90" s="189"/>
      <c r="C90" s="188"/>
      <c r="D90" s="187"/>
      <c r="E90" s="180"/>
      <c r="F90" s="180"/>
      <c r="H90" s="387"/>
      <c r="J90" s="186"/>
      <c r="K90" s="186"/>
      <c r="L90" s="186"/>
      <c r="M90" s="186"/>
      <c r="N90" s="186"/>
      <c r="O90" s="186"/>
      <c r="P90" s="186"/>
    </row>
    <row r="91" spans="1:16" s="1" customFormat="1" ht="15" x14ac:dyDescent="0.2">
      <c r="A91" s="382" t="s">
        <v>300</v>
      </c>
      <c r="B91" s="382"/>
      <c r="C91" s="382"/>
      <c r="D91" s="383"/>
      <c r="E91" s="383"/>
      <c r="H91" s="389">
        <f>M77</f>
        <v>1674392.81</v>
      </c>
      <c r="I91" s="384" t="s">
        <v>166</v>
      </c>
      <c r="K91" s="385"/>
      <c r="L91" s="386"/>
    </row>
    <row r="92" spans="1:16" ht="15" x14ac:dyDescent="0.2">
      <c r="A92" s="184"/>
      <c r="B92" s="189" t="s">
        <v>55</v>
      </c>
      <c r="C92" s="183"/>
      <c r="E92" s="180"/>
      <c r="F92" s="185"/>
      <c r="H92" s="387">
        <f>M77</f>
        <v>1674392.81</v>
      </c>
      <c r="I92" s="180" t="s">
        <v>52</v>
      </c>
      <c r="L92" s="193"/>
      <c r="M92" s="184"/>
      <c r="N92" s="192"/>
      <c r="O92" s="192"/>
      <c r="P92" s="192"/>
    </row>
    <row r="93" spans="1:16" ht="15" x14ac:dyDescent="0.2">
      <c r="A93" s="181"/>
      <c r="B93" s="189" t="s">
        <v>54</v>
      </c>
      <c r="C93" s="188">
        <v>0</v>
      </c>
      <c r="D93" s="190"/>
      <c r="E93" s="181"/>
      <c r="F93" s="181"/>
      <c r="G93" s="181"/>
      <c r="H93" s="388">
        <v>0</v>
      </c>
      <c r="I93" s="180" t="s">
        <v>52</v>
      </c>
    </row>
    <row r="94" spans="1:16" ht="15" x14ac:dyDescent="0.2">
      <c r="A94" s="184"/>
      <c r="B94" s="184"/>
      <c r="C94" s="184"/>
      <c r="D94" s="184"/>
      <c r="H94" s="390"/>
    </row>
    <row r="95" spans="1:16" ht="15" x14ac:dyDescent="0.2">
      <c r="A95" s="184"/>
      <c r="B95" s="184"/>
      <c r="C95" s="184"/>
      <c r="D95" s="184"/>
    </row>
    <row r="96" spans="1:16" ht="15" x14ac:dyDescent="0.2">
      <c r="A96" s="184"/>
      <c r="B96" s="184"/>
      <c r="C96" s="184"/>
      <c r="D96" s="184"/>
    </row>
    <row r="97" spans="1:4" ht="15" x14ac:dyDescent="0.2">
      <c r="A97" s="184"/>
      <c r="B97" s="184"/>
      <c r="C97" s="184"/>
      <c r="D97" s="184"/>
    </row>
    <row r="98" spans="1:4" ht="15" x14ac:dyDescent="0.2">
      <c r="A98" s="184"/>
      <c r="B98" s="184"/>
      <c r="C98" s="184"/>
      <c r="D98" s="184"/>
    </row>
    <row r="99" spans="1:4" ht="15" x14ac:dyDescent="0.2">
      <c r="A99" s="184"/>
      <c r="B99" s="184"/>
      <c r="C99" s="184"/>
      <c r="D99" s="184"/>
    </row>
    <row r="100" spans="1:4" ht="15" x14ac:dyDescent="0.2">
      <c r="A100" s="184"/>
      <c r="B100" s="184"/>
      <c r="C100" s="184"/>
      <c r="D100" s="184"/>
    </row>
    <row r="101" spans="1:4" ht="15" x14ac:dyDescent="0.2">
      <c r="A101" s="184"/>
      <c r="B101" s="184"/>
      <c r="C101" s="184"/>
      <c r="D101" s="184"/>
    </row>
    <row r="102" spans="1:4" ht="15" x14ac:dyDescent="0.2">
      <c r="A102" s="184"/>
      <c r="B102" s="184"/>
      <c r="C102" s="184"/>
      <c r="D102" s="184"/>
    </row>
    <row r="103" spans="1:4" ht="15" x14ac:dyDescent="0.2">
      <c r="A103" s="184"/>
      <c r="B103" s="184"/>
      <c r="C103" s="184"/>
      <c r="D103" s="184"/>
    </row>
    <row r="104" spans="1:4" ht="15" x14ac:dyDescent="0.2">
      <c r="A104" s="184"/>
      <c r="B104" s="184"/>
      <c r="C104" s="184"/>
      <c r="D104" s="184"/>
    </row>
    <row r="105" spans="1:4" ht="15" x14ac:dyDescent="0.2">
      <c r="A105" s="184"/>
      <c r="B105" s="184"/>
      <c r="C105" s="184"/>
      <c r="D105" s="184"/>
    </row>
    <row r="106" spans="1:4" ht="15" x14ac:dyDescent="0.2">
      <c r="A106" s="184"/>
      <c r="B106" s="184"/>
      <c r="C106" s="184"/>
      <c r="D106" s="184"/>
    </row>
    <row r="107" spans="1:4" ht="15" x14ac:dyDescent="0.2">
      <c r="A107" s="184"/>
      <c r="B107" s="184"/>
      <c r="C107" s="184"/>
      <c r="D107" s="184"/>
    </row>
    <row r="108" spans="1:4" ht="15" x14ac:dyDescent="0.2">
      <c r="A108" s="184"/>
      <c r="B108" s="184"/>
      <c r="C108" s="184"/>
      <c r="D108" s="184"/>
    </row>
    <row r="109" spans="1:4" ht="15" x14ac:dyDescent="0.2">
      <c r="A109" s="184"/>
      <c r="B109" s="184"/>
      <c r="C109" s="184"/>
      <c r="D109" s="184"/>
    </row>
    <row r="110" spans="1:4" ht="15" x14ac:dyDescent="0.2">
      <c r="A110" s="184"/>
      <c r="B110" s="184"/>
      <c r="C110" s="184"/>
      <c r="D110" s="184"/>
    </row>
    <row r="111" spans="1:4" ht="15" x14ac:dyDescent="0.2">
      <c r="A111" s="184"/>
      <c r="B111" s="184"/>
      <c r="C111" s="184"/>
      <c r="D111" s="184"/>
    </row>
    <row r="112" spans="1:4" ht="15" x14ac:dyDescent="0.2">
      <c r="A112" s="184"/>
      <c r="B112" s="184"/>
      <c r="C112" s="184"/>
      <c r="D112" s="184"/>
    </row>
    <row r="113" spans="1:4" ht="15" x14ac:dyDescent="0.2">
      <c r="A113" s="184"/>
      <c r="B113" s="184"/>
      <c r="C113" s="184"/>
      <c r="D113" s="184"/>
    </row>
    <row r="114" spans="1:4" ht="15" x14ac:dyDescent="0.2">
      <c r="A114" s="184"/>
      <c r="B114" s="184"/>
      <c r="C114" s="184"/>
      <c r="D114" s="184"/>
    </row>
    <row r="115" spans="1:4" ht="15" x14ac:dyDescent="0.2">
      <c r="A115" s="184"/>
      <c r="B115" s="184"/>
      <c r="C115" s="184"/>
      <c r="D115" s="184"/>
    </row>
    <row r="116" spans="1:4" ht="15" x14ac:dyDescent="0.2">
      <c r="A116" s="184"/>
      <c r="B116" s="184"/>
      <c r="C116" s="184"/>
      <c r="D116" s="184"/>
    </row>
    <row r="117" spans="1:4" ht="15" x14ac:dyDescent="0.2">
      <c r="A117" s="184"/>
      <c r="B117" s="184"/>
      <c r="C117" s="184"/>
      <c r="D117" s="184"/>
    </row>
    <row r="118" spans="1:4" ht="15" x14ac:dyDescent="0.2">
      <c r="A118" s="184"/>
      <c r="B118" s="184"/>
      <c r="C118" s="184"/>
      <c r="D118" s="184"/>
    </row>
    <row r="119" spans="1:4" ht="15" x14ac:dyDescent="0.2">
      <c r="A119" s="184"/>
      <c r="B119" s="184"/>
      <c r="C119" s="184"/>
      <c r="D119" s="184"/>
    </row>
    <row r="120" spans="1:4" ht="15" x14ac:dyDescent="0.2">
      <c r="A120" s="184"/>
      <c r="B120" s="184"/>
      <c r="C120" s="184"/>
      <c r="D120" s="184"/>
    </row>
    <row r="121" spans="1:4" ht="15" x14ac:dyDescent="0.2">
      <c r="A121" s="184"/>
      <c r="B121" s="184"/>
      <c r="C121" s="184"/>
      <c r="D121" s="184"/>
    </row>
    <row r="122" spans="1:4" ht="15" x14ac:dyDescent="0.2">
      <c r="A122" s="184"/>
      <c r="B122" s="184"/>
      <c r="C122" s="184"/>
      <c r="D122" s="184"/>
    </row>
    <row r="123" spans="1:4" ht="15" x14ac:dyDescent="0.2">
      <c r="A123" s="184"/>
      <c r="B123" s="184"/>
      <c r="C123" s="184"/>
      <c r="D123" s="184"/>
    </row>
    <row r="124" spans="1:4" ht="15" x14ac:dyDescent="0.2">
      <c r="A124" s="184"/>
      <c r="B124" s="184"/>
      <c r="C124" s="184"/>
      <c r="D124" s="184"/>
    </row>
    <row r="125" spans="1:4" ht="15" x14ac:dyDescent="0.2">
      <c r="A125" s="184"/>
      <c r="B125" s="184"/>
      <c r="C125" s="184"/>
      <c r="D125" s="184"/>
    </row>
    <row r="126" spans="1:4" ht="15" x14ac:dyDescent="0.2">
      <c r="A126" s="184"/>
      <c r="B126" s="184"/>
      <c r="C126" s="184"/>
      <c r="D126" s="184"/>
    </row>
    <row r="127" spans="1:4" ht="15" x14ac:dyDescent="0.2">
      <c r="A127" s="184"/>
      <c r="B127" s="184"/>
      <c r="C127" s="184"/>
      <c r="D127" s="184"/>
    </row>
    <row r="128" spans="1:4" ht="15" x14ac:dyDescent="0.2">
      <c r="A128" s="184"/>
      <c r="B128" s="184"/>
      <c r="C128" s="184"/>
      <c r="D128" s="184"/>
    </row>
    <row r="129" spans="1:4" ht="15" x14ac:dyDescent="0.2">
      <c r="A129" s="184"/>
      <c r="B129" s="184"/>
      <c r="C129" s="184"/>
      <c r="D129" s="184"/>
    </row>
    <row r="130" spans="1:4" ht="15" x14ac:dyDescent="0.2">
      <c r="A130" s="184"/>
      <c r="B130" s="184"/>
      <c r="C130" s="184"/>
      <c r="D130" s="184"/>
    </row>
    <row r="131" spans="1:4" ht="15" x14ac:dyDescent="0.2">
      <c r="A131" s="184"/>
      <c r="B131" s="184"/>
      <c r="C131" s="184"/>
      <c r="D131" s="184"/>
    </row>
    <row r="132" spans="1:4" ht="15" x14ac:dyDescent="0.2">
      <c r="A132" s="184"/>
      <c r="B132" s="184"/>
      <c r="C132" s="184"/>
      <c r="D132" s="184"/>
    </row>
    <row r="133" spans="1:4" ht="15" x14ac:dyDescent="0.2">
      <c r="A133" s="184"/>
      <c r="B133" s="184"/>
      <c r="C133" s="184"/>
      <c r="D133" s="184"/>
    </row>
    <row r="134" spans="1:4" ht="15" x14ac:dyDescent="0.2">
      <c r="A134" s="184"/>
      <c r="B134" s="184"/>
      <c r="C134" s="184"/>
      <c r="D134" s="184"/>
    </row>
    <row r="135" spans="1:4" ht="15" x14ac:dyDescent="0.2">
      <c r="A135" s="184"/>
      <c r="B135" s="184"/>
      <c r="C135" s="184"/>
      <c r="D135" s="184"/>
    </row>
    <row r="136" spans="1:4" ht="15" x14ac:dyDescent="0.2">
      <c r="A136" s="184"/>
      <c r="B136" s="184"/>
      <c r="C136" s="184"/>
      <c r="D136" s="184"/>
    </row>
    <row r="137" spans="1:4" ht="15" x14ac:dyDescent="0.2">
      <c r="A137" s="184"/>
      <c r="B137" s="184"/>
      <c r="C137" s="184"/>
      <c r="D137" s="184"/>
    </row>
    <row r="138" spans="1:4" ht="15" x14ac:dyDescent="0.2">
      <c r="A138" s="184"/>
      <c r="B138" s="184"/>
      <c r="C138" s="184"/>
      <c r="D138" s="184"/>
    </row>
    <row r="139" spans="1:4" ht="15" x14ac:dyDescent="0.2">
      <c r="A139" s="184"/>
      <c r="B139" s="184"/>
      <c r="C139" s="184"/>
      <c r="D139" s="184"/>
    </row>
    <row r="140" spans="1:4" ht="15" x14ac:dyDescent="0.2">
      <c r="A140" s="184"/>
      <c r="B140" s="184"/>
      <c r="C140" s="184"/>
      <c r="D140" s="184"/>
    </row>
    <row r="141" spans="1:4" ht="15" x14ac:dyDescent="0.2">
      <c r="A141" s="184"/>
      <c r="B141" s="184"/>
      <c r="C141" s="184"/>
      <c r="D141" s="184"/>
    </row>
    <row r="142" spans="1:4" ht="15" x14ac:dyDescent="0.2">
      <c r="A142" s="184"/>
      <c r="B142" s="184"/>
      <c r="C142" s="184"/>
      <c r="D142" s="184"/>
    </row>
    <row r="143" spans="1:4" ht="15" x14ac:dyDescent="0.2">
      <c r="A143" s="184"/>
      <c r="B143" s="184"/>
      <c r="C143" s="184"/>
      <c r="D143" s="184"/>
    </row>
    <row r="144" spans="1:4" ht="15" x14ac:dyDescent="0.2">
      <c r="A144" s="184"/>
      <c r="B144" s="184"/>
      <c r="C144" s="184"/>
      <c r="D144" s="184"/>
    </row>
    <row r="145" spans="1:4" ht="15" x14ac:dyDescent="0.2">
      <c r="A145" s="184"/>
      <c r="B145" s="184"/>
      <c r="C145" s="184"/>
      <c r="D145" s="184"/>
    </row>
    <row r="146" spans="1:4" ht="15" x14ac:dyDescent="0.2">
      <c r="A146" s="184"/>
      <c r="B146" s="184"/>
      <c r="C146" s="184"/>
      <c r="D146" s="184"/>
    </row>
    <row r="147" spans="1:4" ht="15" x14ac:dyDescent="0.2">
      <c r="A147" s="184"/>
      <c r="B147" s="184"/>
      <c r="C147" s="184"/>
      <c r="D147" s="184"/>
    </row>
    <row r="148" spans="1:4" ht="15" x14ac:dyDescent="0.2">
      <c r="A148" s="184"/>
      <c r="B148" s="184"/>
      <c r="C148" s="184"/>
      <c r="D148" s="184"/>
    </row>
    <row r="149" spans="1:4" ht="15" x14ac:dyDescent="0.2">
      <c r="A149" s="184"/>
      <c r="B149" s="184"/>
      <c r="C149" s="184"/>
      <c r="D149" s="184"/>
    </row>
    <row r="150" spans="1:4" ht="15" x14ac:dyDescent="0.2">
      <c r="A150" s="184"/>
      <c r="B150" s="184"/>
      <c r="C150" s="184"/>
      <c r="D150" s="184"/>
    </row>
    <row r="151" spans="1:4" ht="15" x14ac:dyDescent="0.2">
      <c r="A151" s="184"/>
      <c r="B151" s="184"/>
      <c r="C151" s="184"/>
      <c r="D151" s="184"/>
    </row>
    <row r="152" spans="1:4" ht="15" x14ac:dyDescent="0.2">
      <c r="A152" s="184"/>
      <c r="B152" s="184"/>
      <c r="C152" s="184"/>
      <c r="D152" s="184"/>
    </row>
    <row r="153" spans="1:4" ht="15" x14ac:dyDescent="0.2">
      <c r="A153" s="184"/>
      <c r="B153" s="184"/>
      <c r="C153" s="184"/>
      <c r="D153" s="184"/>
    </row>
    <row r="154" spans="1:4" ht="15" x14ac:dyDescent="0.2">
      <c r="A154" s="184"/>
      <c r="B154" s="184"/>
      <c r="C154" s="184"/>
      <c r="D154" s="184"/>
    </row>
    <row r="155" spans="1:4" ht="15" x14ac:dyDescent="0.2">
      <c r="A155" s="184"/>
      <c r="B155" s="184"/>
      <c r="C155" s="184"/>
      <c r="D155" s="184"/>
    </row>
    <row r="156" spans="1:4" ht="15" x14ac:dyDescent="0.2">
      <c r="A156" s="184"/>
      <c r="B156" s="184"/>
      <c r="C156" s="184"/>
      <c r="D156" s="184"/>
    </row>
    <row r="157" spans="1:4" ht="15" x14ac:dyDescent="0.2">
      <c r="A157" s="184"/>
      <c r="B157" s="184"/>
      <c r="C157" s="184"/>
      <c r="D157" s="184"/>
    </row>
    <row r="158" spans="1:4" ht="15" x14ac:dyDescent="0.2">
      <c r="A158" s="184"/>
      <c r="B158" s="184"/>
      <c r="C158" s="184"/>
      <c r="D158" s="184"/>
    </row>
    <row r="159" spans="1:4" ht="15" x14ac:dyDescent="0.2">
      <c r="A159" s="184"/>
      <c r="B159" s="184"/>
      <c r="C159" s="184"/>
      <c r="D159" s="184"/>
    </row>
    <row r="160" spans="1:4" ht="15" x14ac:dyDescent="0.2">
      <c r="A160" s="184"/>
      <c r="B160" s="184"/>
      <c r="C160" s="184"/>
      <c r="D160" s="184"/>
    </row>
    <row r="161" spans="1:4" ht="15" x14ac:dyDescent="0.2">
      <c r="A161" s="184"/>
      <c r="B161" s="184"/>
      <c r="C161" s="184"/>
      <c r="D161" s="184"/>
    </row>
    <row r="162" spans="1:4" ht="15" x14ac:dyDescent="0.2">
      <c r="A162" s="184"/>
      <c r="B162" s="184"/>
      <c r="C162" s="184"/>
      <c r="D162" s="184"/>
    </row>
    <row r="163" spans="1:4" ht="15" x14ac:dyDescent="0.2">
      <c r="A163" s="184"/>
      <c r="B163" s="184"/>
      <c r="C163" s="184"/>
      <c r="D163" s="184"/>
    </row>
    <row r="164" spans="1:4" ht="15" x14ac:dyDescent="0.2">
      <c r="A164" s="184"/>
      <c r="B164" s="184"/>
      <c r="C164" s="184"/>
      <c r="D164" s="184"/>
    </row>
    <row r="165" spans="1:4" ht="15" x14ac:dyDescent="0.2">
      <c r="A165" s="184"/>
      <c r="B165" s="184"/>
      <c r="C165" s="184"/>
      <c r="D165" s="184"/>
    </row>
    <row r="166" spans="1:4" ht="15" x14ac:dyDescent="0.2">
      <c r="A166" s="184"/>
      <c r="B166" s="184"/>
      <c r="C166" s="184"/>
      <c r="D166" s="184"/>
    </row>
    <row r="167" spans="1:4" ht="15" x14ac:dyDescent="0.2">
      <c r="A167" s="184"/>
      <c r="B167" s="184"/>
      <c r="C167" s="184"/>
      <c r="D167" s="184"/>
    </row>
    <row r="168" spans="1:4" ht="15" x14ac:dyDescent="0.2">
      <c r="A168" s="184"/>
      <c r="B168" s="184"/>
      <c r="C168" s="184"/>
      <c r="D168" s="184"/>
    </row>
    <row r="169" spans="1:4" ht="15" x14ac:dyDescent="0.2">
      <c r="A169" s="184"/>
      <c r="B169" s="184"/>
      <c r="C169" s="184"/>
      <c r="D169" s="184"/>
    </row>
    <row r="170" spans="1:4" ht="15" x14ac:dyDescent="0.2">
      <c r="A170" s="184"/>
      <c r="B170" s="184"/>
      <c r="C170" s="184"/>
      <c r="D170" s="184"/>
    </row>
    <row r="171" spans="1:4" ht="15" x14ac:dyDescent="0.2">
      <c r="A171" s="184"/>
      <c r="B171" s="184"/>
      <c r="C171" s="184"/>
      <c r="D171" s="184"/>
    </row>
    <row r="172" spans="1:4" ht="15" x14ac:dyDescent="0.2">
      <c r="A172" s="184"/>
      <c r="B172" s="184"/>
      <c r="C172" s="184"/>
      <c r="D172" s="184"/>
    </row>
    <row r="173" spans="1:4" ht="15" x14ac:dyDescent="0.2">
      <c r="A173" s="184"/>
      <c r="B173" s="184"/>
      <c r="C173" s="184"/>
      <c r="D173" s="184"/>
    </row>
    <row r="174" spans="1:4" ht="15" x14ac:dyDescent="0.2">
      <c r="A174" s="184"/>
      <c r="B174" s="184"/>
      <c r="C174" s="184"/>
      <c r="D174" s="184"/>
    </row>
    <row r="175" spans="1:4" ht="15" x14ac:dyDescent="0.2">
      <c r="A175" s="184"/>
      <c r="B175" s="184"/>
      <c r="C175" s="184"/>
      <c r="D175" s="184"/>
    </row>
    <row r="176" spans="1:4" ht="15" x14ac:dyDescent="0.2">
      <c r="A176" s="184"/>
      <c r="B176" s="184"/>
      <c r="C176" s="184"/>
      <c r="D176" s="184"/>
    </row>
    <row r="177" spans="1:4" ht="15" x14ac:dyDescent="0.2">
      <c r="A177" s="184"/>
      <c r="B177" s="184"/>
      <c r="C177" s="184"/>
      <c r="D177" s="184"/>
    </row>
    <row r="178" spans="1:4" ht="15" x14ac:dyDescent="0.2">
      <c r="A178" s="184"/>
      <c r="B178" s="184"/>
      <c r="C178" s="184"/>
      <c r="D178" s="184"/>
    </row>
    <row r="179" spans="1:4" ht="15" x14ac:dyDescent="0.2">
      <c r="A179" s="184"/>
      <c r="B179" s="184"/>
      <c r="C179" s="184"/>
      <c r="D179" s="184"/>
    </row>
    <row r="180" spans="1:4" ht="15" x14ac:dyDescent="0.2">
      <c r="A180" s="184"/>
      <c r="B180" s="184"/>
      <c r="C180" s="184"/>
      <c r="D180" s="184"/>
    </row>
    <row r="181" spans="1:4" ht="15" x14ac:dyDescent="0.2">
      <c r="A181" s="184"/>
      <c r="B181" s="184"/>
      <c r="C181" s="184"/>
      <c r="D181" s="184"/>
    </row>
    <row r="182" spans="1:4" ht="15" x14ac:dyDescent="0.2">
      <c r="A182" s="184"/>
      <c r="B182" s="184"/>
      <c r="C182" s="184"/>
      <c r="D182" s="184"/>
    </row>
    <row r="183" spans="1:4" ht="15" x14ac:dyDescent="0.2">
      <c r="A183" s="184"/>
      <c r="B183" s="184"/>
      <c r="C183" s="184"/>
      <c r="D183" s="184"/>
    </row>
    <row r="184" spans="1:4" ht="15" x14ac:dyDescent="0.2">
      <c r="A184" s="184"/>
      <c r="B184" s="184"/>
      <c r="C184" s="184"/>
      <c r="D184" s="184"/>
    </row>
    <row r="185" spans="1:4" ht="15" x14ac:dyDescent="0.2">
      <c r="A185" s="184"/>
      <c r="B185" s="184"/>
      <c r="C185" s="184"/>
      <c r="D185" s="184"/>
    </row>
    <row r="186" spans="1:4" ht="15" x14ac:dyDescent="0.2">
      <c r="A186" s="184"/>
      <c r="B186" s="184"/>
      <c r="C186" s="184"/>
      <c r="D186" s="184"/>
    </row>
    <row r="187" spans="1:4" ht="15" x14ac:dyDescent="0.2">
      <c r="A187" s="184"/>
      <c r="B187" s="184"/>
      <c r="C187" s="184"/>
      <c r="D187" s="184"/>
    </row>
    <row r="188" spans="1:4" ht="15" x14ac:dyDescent="0.2">
      <c r="A188" s="184"/>
      <c r="B188" s="184"/>
      <c r="C188" s="184"/>
      <c r="D188" s="184"/>
    </row>
    <row r="189" spans="1:4" ht="15" x14ac:dyDescent="0.2">
      <c r="A189" s="184"/>
      <c r="B189" s="184"/>
      <c r="C189" s="184"/>
      <c r="D189" s="184"/>
    </row>
    <row r="190" spans="1:4" ht="15" x14ac:dyDescent="0.2">
      <c r="A190" s="184"/>
      <c r="B190" s="184"/>
      <c r="C190" s="184"/>
      <c r="D190" s="184"/>
    </row>
    <row r="191" spans="1:4" ht="15" x14ac:dyDescent="0.2">
      <c r="A191" s="184"/>
      <c r="B191" s="184"/>
      <c r="C191" s="184"/>
      <c r="D191" s="184"/>
    </row>
    <row r="192" spans="1:4" ht="15" x14ac:dyDescent="0.2">
      <c r="A192" s="184"/>
      <c r="B192" s="184"/>
      <c r="C192" s="184"/>
      <c r="D192" s="184"/>
    </row>
    <row r="193" spans="1:4" ht="15" x14ac:dyDescent="0.2">
      <c r="A193" s="184"/>
      <c r="B193" s="184"/>
      <c r="C193" s="184"/>
      <c r="D193" s="184"/>
    </row>
    <row r="194" spans="1:4" ht="15" x14ac:dyDescent="0.2">
      <c r="A194" s="184"/>
      <c r="B194" s="184"/>
      <c r="C194" s="184"/>
      <c r="D194" s="184"/>
    </row>
    <row r="195" spans="1:4" ht="15" x14ac:dyDescent="0.2">
      <c r="A195" s="184"/>
      <c r="B195" s="184"/>
      <c r="C195" s="184"/>
      <c r="D195" s="184"/>
    </row>
    <row r="196" spans="1:4" ht="15" x14ac:dyDescent="0.2">
      <c r="A196" s="184"/>
      <c r="B196" s="184"/>
      <c r="C196" s="184"/>
      <c r="D196" s="184"/>
    </row>
    <row r="197" spans="1:4" ht="15" x14ac:dyDescent="0.2">
      <c r="A197" s="184"/>
      <c r="B197" s="184"/>
      <c r="C197" s="184"/>
      <c r="D197" s="184"/>
    </row>
    <row r="198" spans="1:4" ht="15" x14ac:dyDescent="0.2">
      <c r="A198" s="184"/>
      <c r="B198" s="184"/>
      <c r="C198" s="184"/>
      <c r="D198" s="184"/>
    </row>
    <row r="199" spans="1:4" ht="15" x14ac:dyDescent="0.2">
      <c r="A199" s="184"/>
      <c r="B199" s="184"/>
      <c r="C199" s="184"/>
      <c r="D199" s="184"/>
    </row>
    <row r="200" spans="1:4" ht="15" x14ac:dyDescent="0.2">
      <c r="A200" s="184"/>
      <c r="B200" s="184"/>
      <c r="C200" s="184"/>
      <c r="D200" s="184"/>
    </row>
    <row r="201" spans="1:4" ht="15" x14ac:dyDescent="0.2">
      <c r="A201" s="184"/>
      <c r="B201" s="184"/>
      <c r="C201" s="184"/>
      <c r="D201" s="184"/>
    </row>
    <row r="202" spans="1:4" ht="15" x14ac:dyDescent="0.2">
      <c r="A202" s="184"/>
      <c r="B202" s="184"/>
      <c r="C202" s="184"/>
      <c r="D202" s="184"/>
    </row>
    <row r="203" spans="1:4" ht="15" x14ac:dyDescent="0.2">
      <c r="A203" s="184"/>
      <c r="B203" s="184"/>
      <c r="C203" s="184"/>
      <c r="D203" s="184"/>
    </row>
    <row r="204" spans="1:4" ht="15" x14ac:dyDescent="0.2">
      <c r="A204" s="184"/>
      <c r="B204" s="184"/>
      <c r="C204" s="184"/>
      <c r="D204" s="184"/>
    </row>
    <row r="205" spans="1:4" ht="15" x14ac:dyDescent="0.2">
      <c r="A205" s="184"/>
      <c r="B205" s="184"/>
      <c r="C205" s="184"/>
      <c r="D205" s="184"/>
    </row>
    <row r="206" spans="1:4" ht="15" x14ac:dyDescent="0.2">
      <c r="A206" s="184"/>
      <c r="B206" s="184"/>
      <c r="C206" s="184"/>
      <c r="D206" s="184"/>
    </row>
    <row r="207" spans="1:4" ht="15" x14ac:dyDescent="0.2">
      <c r="A207" s="184"/>
      <c r="B207" s="184"/>
      <c r="C207" s="184"/>
      <c r="D207" s="184"/>
    </row>
    <row r="208" spans="1:4" ht="15" x14ac:dyDescent="0.2">
      <c r="A208" s="184"/>
      <c r="B208" s="184"/>
      <c r="C208" s="184"/>
      <c r="D208" s="184"/>
    </row>
    <row r="209" spans="1:4" ht="15" x14ac:dyDescent="0.2">
      <c r="A209" s="184"/>
      <c r="B209" s="184"/>
      <c r="C209" s="184"/>
      <c r="D209" s="184"/>
    </row>
    <row r="210" spans="1:4" ht="15" x14ac:dyDescent="0.2">
      <c r="A210" s="184"/>
      <c r="B210" s="184"/>
      <c r="C210" s="184"/>
      <c r="D210" s="184"/>
    </row>
    <row r="211" spans="1:4" ht="15" x14ac:dyDescent="0.2">
      <c r="A211" s="184"/>
      <c r="B211" s="184"/>
      <c r="C211" s="184"/>
      <c r="D211" s="184"/>
    </row>
    <row r="212" spans="1:4" ht="15" x14ac:dyDescent="0.2">
      <c r="A212" s="184"/>
      <c r="B212" s="184"/>
      <c r="C212" s="184"/>
      <c r="D212" s="184"/>
    </row>
    <row r="213" spans="1:4" ht="15" x14ac:dyDescent="0.2">
      <c r="A213" s="184"/>
      <c r="B213" s="184"/>
      <c r="C213" s="184"/>
      <c r="D213" s="184"/>
    </row>
    <row r="214" spans="1:4" ht="15" x14ac:dyDescent="0.2">
      <c r="A214" s="184"/>
      <c r="B214" s="184"/>
      <c r="C214" s="184"/>
      <c r="D214" s="184"/>
    </row>
    <row r="215" spans="1:4" ht="15" x14ac:dyDescent="0.2">
      <c r="A215" s="184"/>
      <c r="B215" s="184"/>
      <c r="C215" s="184"/>
      <c r="D215" s="184"/>
    </row>
    <row r="216" spans="1:4" ht="15" x14ac:dyDescent="0.2">
      <c r="A216" s="184"/>
      <c r="B216" s="184"/>
      <c r="C216" s="184"/>
      <c r="D216" s="184"/>
    </row>
    <row r="217" spans="1:4" ht="15" x14ac:dyDescent="0.2">
      <c r="A217" s="184"/>
      <c r="B217" s="184"/>
      <c r="C217" s="184"/>
      <c r="D217" s="184"/>
    </row>
    <row r="218" spans="1:4" ht="15" x14ac:dyDescent="0.2">
      <c r="A218" s="184"/>
      <c r="B218" s="184"/>
      <c r="C218" s="184"/>
      <c r="D218" s="184"/>
    </row>
    <row r="219" spans="1:4" ht="15" x14ac:dyDescent="0.2">
      <c r="A219" s="184"/>
      <c r="B219" s="184"/>
      <c r="C219" s="184"/>
      <c r="D219" s="184"/>
    </row>
    <row r="220" spans="1:4" ht="15" x14ac:dyDescent="0.2">
      <c r="A220" s="184"/>
      <c r="B220" s="184"/>
      <c r="C220" s="184"/>
      <c r="D220" s="184"/>
    </row>
    <row r="221" spans="1:4" ht="15" x14ac:dyDescent="0.2">
      <c r="A221" s="184"/>
      <c r="B221" s="184"/>
      <c r="C221" s="184"/>
      <c r="D221" s="184"/>
    </row>
    <row r="222" spans="1:4" ht="15" x14ac:dyDescent="0.2">
      <c r="A222" s="184"/>
      <c r="B222" s="184"/>
      <c r="C222" s="184"/>
      <c r="D222" s="184"/>
    </row>
    <row r="223" spans="1:4" ht="15" x14ac:dyDescent="0.2">
      <c r="A223" s="184"/>
      <c r="B223" s="184"/>
      <c r="C223" s="184"/>
      <c r="D223" s="184"/>
    </row>
    <row r="224" spans="1:4" ht="15" x14ac:dyDescent="0.2">
      <c r="A224" s="184"/>
      <c r="B224" s="184"/>
      <c r="C224" s="184"/>
      <c r="D224" s="184"/>
    </row>
    <row r="225" spans="1:4" ht="15" x14ac:dyDescent="0.2">
      <c r="A225" s="184"/>
      <c r="B225" s="184"/>
      <c r="C225" s="184"/>
      <c r="D225" s="184"/>
    </row>
    <row r="226" spans="1:4" ht="15" x14ac:dyDescent="0.2">
      <c r="A226" s="184"/>
      <c r="B226" s="184"/>
      <c r="C226" s="184"/>
      <c r="D226" s="184"/>
    </row>
    <row r="227" spans="1:4" ht="15" x14ac:dyDescent="0.2">
      <c r="A227" s="184"/>
      <c r="B227" s="184"/>
      <c r="C227" s="184"/>
      <c r="D227" s="184"/>
    </row>
    <row r="228" spans="1:4" ht="15" x14ac:dyDescent="0.2">
      <c r="A228" s="184"/>
      <c r="B228" s="184"/>
      <c r="C228" s="184"/>
      <c r="D228" s="184"/>
    </row>
    <row r="229" spans="1:4" ht="15" x14ac:dyDescent="0.2">
      <c r="A229" s="184"/>
      <c r="B229" s="184"/>
      <c r="C229" s="184"/>
      <c r="D229" s="184"/>
    </row>
    <row r="230" spans="1:4" ht="15" x14ac:dyDescent="0.2">
      <c r="A230" s="184"/>
      <c r="B230" s="184"/>
      <c r="C230" s="184"/>
      <c r="D230" s="184"/>
    </row>
    <row r="231" spans="1:4" ht="15" x14ac:dyDescent="0.2">
      <c r="A231" s="184"/>
      <c r="B231" s="184"/>
      <c r="C231" s="184"/>
      <c r="D231" s="184"/>
    </row>
    <row r="232" spans="1:4" ht="15" x14ac:dyDescent="0.2">
      <c r="A232" s="184"/>
      <c r="B232" s="184"/>
      <c r="C232" s="184"/>
      <c r="D232" s="184"/>
    </row>
    <row r="233" spans="1:4" ht="15" x14ac:dyDescent="0.2">
      <c r="A233" s="184"/>
      <c r="B233" s="184"/>
      <c r="C233" s="184"/>
      <c r="D233" s="184"/>
    </row>
    <row r="234" spans="1:4" ht="15" x14ac:dyDescent="0.2">
      <c r="A234" s="184"/>
      <c r="B234" s="184"/>
      <c r="C234" s="184"/>
      <c r="D234" s="184"/>
    </row>
    <row r="235" spans="1:4" ht="15" x14ac:dyDescent="0.2">
      <c r="A235" s="184"/>
      <c r="B235" s="184"/>
      <c r="C235" s="184"/>
      <c r="D235" s="184"/>
    </row>
    <row r="236" spans="1:4" ht="15" x14ac:dyDescent="0.2">
      <c r="A236" s="184"/>
      <c r="B236" s="184"/>
      <c r="C236" s="184"/>
      <c r="D236" s="184"/>
    </row>
    <row r="237" spans="1:4" ht="15" x14ac:dyDescent="0.2">
      <c r="A237" s="184"/>
      <c r="B237" s="184"/>
      <c r="C237" s="184"/>
      <c r="D237" s="184"/>
    </row>
    <row r="238" spans="1:4" ht="15" x14ac:dyDescent="0.2">
      <c r="A238" s="184"/>
      <c r="B238" s="184"/>
      <c r="C238" s="184"/>
      <c r="D238" s="184"/>
    </row>
    <row r="239" spans="1:4" ht="15" x14ac:dyDescent="0.2">
      <c r="A239" s="184"/>
      <c r="B239" s="184"/>
      <c r="C239" s="184"/>
      <c r="D239" s="184"/>
    </row>
    <row r="240" spans="1:4" ht="15" x14ac:dyDescent="0.2">
      <c r="A240" s="184"/>
      <c r="B240" s="184"/>
      <c r="C240" s="184"/>
      <c r="D240" s="184"/>
    </row>
    <row r="241" spans="1:4" ht="15" x14ac:dyDescent="0.2">
      <c r="A241" s="184"/>
      <c r="B241" s="184"/>
      <c r="C241" s="184"/>
      <c r="D241" s="184"/>
    </row>
    <row r="242" spans="1:4" ht="15" x14ac:dyDescent="0.2">
      <c r="A242" s="184"/>
      <c r="B242" s="184"/>
      <c r="C242" s="184"/>
      <c r="D242" s="184"/>
    </row>
    <row r="243" spans="1:4" ht="15" x14ac:dyDescent="0.2">
      <c r="A243" s="184"/>
      <c r="B243" s="184"/>
      <c r="C243" s="184"/>
      <c r="D243" s="184"/>
    </row>
    <row r="244" spans="1:4" ht="15" x14ac:dyDescent="0.2">
      <c r="A244" s="184"/>
      <c r="B244" s="184"/>
      <c r="C244" s="184"/>
      <c r="D244" s="184"/>
    </row>
    <row r="245" spans="1:4" ht="15" x14ac:dyDescent="0.2">
      <c r="A245" s="184"/>
      <c r="B245" s="184"/>
      <c r="C245" s="184"/>
      <c r="D245" s="184"/>
    </row>
    <row r="246" spans="1:4" ht="15" x14ac:dyDescent="0.2">
      <c r="A246" s="184"/>
      <c r="B246" s="184"/>
      <c r="C246" s="184"/>
      <c r="D246" s="184"/>
    </row>
    <row r="247" spans="1:4" ht="15" x14ac:dyDescent="0.2">
      <c r="A247" s="184"/>
      <c r="B247" s="184"/>
      <c r="C247" s="184"/>
      <c r="D247" s="184"/>
    </row>
    <row r="248" spans="1:4" ht="15" x14ac:dyDescent="0.2">
      <c r="A248" s="184"/>
      <c r="B248" s="184"/>
      <c r="C248" s="184"/>
      <c r="D248" s="184"/>
    </row>
    <row r="249" spans="1:4" ht="15" x14ac:dyDescent="0.2">
      <c r="A249" s="184"/>
      <c r="B249" s="184"/>
      <c r="C249" s="184"/>
      <c r="D249" s="184"/>
    </row>
    <row r="250" spans="1:4" ht="15" x14ac:dyDescent="0.2">
      <c r="A250" s="184"/>
      <c r="B250" s="184"/>
      <c r="C250" s="184"/>
      <c r="D250" s="184"/>
    </row>
    <row r="251" spans="1:4" ht="15" x14ac:dyDescent="0.2">
      <c r="A251" s="184"/>
      <c r="B251" s="184"/>
      <c r="C251" s="184"/>
      <c r="D251" s="184"/>
    </row>
    <row r="252" spans="1:4" ht="15" x14ac:dyDescent="0.2">
      <c r="A252" s="184"/>
      <c r="B252" s="184"/>
      <c r="C252" s="184"/>
      <c r="D252" s="184"/>
    </row>
    <row r="253" spans="1:4" ht="15" x14ac:dyDescent="0.2">
      <c r="A253" s="184"/>
      <c r="B253" s="184"/>
      <c r="C253" s="184"/>
      <c r="D253" s="184"/>
    </row>
    <row r="254" spans="1:4" ht="15" x14ac:dyDescent="0.2">
      <c r="A254" s="184"/>
      <c r="B254" s="184"/>
      <c r="C254" s="184"/>
      <c r="D254" s="184"/>
    </row>
    <row r="255" spans="1:4" ht="15" x14ac:dyDescent="0.2">
      <c r="A255" s="184"/>
      <c r="B255" s="184"/>
      <c r="C255" s="184"/>
      <c r="D255" s="184"/>
    </row>
    <row r="256" spans="1:4" ht="15" x14ac:dyDescent="0.2">
      <c r="A256" s="184"/>
      <c r="B256" s="184"/>
      <c r="C256" s="184"/>
      <c r="D256" s="184"/>
    </row>
    <row r="257" spans="1:4" ht="15" x14ac:dyDescent="0.2">
      <c r="A257" s="184"/>
      <c r="B257" s="184"/>
      <c r="C257" s="184"/>
      <c r="D257" s="184"/>
    </row>
    <row r="258" spans="1:4" ht="15" x14ac:dyDescent="0.2">
      <c r="A258" s="184"/>
      <c r="B258" s="184"/>
      <c r="C258" s="184"/>
      <c r="D258" s="184"/>
    </row>
    <row r="259" spans="1:4" ht="15" x14ac:dyDescent="0.2">
      <c r="A259" s="184"/>
      <c r="B259" s="184"/>
      <c r="C259" s="184"/>
      <c r="D259" s="184"/>
    </row>
    <row r="260" spans="1:4" ht="15" x14ac:dyDescent="0.2">
      <c r="A260" s="184"/>
      <c r="B260" s="184"/>
      <c r="C260" s="184"/>
      <c r="D260" s="184"/>
    </row>
    <row r="261" spans="1:4" ht="15" x14ac:dyDescent="0.2">
      <c r="A261" s="184"/>
      <c r="B261" s="184"/>
      <c r="C261" s="184"/>
      <c r="D261" s="184"/>
    </row>
    <row r="262" spans="1:4" ht="15" x14ac:dyDescent="0.2">
      <c r="A262" s="184"/>
      <c r="B262" s="184"/>
      <c r="C262" s="184"/>
      <c r="D262" s="184"/>
    </row>
    <row r="263" spans="1:4" ht="15" x14ac:dyDescent="0.2">
      <c r="A263" s="184"/>
      <c r="B263" s="184"/>
      <c r="C263" s="184"/>
      <c r="D263" s="184"/>
    </row>
    <row r="264" spans="1:4" ht="15" x14ac:dyDescent="0.2">
      <c r="A264" s="184"/>
      <c r="B264" s="184"/>
      <c r="C264" s="184"/>
      <c r="D264" s="184"/>
    </row>
    <row r="265" spans="1:4" ht="15" x14ac:dyDescent="0.2">
      <c r="A265" s="184"/>
      <c r="B265" s="184"/>
      <c r="C265" s="184"/>
      <c r="D265" s="184"/>
    </row>
    <row r="266" spans="1:4" ht="15" x14ac:dyDescent="0.2">
      <c r="A266" s="184"/>
      <c r="B266" s="184"/>
      <c r="C266" s="184"/>
      <c r="D266" s="184"/>
    </row>
    <row r="267" spans="1:4" ht="15" x14ac:dyDescent="0.2">
      <c r="A267" s="184"/>
      <c r="B267" s="184"/>
      <c r="C267" s="184"/>
      <c r="D267" s="184"/>
    </row>
    <row r="268" spans="1:4" ht="15" x14ac:dyDescent="0.2">
      <c r="A268" s="184"/>
      <c r="B268" s="184"/>
      <c r="C268" s="184"/>
      <c r="D268" s="184"/>
    </row>
    <row r="269" spans="1:4" ht="15" x14ac:dyDescent="0.2">
      <c r="A269" s="184"/>
      <c r="B269" s="184"/>
      <c r="C269" s="184"/>
      <c r="D269" s="184"/>
    </row>
    <row r="270" spans="1:4" ht="15" x14ac:dyDescent="0.2">
      <c r="A270" s="184"/>
      <c r="B270" s="184"/>
      <c r="C270" s="184"/>
      <c r="D270" s="184"/>
    </row>
    <row r="271" spans="1:4" ht="15" x14ac:dyDescent="0.2">
      <c r="A271" s="184"/>
      <c r="B271" s="184"/>
      <c r="C271" s="184"/>
      <c r="D271" s="184"/>
    </row>
    <row r="272" spans="1:4" ht="15" x14ac:dyDescent="0.2">
      <c r="A272" s="184"/>
      <c r="B272" s="184"/>
      <c r="C272" s="184"/>
      <c r="D272" s="184"/>
    </row>
    <row r="273" spans="1:4" ht="15" x14ac:dyDescent="0.2">
      <c r="A273" s="184"/>
      <c r="B273" s="184"/>
      <c r="C273" s="184"/>
      <c r="D273" s="184"/>
    </row>
    <row r="274" spans="1:4" ht="15" x14ac:dyDescent="0.2">
      <c r="A274" s="184"/>
      <c r="B274" s="184"/>
      <c r="C274" s="184"/>
      <c r="D274" s="184"/>
    </row>
    <row r="275" spans="1:4" ht="15" x14ac:dyDescent="0.2">
      <c r="A275" s="184"/>
      <c r="B275" s="184"/>
      <c r="C275" s="184"/>
      <c r="D275" s="184"/>
    </row>
    <row r="276" spans="1:4" ht="15" x14ac:dyDescent="0.2">
      <c r="A276" s="184"/>
      <c r="B276" s="184"/>
      <c r="C276" s="184"/>
      <c r="D276" s="184"/>
    </row>
    <row r="277" spans="1:4" ht="15" x14ac:dyDescent="0.2">
      <c r="A277" s="184"/>
      <c r="B277" s="184"/>
      <c r="C277" s="184"/>
      <c r="D277" s="184"/>
    </row>
    <row r="278" spans="1:4" ht="15" x14ac:dyDescent="0.2">
      <c r="A278" s="184"/>
      <c r="B278" s="184"/>
      <c r="C278" s="184"/>
      <c r="D278" s="184"/>
    </row>
    <row r="279" spans="1:4" ht="15" x14ac:dyDescent="0.2">
      <c r="A279" s="184"/>
      <c r="B279" s="184"/>
      <c r="C279" s="184"/>
      <c r="D279" s="184"/>
    </row>
    <row r="280" spans="1:4" ht="15" x14ac:dyDescent="0.2">
      <c r="A280" s="184"/>
      <c r="B280" s="184"/>
      <c r="C280" s="184"/>
      <c r="D280" s="184"/>
    </row>
    <row r="281" spans="1:4" ht="15" x14ac:dyDescent="0.2">
      <c r="A281" s="184"/>
      <c r="B281" s="184"/>
      <c r="C281" s="184"/>
      <c r="D281" s="184"/>
    </row>
    <row r="282" spans="1:4" ht="15" x14ac:dyDescent="0.2">
      <c r="A282" s="184"/>
      <c r="B282" s="184"/>
      <c r="C282" s="184"/>
      <c r="D282" s="184"/>
    </row>
    <row r="283" spans="1:4" ht="15" x14ac:dyDescent="0.2">
      <c r="A283" s="184"/>
      <c r="B283" s="184"/>
      <c r="C283" s="184"/>
      <c r="D283" s="184"/>
    </row>
    <row r="284" spans="1:4" ht="15" x14ac:dyDescent="0.2">
      <c r="A284" s="184"/>
      <c r="B284" s="184"/>
      <c r="C284" s="184"/>
      <c r="D284" s="184"/>
    </row>
    <row r="285" spans="1:4" ht="15" x14ac:dyDescent="0.2">
      <c r="A285" s="184"/>
      <c r="B285" s="184"/>
      <c r="C285" s="184"/>
      <c r="D285" s="184"/>
    </row>
    <row r="286" spans="1:4" ht="15" x14ac:dyDescent="0.2">
      <c r="A286" s="184"/>
      <c r="B286" s="184"/>
      <c r="C286" s="184"/>
      <c r="D286" s="184"/>
    </row>
    <row r="287" spans="1:4" ht="15" x14ac:dyDescent="0.2">
      <c r="A287" s="184"/>
      <c r="B287" s="184"/>
      <c r="C287" s="184"/>
      <c r="D287" s="184"/>
    </row>
    <row r="288" spans="1:4" ht="15" x14ac:dyDescent="0.2">
      <c r="A288" s="184"/>
      <c r="B288" s="184"/>
      <c r="C288" s="184"/>
      <c r="D288" s="184"/>
    </row>
    <row r="289" spans="1:4" ht="15" x14ac:dyDescent="0.2">
      <c r="A289" s="184"/>
      <c r="B289" s="184"/>
      <c r="C289" s="184"/>
      <c r="D289" s="184"/>
    </row>
    <row r="290" spans="1:4" ht="15" x14ac:dyDescent="0.2">
      <c r="A290" s="184"/>
      <c r="B290" s="184"/>
      <c r="C290" s="184"/>
      <c r="D290" s="184"/>
    </row>
    <row r="291" spans="1:4" ht="15" x14ac:dyDescent="0.2">
      <c r="A291" s="184"/>
      <c r="B291" s="184"/>
      <c r="C291" s="184"/>
      <c r="D291" s="184"/>
    </row>
    <row r="292" spans="1:4" ht="15" x14ac:dyDescent="0.2">
      <c r="A292" s="184"/>
      <c r="B292" s="184"/>
      <c r="C292" s="184"/>
      <c r="D292" s="184"/>
    </row>
    <row r="293" spans="1:4" ht="15" x14ac:dyDescent="0.2">
      <c r="A293" s="184"/>
      <c r="B293" s="184"/>
      <c r="C293" s="184"/>
      <c r="D293" s="184"/>
    </row>
    <row r="294" spans="1:4" ht="15" x14ac:dyDescent="0.2">
      <c r="A294" s="184"/>
      <c r="B294" s="184"/>
      <c r="C294" s="184"/>
      <c r="D294" s="184"/>
    </row>
    <row r="295" spans="1:4" ht="15" x14ac:dyDescent="0.2">
      <c r="A295" s="184"/>
      <c r="B295" s="184"/>
      <c r="C295" s="184"/>
      <c r="D295" s="184"/>
    </row>
    <row r="296" spans="1:4" ht="15" x14ac:dyDescent="0.2">
      <c r="A296" s="184"/>
      <c r="B296" s="184"/>
      <c r="C296" s="184"/>
      <c r="D296" s="184"/>
    </row>
    <row r="297" spans="1:4" ht="15" x14ac:dyDescent="0.2">
      <c r="A297" s="184"/>
      <c r="B297" s="184"/>
      <c r="C297" s="184"/>
      <c r="D297" s="184"/>
    </row>
    <row r="298" spans="1:4" ht="15" x14ac:dyDescent="0.2">
      <c r="A298" s="184"/>
      <c r="B298" s="184"/>
      <c r="C298" s="184"/>
      <c r="D298" s="184"/>
    </row>
    <row r="299" spans="1:4" ht="15" x14ac:dyDescent="0.2">
      <c r="A299" s="184"/>
      <c r="B299" s="184"/>
      <c r="C299" s="184"/>
      <c r="D299" s="184"/>
    </row>
    <row r="300" spans="1:4" ht="15" x14ac:dyDescent="0.2">
      <c r="A300" s="184"/>
      <c r="B300" s="184"/>
      <c r="C300" s="184"/>
      <c r="D300" s="184"/>
    </row>
    <row r="301" spans="1:4" ht="15" x14ac:dyDescent="0.2">
      <c r="A301" s="184"/>
      <c r="B301" s="184"/>
      <c r="C301" s="184"/>
      <c r="D301" s="184"/>
    </row>
    <row r="302" spans="1:4" ht="15" x14ac:dyDescent="0.2">
      <c r="A302" s="184"/>
      <c r="B302" s="184"/>
      <c r="C302" s="184"/>
      <c r="D302" s="184"/>
    </row>
    <row r="303" spans="1:4" ht="15" x14ac:dyDescent="0.2">
      <c r="A303" s="184"/>
      <c r="B303" s="184"/>
      <c r="C303" s="184"/>
      <c r="D303" s="184"/>
    </row>
    <row r="304" spans="1:4" ht="15" x14ac:dyDescent="0.2">
      <c r="A304" s="184"/>
      <c r="B304" s="184"/>
      <c r="C304" s="184"/>
      <c r="D304" s="184"/>
    </row>
    <row r="305" spans="1:4" ht="15" x14ac:dyDescent="0.2">
      <c r="A305" s="184"/>
      <c r="B305" s="184"/>
      <c r="C305" s="184"/>
      <c r="D305" s="184"/>
    </row>
    <row r="306" spans="1:4" ht="15" x14ac:dyDescent="0.2">
      <c r="A306" s="184"/>
      <c r="B306" s="184"/>
      <c r="C306" s="184"/>
      <c r="D306" s="184"/>
    </row>
    <row r="307" spans="1:4" ht="15" x14ac:dyDescent="0.2">
      <c r="A307" s="184"/>
      <c r="B307" s="184"/>
      <c r="C307" s="184"/>
      <c r="D307" s="184"/>
    </row>
    <row r="308" spans="1:4" ht="15" x14ac:dyDescent="0.2">
      <c r="A308" s="184"/>
      <c r="B308" s="184"/>
      <c r="C308" s="184"/>
      <c r="D308" s="184"/>
    </row>
    <row r="309" spans="1:4" ht="15" x14ac:dyDescent="0.2">
      <c r="A309" s="184"/>
      <c r="B309" s="184"/>
      <c r="C309" s="184"/>
      <c r="D309" s="184"/>
    </row>
    <row r="310" spans="1:4" ht="15" x14ac:dyDescent="0.2">
      <c r="A310" s="184"/>
      <c r="B310" s="184"/>
      <c r="C310" s="184"/>
      <c r="D310" s="184"/>
    </row>
    <row r="311" spans="1:4" ht="15" x14ac:dyDescent="0.2">
      <c r="A311" s="184"/>
      <c r="B311" s="184"/>
      <c r="C311" s="184"/>
      <c r="D311" s="184"/>
    </row>
    <row r="312" spans="1:4" ht="15" x14ac:dyDescent="0.2">
      <c r="A312" s="184"/>
      <c r="B312" s="184"/>
      <c r="C312" s="184"/>
      <c r="D312" s="184"/>
    </row>
    <row r="313" spans="1:4" ht="15" x14ac:dyDescent="0.2">
      <c r="A313" s="184"/>
      <c r="B313" s="184"/>
      <c r="C313" s="184"/>
      <c r="D313" s="184"/>
    </row>
    <row r="314" spans="1:4" ht="15" x14ac:dyDescent="0.2">
      <c r="A314" s="184"/>
      <c r="B314" s="184"/>
      <c r="C314" s="184"/>
      <c r="D314" s="184"/>
    </row>
    <row r="315" spans="1:4" ht="15" x14ac:dyDescent="0.2">
      <c r="A315" s="184"/>
      <c r="B315" s="184"/>
      <c r="C315" s="184"/>
      <c r="D315" s="184"/>
    </row>
    <row r="316" spans="1:4" ht="15" x14ac:dyDescent="0.2">
      <c r="A316" s="184"/>
      <c r="B316" s="184"/>
      <c r="C316" s="184"/>
      <c r="D316" s="184"/>
    </row>
    <row r="317" spans="1:4" ht="15" x14ac:dyDescent="0.2">
      <c r="A317" s="184"/>
      <c r="B317" s="184"/>
      <c r="C317" s="184"/>
      <c r="D317" s="184"/>
    </row>
    <row r="318" spans="1:4" ht="15" x14ac:dyDescent="0.2">
      <c r="A318" s="184"/>
      <c r="B318" s="184"/>
      <c r="C318" s="184"/>
      <c r="D318" s="184"/>
    </row>
    <row r="319" spans="1:4" ht="15" x14ac:dyDescent="0.2">
      <c r="A319" s="184"/>
      <c r="B319" s="184"/>
      <c r="C319" s="184"/>
      <c r="D319" s="184"/>
    </row>
    <row r="320" spans="1:4" ht="15" x14ac:dyDescent="0.2">
      <c r="A320" s="184"/>
      <c r="B320" s="184"/>
      <c r="C320" s="184"/>
      <c r="D320" s="184"/>
    </row>
    <row r="321" spans="1:4" ht="15" x14ac:dyDescent="0.2">
      <c r="A321" s="184"/>
      <c r="B321" s="184"/>
      <c r="C321" s="184"/>
      <c r="D321" s="184"/>
    </row>
    <row r="322" spans="1:4" ht="15" x14ac:dyDescent="0.2">
      <c r="A322" s="184"/>
      <c r="B322" s="184"/>
      <c r="C322" s="184"/>
      <c r="D322" s="184"/>
    </row>
    <row r="323" spans="1:4" ht="15" x14ac:dyDescent="0.2">
      <c r="A323" s="184"/>
      <c r="B323" s="184"/>
      <c r="C323" s="184"/>
      <c r="D323" s="184"/>
    </row>
    <row r="324" spans="1:4" ht="15" x14ac:dyDescent="0.2">
      <c r="A324" s="184"/>
      <c r="B324" s="184"/>
      <c r="C324" s="184"/>
      <c r="D324" s="184"/>
    </row>
    <row r="325" spans="1:4" ht="15" x14ac:dyDescent="0.2">
      <c r="A325" s="184"/>
      <c r="B325" s="184"/>
      <c r="C325" s="184"/>
      <c r="D325" s="184"/>
    </row>
    <row r="326" spans="1:4" ht="15" x14ac:dyDescent="0.2">
      <c r="A326" s="184"/>
      <c r="B326" s="184"/>
      <c r="C326" s="184"/>
      <c r="D326" s="184"/>
    </row>
    <row r="327" spans="1:4" ht="15" x14ac:dyDescent="0.2">
      <c r="A327" s="184"/>
      <c r="B327" s="184"/>
      <c r="C327" s="184"/>
      <c r="D327" s="184"/>
    </row>
    <row r="328" spans="1:4" ht="15" x14ac:dyDescent="0.2">
      <c r="A328" s="184"/>
      <c r="B328" s="184"/>
      <c r="C328" s="184"/>
      <c r="D328" s="184"/>
    </row>
    <row r="329" spans="1:4" ht="15" x14ac:dyDescent="0.2">
      <c r="A329" s="184"/>
      <c r="B329" s="184"/>
      <c r="C329" s="184"/>
      <c r="D329" s="184"/>
    </row>
    <row r="330" spans="1:4" ht="15" x14ac:dyDescent="0.2">
      <c r="A330" s="184"/>
      <c r="B330" s="184"/>
      <c r="C330" s="184"/>
      <c r="D330" s="184"/>
    </row>
    <row r="331" spans="1:4" ht="15" x14ac:dyDescent="0.2">
      <c r="A331" s="184"/>
      <c r="B331" s="184"/>
      <c r="C331" s="184"/>
      <c r="D331" s="184"/>
    </row>
    <row r="332" spans="1:4" ht="15" x14ac:dyDescent="0.2">
      <c r="A332" s="184"/>
      <c r="B332" s="184"/>
      <c r="C332" s="184"/>
      <c r="D332" s="184"/>
    </row>
    <row r="333" spans="1:4" ht="15" x14ac:dyDescent="0.2">
      <c r="A333" s="184"/>
      <c r="B333" s="184"/>
      <c r="C333" s="184"/>
      <c r="D333" s="184"/>
    </row>
    <row r="334" spans="1:4" ht="15" x14ac:dyDescent="0.2">
      <c r="A334" s="184"/>
      <c r="B334" s="184"/>
      <c r="C334" s="184"/>
      <c r="D334" s="184"/>
    </row>
    <row r="335" spans="1:4" ht="15" x14ac:dyDescent="0.2">
      <c r="A335" s="184"/>
      <c r="B335" s="184"/>
      <c r="C335" s="184"/>
      <c r="D335" s="184"/>
    </row>
    <row r="336" spans="1:4" ht="15" x14ac:dyDescent="0.2">
      <c r="A336" s="184"/>
      <c r="B336" s="184"/>
      <c r="C336" s="184"/>
      <c r="D336" s="184"/>
    </row>
    <row r="337" spans="1:4" ht="15" x14ac:dyDescent="0.2">
      <c r="A337" s="184"/>
      <c r="B337" s="184"/>
      <c r="C337" s="184"/>
      <c r="D337" s="184"/>
    </row>
    <row r="338" spans="1:4" ht="15" x14ac:dyDescent="0.2">
      <c r="A338" s="184"/>
      <c r="B338" s="184"/>
      <c r="C338" s="184"/>
      <c r="D338" s="184"/>
    </row>
    <row r="339" spans="1:4" ht="15" x14ac:dyDescent="0.2">
      <c r="A339" s="184"/>
      <c r="B339" s="184"/>
      <c r="C339" s="184"/>
      <c r="D339" s="184"/>
    </row>
    <row r="340" spans="1:4" ht="15" x14ac:dyDescent="0.2">
      <c r="A340" s="184"/>
      <c r="B340" s="184"/>
      <c r="C340" s="184"/>
      <c r="D340" s="184"/>
    </row>
    <row r="341" spans="1:4" ht="15" x14ac:dyDescent="0.2">
      <c r="A341" s="184"/>
      <c r="B341" s="184"/>
      <c r="C341" s="184"/>
      <c r="D341" s="184"/>
    </row>
    <row r="342" spans="1:4" ht="15" x14ac:dyDescent="0.2">
      <c r="A342" s="184"/>
      <c r="B342" s="184"/>
      <c r="C342" s="184"/>
      <c r="D342" s="184"/>
    </row>
    <row r="343" spans="1:4" ht="15" x14ac:dyDescent="0.2">
      <c r="A343" s="184"/>
      <c r="B343" s="184"/>
      <c r="C343" s="184"/>
      <c r="D343" s="184"/>
    </row>
    <row r="344" spans="1:4" ht="15" x14ac:dyDescent="0.2">
      <c r="A344" s="184"/>
      <c r="B344" s="184"/>
      <c r="C344" s="184"/>
      <c r="D344" s="184"/>
    </row>
    <row r="345" spans="1:4" ht="15" x14ac:dyDescent="0.2">
      <c r="A345" s="184"/>
      <c r="B345" s="184"/>
      <c r="C345" s="184"/>
      <c r="D345" s="184"/>
    </row>
    <row r="346" spans="1:4" ht="15" x14ac:dyDescent="0.2">
      <c r="A346" s="184"/>
      <c r="B346" s="184"/>
      <c r="C346" s="184"/>
      <c r="D346" s="184"/>
    </row>
    <row r="347" spans="1:4" ht="15" x14ac:dyDescent="0.2">
      <c r="A347" s="184"/>
      <c r="B347" s="184"/>
      <c r="C347" s="184"/>
      <c r="D347" s="184"/>
    </row>
    <row r="348" spans="1:4" ht="15" x14ac:dyDescent="0.2">
      <c r="A348" s="184"/>
      <c r="B348" s="184"/>
      <c r="C348" s="184"/>
      <c r="D348" s="184"/>
    </row>
    <row r="349" spans="1:4" ht="15" x14ac:dyDescent="0.2">
      <c r="A349" s="184"/>
      <c r="B349" s="184"/>
      <c r="C349" s="184"/>
      <c r="D349" s="184"/>
    </row>
    <row r="350" spans="1:4" ht="15" x14ac:dyDescent="0.2">
      <c r="A350" s="184"/>
      <c r="B350" s="184"/>
      <c r="C350" s="184"/>
      <c r="D350" s="184"/>
    </row>
    <row r="351" spans="1:4" ht="15" x14ac:dyDescent="0.2">
      <c r="A351" s="184"/>
      <c r="B351" s="184"/>
      <c r="C351" s="184"/>
      <c r="D351" s="184"/>
    </row>
    <row r="352" spans="1:4" ht="15" x14ac:dyDescent="0.2">
      <c r="A352" s="184"/>
      <c r="B352" s="184"/>
      <c r="C352" s="184"/>
      <c r="D352" s="184"/>
    </row>
    <row r="353" spans="1:4" ht="15" x14ac:dyDescent="0.2">
      <c r="A353" s="184"/>
      <c r="B353" s="184"/>
      <c r="C353" s="184"/>
      <c r="D353" s="184"/>
    </row>
    <row r="354" spans="1:4" ht="15" x14ac:dyDescent="0.2">
      <c r="A354" s="184"/>
      <c r="B354" s="184"/>
      <c r="C354" s="184"/>
      <c r="D354" s="184"/>
    </row>
    <row r="355" spans="1:4" ht="15" x14ac:dyDescent="0.2">
      <c r="A355" s="184"/>
      <c r="B355" s="184"/>
      <c r="C355" s="184"/>
      <c r="D355" s="184"/>
    </row>
    <row r="356" spans="1:4" ht="15" x14ac:dyDescent="0.2">
      <c r="A356" s="184"/>
      <c r="B356" s="184"/>
      <c r="C356" s="184"/>
      <c r="D356" s="184"/>
    </row>
    <row r="357" spans="1:4" ht="15" x14ac:dyDescent="0.2">
      <c r="A357" s="184"/>
      <c r="B357" s="184"/>
      <c r="C357" s="184"/>
      <c r="D357" s="184"/>
    </row>
    <row r="358" spans="1:4" ht="15" x14ac:dyDescent="0.2">
      <c r="A358" s="184"/>
      <c r="B358" s="184"/>
      <c r="C358" s="184"/>
      <c r="D358" s="184"/>
    </row>
    <row r="359" spans="1:4" ht="15" x14ac:dyDescent="0.2">
      <c r="A359" s="184"/>
      <c r="B359" s="184"/>
      <c r="C359" s="184"/>
      <c r="D359" s="184"/>
    </row>
    <row r="360" spans="1:4" ht="15" x14ac:dyDescent="0.2">
      <c r="A360" s="184"/>
      <c r="B360" s="184"/>
      <c r="C360" s="184"/>
      <c r="D360" s="184"/>
    </row>
    <row r="361" spans="1:4" ht="15" x14ac:dyDescent="0.2">
      <c r="A361" s="184"/>
      <c r="B361" s="184"/>
      <c r="C361" s="184"/>
      <c r="D361" s="184"/>
    </row>
    <row r="362" spans="1:4" ht="15" x14ac:dyDescent="0.2">
      <c r="A362" s="184"/>
      <c r="B362" s="184"/>
      <c r="C362" s="184"/>
      <c r="D362" s="184"/>
    </row>
    <row r="363" spans="1:4" ht="15" x14ac:dyDescent="0.2">
      <c r="A363" s="184"/>
      <c r="B363" s="184"/>
      <c r="C363" s="184"/>
      <c r="D363" s="184"/>
    </row>
    <row r="364" spans="1:4" ht="15" x14ac:dyDescent="0.2">
      <c r="A364" s="184"/>
      <c r="B364" s="184"/>
      <c r="C364" s="184"/>
      <c r="D364" s="184"/>
    </row>
    <row r="365" spans="1:4" ht="15" x14ac:dyDescent="0.2">
      <c r="A365" s="184"/>
      <c r="B365" s="184"/>
      <c r="C365" s="184"/>
      <c r="D365" s="184"/>
    </row>
    <row r="366" spans="1:4" ht="15" x14ac:dyDescent="0.2">
      <c r="A366" s="184"/>
      <c r="B366" s="184"/>
      <c r="C366" s="184"/>
      <c r="D366" s="184"/>
    </row>
    <row r="367" spans="1:4" ht="15" x14ac:dyDescent="0.2">
      <c r="A367" s="184"/>
      <c r="B367" s="184"/>
      <c r="C367" s="184"/>
      <c r="D367" s="184"/>
    </row>
    <row r="368" spans="1:4" ht="15" x14ac:dyDescent="0.2">
      <c r="A368" s="184"/>
      <c r="B368" s="184"/>
      <c r="C368" s="184"/>
      <c r="D368" s="184"/>
    </row>
    <row r="369" spans="1:4" ht="15" x14ac:dyDescent="0.2">
      <c r="A369" s="184"/>
      <c r="B369" s="184"/>
      <c r="C369" s="184"/>
      <c r="D369" s="184"/>
    </row>
    <row r="370" spans="1:4" ht="15" x14ac:dyDescent="0.2">
      <c r="A370" s="184"/>
      <c r="B370" s="184"/>
      <c r="C370" s="184"/>
      <c r="D370" s="184"/>
    </row>
    <row r="371" spans="1:4" ht="15" x14ac:dyDescent="0.2">
      <c r="A371" s="184"/>
      <c r="B371" s="184"/>
      <c r="C371" s="184"/>
      <c r="D371" s="184"/>
    </row>
    <row r="372" spans="1:4" ht="15" x14ac:dyDescent="0.2">
      <c r="A372" s="184"/>
      <c r="B372" s="184"/>
      <c r="C372" s="184"/>
      <c r="D372" s="184"/>
    </row>
    <row r="373" spans="1:4" ht="15" x14ac:dyDescent="0.2">
      <c r="A373" s="184"/>
      <c r="B373" s="184"/>
      <c r="C373" s="184"/>
      <c r="D373" s="184"/>
    </row>
    <row r="374" spans="1:4" ht="15" x14ac:dyDescent="0.2">
      <c r="A374" s="184"/>
      <c r="B374" s="184"/>
      <c r="C374" s="184"/>
      <c r="D374" s="184"/>
    </row>
    <row r="375" spans="1:4" ht="15" x14ac:dyDescent="0.2">
      <c r="A375" s="184"/>
      <c r="B375" s="184"/>
      <c r="C375" s="184"/>
      <c r="D375" s="184"/>
    </row>
    <row r="376" spans="1:4" ht="15" x14ac:dyDescent="0.2">
      <c r="A376" s="184"/>
      <c r="B376" s="184"/>
      <c r="C376" s="184"/>
      <c r="D376" s="184"/>
    </row>
    <row r="377" spans="1:4" ht="15" x14ac:dyDescent="0.2">
      <c r="A377" s="184"/>
      <c r="B377" s="184"/>
      <c r="C377" s="184"/>
      <c r="D377" s="184"/>
    </row>
    <row r="378" spans="1:4" ht="15" x14ac:dyDescent="0.2">
      <c r="A378" s="184"/>
      <c r="B378" s="184"/>
      <c r="C378" s="184"/>
      <c r="D378" s="184"/>
    </row>
    <row r="379" spans="1:4" ht="15" x14ac:dyDescent="0.2">
      <c r="A379" s="184"/>
      <c r="B379" s="184"/>
      <c r="C379" s="184"/>
      <c r="D379" s="184"/>
    </row>
    <row r="380" spans="1:4" ht="15" x14ac:dyDescent="0.2">
      <c r="A380" s="184"/>
      <c r="B380" s="184"/>
      <c r="C380" s="184"/>
      <c r="D380" s="184"/>
    </row>
    <row r="381" spans="1:4" ht="15" x14ac:dyDescent="0.2">
      <c r="A381" s="184"/>
      <c r="B381" s="184"/>
      <c r="C381" s="184"/>
      <c r="D381" s="184"/>
    </row>
    <row r="382" spans="1:4" ht="15" x14ac:dyDescent="0.2">
      <c r="A382" s="184"/>
      <c r="B382" s="184"/>
      <c r="C382" s="184"/>
      <c r="D382" s="184"/>
    </row>
    <row r="383" spans="1:4" ht="15" x14ac:dyDescent="0.2">
      <c r="A383" s="184"/>
      <c r="B383" s="184"/>
      <c r="C383" s="184"/>
      <c r="D383" s="184"/>
    </row>
    <row r="384" spans="1:4" ht="15" x14ac:dyDescent="0.2">
      <c r="A384" s="184"/>
      <c r="B384" s="184"/>
      <c r="C384" s="184"/>
      <c r="D384" s="184"/>
    </row>
    <row r="385" spans="1:4" ht="15" x14ac:dyDescent="0.2">
      <c r="A385" s="184"/>
      <c r="B385" s="184"/>
      <c r="C385" s="184"/>
      <c r="D385" s="184"/>
    </row>
    <row r="386" spans="1:4" ht="15" x14ac:dyDescent="0.2">
      <c r="A386" s="184"/>
      <c r="B386" s="184"/>
      <c r="C386" s="184"/>
      <c r="D386" s="184"/>
    </row>
    <row r="387" spans="1:4" ht="15" x14ac:dyDescent="0.2">
      <c r="A387" s="184"/>
      <c r="B387" s="184"/>
      <c r="C387" s="184"/>
      <c r="D387" s="184"/>
    </row>
    <row r="388" spans="1:4" ht="15" x14ac:dyDescent="0.2">
      <c r="A388" s="184"/>
      <c r="B388" s="184"/>
      <c r="C388" s="184"/>
      <c r="D388" s="184"/>
    </row>
    <row r="389" spans="1:4" ht="15" x14ac:dyDescent="0.2">
      <c r="A389" s="184"/>
      <c r="B389" s="184"/>
      <c r="C389" s="184"/>
      <c r="D389" s="184"/>
    </row>
    <row r="390" spans="1:4" ht="15" x14ac:dyDescent="0.2">
      <c r="A390" s="184"/>
      <c r="B390" s="184"/>
      <c r="C390" s="184"/>
      <c r="D390" s="184"/>
    </row>
    <row r="391" spans="1:4" ht="15" x14ac:dyDescent="0.2">
      <c r="A391" s="184"/>
      <c r="B391" s="184"/>
      <c r="C391" s="184"/>
      <c r="D391" s="184"/>
    </row>
    <row r="392" spans="1:4" ht="15" x14ac:dyDescent="0.2">
      <c r="A392" s="184"/>
      <c r="B392" s="184"/>
      <c r="C392" s="184"/>
      <c r="D392" s="184"/>
    </row>
    <row r="393" spans="1:4" ht="15" x14ac:dyDescent="0.2">
      <c r="A393" s="184"/>
      <c r="B393" s="184"/>
      <c r="C393" s="184"/>
      <c r="D393" s="184"/>
    </row>
    <row r="394" spans="1:4" ht="15" x14ac:dyDescent="0.2">
      <c r="A394" s="184"/>
      <c r="B394" s="184"/>
      <c r="C394" s="184"/>
      <c r="D394" s="184"/>
    </row>
    <row r="395" spans="1:4" ht="15" x14ac:dyDescent="0.2">
      <c r="A395" s="184"/>
      <c r="B395" s="184"/>
      <c r="C395" s="184"/>
      <c r="D395" s="184"/>
    </row>
    <row r="396" spans="1:4" ht="15" x14ac:dyDescent="0.2">
      <c r="A396" s="184"/>
      <c r="B396" s="184"/>
      <c r="C396" s="184"/>
      <c r="D396" s="184"/>
    </row>
    <row r="397" spans="1:4" ht="15" x14ac:dyDescent="0.2">
      <c r="A397" s="184"/>
      <c r="B397" s="184"/>
      <c r="C397" s="184"/>
      <c r="D397" s="184"/>
    </row>
    <row r="398" spans="1:4" ht="15" x14ac:dyDescent="0.2">
      <c r="A398" s="184"/>
      <c r="B398" s="184"/>
      <c r="C398" s="184"/>
      <c r="D398" s="184"/>
    </row>
    <row r="399" spans="1:4" ht="15" x14ac:dyDescent="0.2">
      <c r="A399" s="184"/>
      <c r="B399" s="184"/>
      <c r="C399" s="184"/>
      <c r="D399" s="184"/>
    </row>
    <row r="400" spans="1:4" ht="15" x14ac:dyDescent="0.2">
      <c r="A400" s="184"/>
      <c r="B400" s="184"/>
      <c r="C400" s="184"/>
      <c r="D400" s="184"/>
    </row>
    <row r="401" spans="1:4" ht="15" x14ac:dyDescent="0.2">
      <c r="A401" s="184"/>
      <c r="B401" s="184"/>
      <c r="C401" s="184"/>
      <c r="D401" s="184"/>
    </row>
    <row r="402" spans="1:4" ht="15" x14ac:dyDescent="0.2">
      <c r="A402" s="184"/>
      <c r="B402" s="184"/>
      <c r="C402" s="184"/>
      <c r="D402" s="184"/>
    </row>
    <row r="403" spans="1:4" ht="15" x14ac:dyDescent="0.2">
      <c r="A403" s="184"/>
      <c r="B403" s="184"/>
      <c r="C403" s="184"/>
      <c r="D403" s="184"/>
    </row>
    <row r="404" spans="1:4" ht="15" x14ac:dyDescent="0.2">
      <c r="A404" s="184"/>
      <c r="B404" s="184"/>
      <c r="C404" s="184"/>
      <c r="D404" s="184"/>
    </row>
    <row r="405" spans="1:4" ht="15" x14ac:dyDescent="0.2">
      <c r="A405" s="184"/>
      <c r="B405" s="184"/>
      <c r="C405" s="184"/>
      <c r="D405" s="184"/>
    </row>
    <row r="406" spans="1:4" ht="15" x14ac:dyDescent="0.2">
      <c r="A406" s="184"/>
      <c r="B406" s="184"/>
      <c r="C406" s="184"/>
      <c r="D406" s="184"/>
    </row>
    <row r="407" spans="1:4" ht="15" x14ac:dyDescent="0.2">
      <c r="A407" s="184"/>
      <c r="B407" s="184"/>
      <c r="C407" s="184"/>
      <c r="D407" s="184"/>
    </row>
    <row r="408" spans="1:4" ht="15" x14ac:dyDescent="0.2">
      <c r="A408" s="184"/>
      <c r="B408" s="184"/>
      <c r="C408" s="184"/>
      <c r="D408" s="184"/>
    </row>
    <row r="409" spans="1:4" ht="15" x14ac:dyDescent="0.2">
      <c r="A409" s="184"/>
      <c r="B409" s="184"/>
      <c r="C409" s="184"/>
      <c r="D409" s="184"/>
    </row>
    <row r="410" spans="1:4" ht="15" x14ac:dyDescent="0.2">
      <c r="A410" s="184"/>
      <c r="B410" s="184"/>
      <c r="C410" s="184"/>
      <c r="D410" s="184"/>
    </row>
    <row r="411" spans="1:4" ht="15" x14ac:dyDescent="0.2">
      <c r="A411" s="184"/>
      <c r="B411" s="184"/>
      <c r="C411" s="184"/>
      <c r="D411" s="184"/>
    </row>
    <row r="412" spans="1:4" ht="15" x14ac:dyDescent="0.2">
      <c r="A412" s="184"/>
      <c r="B412" s="184"/>
      <c r="C412" s="184"/>
      <c r="D412" s="184"/>
    </row>
    <row r="413" spans="1:4" ht="15" x14ac:dyDescent="0.2">
      <c r="A413" s="184"/>
      <c r="B413" s="184"/>
      <c r="C413" s="184"/>
      <c r="D413" s="184"/>
    </row>
    <row r="414" spans="1:4" ht="15" x14ac:dyDescent="0.2">
      <c r="A414" s="184"/>
      <c r="B414" s="184"/>
      <c r="C414" s="184"/>
      <c r="D414" s="184"/>
    </row>
    <row r="415" spans="1:4" ht="15" x14ac:dyDescent="0.2">
      <c r="A415" s="184"/>
      <c r="B415" s="184"/>
      <c r="C415" s="184"/>
      <c r="D415" s="184"/>
    </row>
    <row r="416" spans="1:4" ht="15" x14ac:dyDescent="0.2">
      <c r="A416" s="184"/>
      <c r="B416" s="184"/>
      <c r="C416" s="184"/>
      <c r="D416" s="184"/>
    </row>
    <row r="417" spans="1:4" ht="15" x14ac:dyDescent="0.2">
      <c r="A417" s="184"/>
      <c r="B417" s="184"/>
      <c r="C417" s="184"/>
      <c r="D417" s="184"/>
    </row>
    <row r="418" spans="1:4" ht="15" x14ac:dyDescent="0.2">
      <c r="A418" s="184"/>
      <c r="B418" s="184"/>
      <c r="C418" s="184"/>
      <c r="D418" s="184"/>
    </row>
    <row r="419" spans="1:4" ht="15" x14ac:dyDescent="0.2">
      <c r="A419" s="184"/>
      <c r="B419" s="184"/>
      <c r="C419" s="184"/>
      <c r="D419" s="184"/>
    </row>
    <row r="420" spans="1:4" ht="15" x14ac:dyDescent="0.2">
      <c r="A420" s="184"/>
      <c r="B420" s="184"/>
      <c r="C420" s="184"/>
      <c r="D420" s="184"/>
    </row>
    <row r="421" spans="1:4" ht="15" x14ac:dyDescent="0.2">
      <c r="A421" s="184"/>
      <c r="B421" s="184"/>
      <c r="C421" s="184"/>
      <c r="D421" s="184"/>
    </row>
    <row r="422" spans="1:4" ht="15" x14ac:dyDescent="0.2">
      <c r="A422" s="184"/>
      <c r="B422" s="184"/>
      <c r="C422" s="184"/>
      <c r="D422" s="184"/>
    </row>
    <row r="423" spans="1:4" ht="15" x14ac:dyDescent="0.2">
      <c r="A423" s="184"/>
      <c r="B423" s="184"/>
      <c r="C423" s="184"/>
      <c r="D423" s="184"/>
    </row>
    <row r="424" spans="1:4" ht="15" x14ac:dyDescent="0.2">
      <c r="A424" s="184"/>
      <c r="B424" s="184"/>
      <c r="C424" s="184"/>
      <c r="D424" s="184"/>
    </row>
    <row r="425" spans="1:4" ht="15" x14ac:dyDescent="0.2">
      <c r="A425" s="184"/>
      <c r="B425" s="184"/>
      <c r="C425" s="184"/>
      <c r="D425" s="184"/>
    </row>
    <row r="426" spans="1:4" ht="15" x14ac:dyDescent="0.2">
      <c r="A426" s="184"/>
      <c r="B426" s="184"/>
      <c r="C426" s="184"/>
      <c r="D426" s="184"/>
    </row>
    <row r="427" spans="1:4" ht="15" x14ac:dyDescent="0.2">
      <c r="A427" s="184"/>
      <c r="B427" s="184"/>
      <c r="C427" s="184"/>
      <c r="D427" s="184"/>
    </row>
    <row r="428" spans="1:4" ht="15" x14ac:dyDescent="0.2">
      <c r="A428" s="184"/>
      <c r="B428" s="184"/>
      <c r="C428" s="184"/>
      <c r="D428" s="184"/>
    </row>
    <row r="429" spans="1:4" ht="15" x14ac:dyDescent="0.2">
      <c r="A429" s="184"/>
      <c r="B429" s="184"/>
      <c r="C429" s="184"/>
      <c r="D429" s="184"/>
    </row>
    <row r="430" spans="1:4" ht="15" x14ac:dyDescent="0.2">
      <c r="A430" s="184"/>
      <c r="B430" s="184"/>
      <c r="C430" s="184"/>
      <c r="D430" s="184"/>
    </row>
    <row r="431" spans="1:4" ht="15" x14ac:dyDescent="0.2">
      <c r="A431" s="184"/>
      <c r="B431" s="184"/>
      <c r="C431" s="184"/>
      <c r="D431" s="184"/>
    </row>
    <row r="432" spans="1:4" ht="15" x14ac:dyDescent="0.2">
      <c r="A432" s="184"/>
      <c r="B432" s="184"/>
      <c r="C432" s="184"/>
      <c r="D432" s="184"/>
    </row>
    <row r="433" spans="1:4" ht="15" x14ac:dyDescent="0.2">
      <c r="A433" s="184"/>
      <c r="B433" s="184"/>
      <c r="C433" s="184"/>
      <c r="D433" s="184"/>
    </row>
    <row r="434" spans="1:4" ht="15" x14ac:dyDescent="0.2">
      <c r="A434" s="184"/>
      <c r="B434" s="184"/>
      <c r="C434" s="184"/>
      <c r="D434" s="184"/>
    </row>
    <row r="435" spans="1:4" ht="15" x14ac:dyDescent="0.2">
      <c r="A435" s="184"/>
      <c r="B435" s="184"/>
      <c r="C435" s="184"/>
      <c r="D435" s="184"/>
    </row>
    <row r="436" spans="1:4" ht="15" x14ac:dyDescent="0.2">
      <c r="A436" s="184"/>
      <c r="B436" s="184"/>
      <c r="C436" s="184"/>
      <c r="D436" s="184"/>
    </row>
    <row r="437" spans="1:4" ht="15" x14ac:dyDescent="0.2">
      <c r="A437" s="184"/>
      <c r="B437" s="184"/>
      <c r="C437" s="184"/>
      <c r="D437" s="184"/>
    </row>
    <row r="438" spans="1:4" ht="15" x14ac:dyDescent="0.2">
      <c r="A438" s="184"/>
      <c r="B438" s="184"/>
      <c r="C438" s="184"/>
      <c r="D438" s="184"/>
    </row>
    <row r="439" spans="1:4" ht="15" x14ac:dyDescent="0.2">
      <c r="A439" s="184"/>
      <c r="B439" s="184"/>
      <c r="C439" s="184"/>
      <c r="D439" s="184"/>
    </row>
    <row r="440" spans="1:4" ht="15" x14ac:dyDescent="0.2">
      <c r="A440" s="184"/>
      <c r="B440" s="184"/>
      <c r="C440" s="184"/>
      <c r="D440" s="184"/>
    </row>
    <row r="441" spans="1:4" ht="15" x14ac:dyDescent="0.2">
      <c r="A441" s="184"/>
      <c r="B441" s="184"/>
      <c r="C441" s="184"/>
      <c r="D441" s="184"/>
    </row>
    <row r="442" spans="1:4" ht="15" x14ac:dyDescent="0.2">
      <c r="A442" s="184"/>
      <c r="B442" s="184"/>
      <c r="C442" s="184"/>
      <c r="D442" s="184"/>
    </row>
    <row r="443" spans="1:4" ht="15" x14ac:dyDescent="0.2">
      <c r="A443" s="184"/>
      <c r="B443" s="184"/>
      <c r="C443" s="184"/>
      <c r="D443" s="184"/>
    </row>
    <row r="444" spans="1:4" ht="15" x14ac:dyDescent="0.2">
      <c r="A444" s="184"/>
      <c r="B444" s="184"/>
      <c r="C444" s="184"/>
      <c r="D444" s="184"/>
    </row>
    <row r="445" spans="1:4" ht="15" x14ac:dyDescent="0.2">
      <c r="A445" s="184"/>
      <c r="B445" s="184"/>
      <c r="C445" s="184"/>
      <c r="D445" s="184"/>
    </row>
    <row r="446" spans="1:4" ht="15" x14ac:dyDescent="0.2">
      <c r="A446" s="184"/>
      <c r="B446" s="184"/>
      <c r="C446" s="184"/>
      <c r="D446" s="184"/>
    </row>
    <row r="447" spans="1:4" ht="15" x14ac:dyDescent="0.2">
      <c r="A447" s="184"/>
      <c r="B447" s="184"/>
      <c r="C447" s="184"/>
      <c r="D447" s="184"/>
    </row>
    <row r="448" spans="1:4" ht="15" x14ac:dyDescent="0.2">
      <c r="A448" s="184"/>
      <c r="B448" s="184"/>
      <c r="C448" s="184"/>
      <c r="D448" s="184"/>
    </row>
    <row r="449" spans="1:4" ht="15" x14ac:dyDescent="0.2">
      <c r="A449" s="184"/>
      <c r="B449" s="184"/>
      <c r="C449" s="184"/>
      <c r="D449" s="184"/>
    </row>
    <row r="450" spans="1:4" ht="15" x14ac:dyDescent="0.2">
      <c r="A450" s="184"/>
      <c r="B450" s="184"/>
      <c r="C450" s="184"/>
      <c r="D450" s="184"/>
    </row>
    <row r="451" spans="1:4" ht="15" x14ac:dyDescent="0.2">
      <c r="A451" s="184"/>
      <c r="B451" s="184"/>
      <c r="C451" s="184"/>
      <c r="D451" s="184"/>
    </row>
    <row r="452" spans="1:4" ht="15" x14ac:dyDescent="0.2">
      <c r="A452" s="184"/>
      <c r="B452" s="184"/>
      <c r="C452" s="184"/>
      <c r="D452" s="184"/>
    </row>
    <row r="453" spans="1:4" ht="15" x14ac:dyDescent="0.2">
      <c r="A453" s="184"/>
      <c r="B453" s="184"/>
      <c r="C453" s="184"/>
      <c r="D453" s="184"/>
    </row>
    <row r="454" spans="1:4" ht="15" x14ac:dyDescent="0.2">
      <c r="A454" s="184"/>
      <c r="B454" s="184"/>
      <c r="C454" s="184"/>
      <c r="D454" s="184"/>
    </row>
    <row r="455" spans="1:4" ht="15" x14ac:dyDescent="0.2">
      <c r="A455" s="184"/>
      <c r="B455" s="184"/>
      <c r="C455" s="184"/>
      <c r="D455" s="184"/>
    </row>
    <row r="456" spans="1:4" ht="15" x14ac:dyDescent="0.2">
      <c r="A456" s="184"/>
      <c r="B456" s="184"/>
      <c r="C456" s="184"/>
      <c r="D456" s="184"/>
    </row>
    <row r="457" spans="1:4" ht="15" x14ac:dyDescent="0.2">
      <c r="A457" s="184"/>
      <c r="B457" s="184"/>
      <c r="C457" s="184"/>
      <c r="D457" s="184"/>
    </row>
    <row r="458" spans="1:4" ht="15" x14ac:dyDescent="0.2">
      <c r="A458" s="184"/>
      <c r="B458" s="184"/>
      <c r="C458" s="184"/>
      <c r="D458" s="184"/>
    </row>
    <row r="459" spans="1:4" ht="15" x14ac:dyDescent="0.2">
      <c r="A459" s="184"/>
      <c r="B459" s="184"/>
      <c r="C459" s="184"/>
      <c r="D459" s="184"/>
    </row>
    <row r="460" spans="1:4" ht="15" x14ac:dyDescent="0.2">
      <c r="A460" s="184"/>
      <c r="B460" s="184"/>
      <c r="C460" s="184"/>
      <c r="D460" s="184"/>
    </row>
    <row r="461" spans="1:4" ht="15" x14ac:dyDescent="0.2">
      <c r="A461" s="184"/>
      <c r="B461" s="184"/>
      <c r="C461" s="184"/>
      <c r="D461" s="184"/>
    </row>
    <row r="462" spans="1:4" ht="15" x14ac:dyDescent="0.2">
      <c r="A462" s="184"/>
      <c r="B462" s="184"/>
      <c r="C462" s="184"/>
      <c r="D462" s="184"/>
    </row>
    <row r="463" spans="1:4" ht="15" x14ac:dyDescent="0.2">
      <c r="A463" s="184"/>
      <c r="B463" s="184"/>
      <c r="C463" s="184"/>
      <c r="D463" s="184"/>
    </row>
    <row r="464" spans="1:4" ht="15" x14ac:dyDescent="0.2">
      <c r="A464" s="184"/>
      <c r="B464" s="184"/>
      <c r="C464" s="184"/>
      <c r="D464" s="184"/>
    </row>
    <row r="465" spans="1:4" ht="15" x14ac:dyDescent="0.2">
      <c r="A465" s="184"/>
      <c r="B465" s="184"/>
      <c r="C465" s="184"/>
      <c r="D465" s="184"/>
    </row>
    <row r="466" spans="1:4" ht="15" x14ac:dyDescent="0.2">
      <c r="A466" s="184"/>
      <c r="B466" s="184"/>
      <c r="C466" s="184"/>
      <c r="D466" s="184"/>
    </row>
    <row r="467" spans="1:4" ht="15" x14ac:dyDescent="0.2">
      <c r="A467" s="184"/>
      <c r="B467" s="184"/>
      <c r="C467" s="184"/>
      <c r="D467" s="184"/>
    </row>
    <row r="468" spans="1:4" ht="15" x14ac:dyDescent="0.2">
      <c r="A468" s="184"/>
      <c r="B468" s="184"/>
      <c r="C468" s="184"/>
      <c r="D468" s="184"/>
    </row>
    <row r="469" spans="1:4" ht="15" x14ac:dyDescent="0.2">
      <c r="A469" s="184"/>
      <c r="B469" s="184"/>
      <c r="C469" s="184"/>
      <c r="D469" s="184"/>
    </row>
    <row r="470" spans="1:4" ht="15" x14ac:dyDescent="0.2">
      <c r="A470" s="184"/>
      <c r="B470" s="184"/>
      <c r="C470" s="184"/>
      <c r="D470" s="184"/>
    </row>
    <row r="471" spans="1:4" ht="15" x14ac:dyDescent="0.2">
      <c r="A471" s="184"/>
      <c r="B471" s="184"/>
      <c r="C471" s="184"/>
      <c r="D471" s="184"/>
    </row>
    <row r="472" spans="1:4" ht="15" x14ac:dyDescent="0.2">
      <c r="A472" s="184"/>
      <c r="B472" s="184"/>
      <c r="C472" s="184"/>
      <c r="D472" s="184"/>
    </row>
    <row r="473" spans="1:4" ht="15" x14ac:dyDescent="0.2">
      <c r="A473" s="184"/>
      <c r="B473" s="184"/>
      <c r="C473" s="184"/>
      <c r="D473" s="184"/>
    </row>
    <row r="474" spans="1:4" ht="15" x14ac:dyDescent="0.2">
      <c r="A474" s="184"/>
      <c r="B474" s="184"/>
      <c r="C474" s="184"/>
      <c r="D474" s="184"/>
    </row>
    <row r="475" spans="1:4" ht="15" x14ac:dyDescent="0.2">
      <c r="A475" s="184"/>
      <c r="B475" s="184"/>
      <c r="C475" s="184"/>
      <c r="D475" s="184"/>
    </row>
    <row r="476" spans="1:4" ht="15" x14ac:dyDescent="0.2">
      <c r="A476" s="184"/>
      <c r="B476" s="184"/>
      <c r="C476" s="184"/>
      <c r="D476" s="184"/>
    </row>
    <row r="477" spans="1:4" ht="15" x14ac:dyDescent="0.2">
      <c r="A477" s="184"/>
      <c r="B477" s="184"/>
      <c r="C477" s="184"/>
      <c r="D477" s="184"/>
    </row>
    <row r="478" spans="1:4" ht="15" x14ac:dyDescent="0.2">
      <c r="A478" s="184"/>
      <c r="B478" s="184"/>
      <c r="C478" s="184"/>
      <c r="D478" s="184"/>
    </row>
    <row r="479" spans="1:4" ht="15" x14ac:dyDescent="0.2">
      <c r="A479" s="184"/>
      <c r="B479" s="184"/>
      <c r="C479" s="184"/>
      <c r="D479" s="184"/>
    </row>
    <row r="480" spans="1:4" ht="15" x14ac:dyDescent="0.2">
      <c r="A480" s="184"/>
      <c r="B480" s="184"/>
      <c r="C480" s="184"/>
      <c r="D480" s="184"/>
    </row>
    <row r="481" spans="1:4" ht="15" x14ac:dyDescent="0.2">
      <c r="A481" s="184"/>
      <c r="B481" s="184"/>
      <c r="C481" s="184"/>
      <c r="D481" s="184"/>
    </row>
    <row r="482" spans="1:4" ht="15" x14ac:dyDescent="0.2">
      <c r="A482" s="184"/>
      <c r="B482" s="184"/>
      <c r="C482" s="184"/>
      <c r="D482" s="184"/>
    </row>
    <row r="483" spans="1:4" ht="15" x14ac:dyDescent="0.2">
      <c r="A483" s="184"/>
      <c r="B483" s="184"/>
      <c r="C483" s="184"/>
      <c r="D483" s="184"/>
    </row>
    <row r="484" spans="1:4" ht="15" x14ac:dyDescent="0.2">
      <c r="A484" s="184"/>
      <c r="B484" s="184"/>
      <c r="C484" s="184"/>
      <c r="D484" s="184"/>
    </row>
    <row r="485" spans="1:4" ht="15" x14ac:dyDescent="0.2">
      <c r="A485" s="184"/>
      <c r="B485" s="184"/>
      <c r="C485" s="184"/>
      <c r="D485" s="184"/>
    </row>
    <row r="486" spans="1:4" ht="15" x14ac:dyDescent="0.2">
      <c r="A486" s="184"/>
      <c r="B486" s="184"/>
      <c r="C486" s="184"/>
      <c r="D486" s="184"/>
    </row>
    <row r="487" spans="1:4" ht="15" x14ac:dyDescent="0.2">
      <c r="A487" s="184"/>
      <c r="B487" s="184"/>
      <c r="C487" s="184"/>
      <c r="D487" s="184"/>
    </row>
    <row r="488" spans="1:4" ht="15" x14ac:dyDescent="0.2">
      <c r="A488" s="184"/>
      <c r="B488" s="184"/>
      <c r="C488" s="184"/>
      <c r="D488" s="184"/>
    </row>
    <row r="489" spans="1:4" ht="15" x14ac:dyDescent="0.2">
      <c r="A489" s="184"/>
      <c r="B489" s="184"/>
      <c r="C489" s="184"/>
      <c r="D489" s="184"/>
    </row>
    <row r="490" spans="1:4" ht="15" x14ac:dyDescent="0.2">
      <c r="A490" s="184"/>
      <c r="B490" s="184"/>
      <c r="C490" s="184"/>
      <c r="D490" s="184"/>
    </row>
    <row r="491" spans="1:4" ht="15" x14ac:dyDescent="0.2">
      <c r="A491" s="184"/>
      <c r="B491" s="184"/>
      <c r="C491" s="184"/>
      <c r="D491" s="184"/>
    </row>
    <row r="492" spans="1:4" ht="15" x14ac:dyDescent="0.2">
      <c r="A492" s="184"/>
      <c r="B492" s="184"/>
      <c r="C492" s="184"/>
      <c r="D492" s="184"/>
    </row>
    <row r="493" spans="1:4" ht="15" x14ac:dyDescent="0.2">
      <c r="A493" s="184"/>
      <c r="B493" s="184"/>
      <c r="C493" s="184"/>
      <c r="D493" s="184"/>
    </row>
    <row r="494" spans="1:4" ht="15" x14ac:dyDescent="0.2">
      <c r="A494" s="184"/>
      <c r="B494" s="184"/>
      <c r="C494" s="184"/>
      <c r="D494" s="184"/>
    </row>
    <row r="495" spans="1:4" ht="15" x14ac:dyDescent="0.2">
      <c r="A495" s="184"/>
      <c r="B495" s="184"/>
      <c r="C495" s="184"/>
      <c r="D495" s="184"/>
    </row>
    <row r="496" spans="1:4" ht="15" x14ac:dyDescent="0.2">
      <c r="A496" s="184"/>
      <c r="B496" s="184"/>
      <c r="C496" s="184"/>
      <c r="D496" s="184"/>
    </row>
    <row r="497" spans="1:4" ht="15" x14ac:dyDescent="0.2">
      <c r="A497" s="184"/>
      <c r="B497" s="184"/>
      <c r="C497" s="184"/>
      <c r="D497" s="184"/>
    </row>
    <row r="498" spans="1:4" ht="15" x14ac:dyDescent="0.2">
      <c r="A498" s="184"/>
      <c r="B498" s="184"/>
      <c r="C498" s="184"/>
      <c r="D498" s="184"/>
    </row>
    <row r="499" spans="1:4" ht="15" x14ac:dyDescent="0.2">
      <c r="A499" s="184"/>
      <c r="B499" s="184"/>
      <c r="C499" s="184"/>
      <c r="D499" s="184"/>
    </row>
    <row r="500" spans="1:4" ht="15" x14ac:dyDescent="0.2">
      <c r="A500" s="184"/>
      <c r="B500" s="184"/>
      <c r="C500" s="184"/>
      <c r="D500" s="184"/>
    </row>
    <row r="501" spans="1:4" ht="15" x14ac:dyDescent="0.2">
      <c r="A501" s="184"/>
      <c r="B501" s="184"/>
      <c r="C501" s="184"/>
      <c r="D501" s="184"/>
    </row>
    <row r="502" spans="1:4" ht="15" x14ac:dyDescent="0.2">
      <c r="A502" s="184"/>
      <c r="B502" s="184"/>
      <c r="C502" s="184"/>
      <c r="D502" s="184"/>
    </row>
    <row r="503" spans="1:4" ht="15" x14ac:dyDescent="0.2">
      <c r="A503" s="184"/>
      <c r="B503" s="184"/>
      <c r="C503" s="184"/>
      <c r="D503" s="184"/>
    </row>
    <row r="504" spans="1:4" ht="15" x14ac:dyDescent="0.2">
      <c r="A504" s="184"/>
      <c r="B504" s="184"/>
      <c r="C504" s="184"/>
      <c r="D504" s="184"/>
    </row>
    <row r="505" spans="1:4" ht="15" x14ac:dyDescent="0.2">
      <c r="A505" s="184"/>
      <c r="B505" s="184"/>
      <c r="C505" s="184"/>
      <c r="D505" s="184"/>
    </row>
    <row r="506" spans="1:4" ht="15" x14ac:dyDescent="0.2">
      <c r="A506" s="184"/>
      <c r="B506" s="184"/>
      <c r="C506" s="184"/>
      <c r="D506" s="184"/>
    </row>
    <row r="507" spans="1:4" ht="15" x14ac:dyDescent="0.2">
      <c r="A507" s="184"/>
      <c r="B507" s="184"/>
      <c r="C507" s="184"/>
      <c r="D507" s="184"/>
    </row>
    <row r="508" spans="1:4" ht="15" x14ac:dyDescent="0.2">
      <c r="A508" s="184"/>
      <c r="B508" s="184"/>
      <c r="C508" s="184"/>
      <c r="D508" s="184"/>
    </row>
    <row r="509" spans="1:4" ht="15" x14ac:dyDescent="0.2">
      <c r="A509" s="184"/>
      <c r="B509" s="184"/>
      <c r="C509" s="184"/>
      <c r="D509" s="184"/>
    </row>
    <row r="510" spans="1:4" ht="15" x14ac:dyDescent="0.2">
      <c r="A510" s="184"/>
      <c r="B510" s="184"/>
      <c r="C510" s="184"/>
      <c r="D510" s="184"/>
    </row>
    <row r="511" spans="1:4" ht="15" x14ac:dyDescent="0.2">
      <c r="A511" s="184"/>
      <c r="B511" s="184"/>
      <c r="C511" s="184"/>
      <c r="D511" s="184"/>
    </row>
    <row r="512" spans="1:4" ht="15" x14ac:dyDescent="0.2">
      <c r="A512" s="184"/>
      <c r="B512" s="184"/>
      <c r="C512" s="184"/>
      <c r="D512" s="184"/>
    </row>
    <row r="513" spans="1:4" ht="15" x14ac:dyDescent="0.2">
      <c r="A513" s="184"/>
      <c r="B513" s="184"/>
      <c r="C513" s="184"/>
      <c r="D513" s="184"/>
    </row>
    <row r="514" spans="1:4" ht="15" x14ac:dyDescent="0.2">
      <c r="A514" s="184"/>
      <c r="B514" s="184"/>
      <c r="C514" s="184"/>
      <c r="D514" s="184"/>
    </row>
    <row r="515" spans="1:4" ht="15" x14ac:dyDescent="0.2">
      <c r="A515" s="184"/>
      <c r="B515" s="184"/>
      <c r="C515" s="184"/>
      <c r="D515" s="184"/>
    </row>
    <row r="516" spans="1:4" ht="15" x14ac:dyDescent="0.2">
      <c r="A516" s="184"/>
      <c r="B516" s="184"/>
      <c r="C516" s="184"/>
      <c r="D516" s="184"/>
    </row>
    <row r="517" spans="1:4" ht="15" x14ac:dyDescent="0.2">
      <c r="A517" s="184"/>
      <c r="B517" s="184"/>
      <c r="C517" s="184"/>
      <c r="D517" s="184"/>
    </row>
    <row r="518" spans="1:4" ht="15" x14ac:dyDescent="0.2">
      <c r="A518" s="184"/>
      <c r="B518" s="184"/>
      <c r="C518" s="184"/>
      <c r="D518" s="184"/>
    </row>
    <row r="519" spans="1:4" ht="15" x14ac:dyDescent="0.2">
      <c r="A519" s="184"/>
      <c r="B519" s="184"/>
      <c r="C519" s="184"/>
      <c r="D519" s="184"/>
    </row>
    <row r="520" spans="1:4" ht="15" x14ac:dyDescent="0.2">
      <c r="A520" s="184"/>
      <c r="B520" s="184"/>
      <c r="C520" s="184"/>
      <c r="D520" s="184"/>
    </row>
    <row r="521" spans="1:4" ht="15" x14ac:dyDescent="0.2">
      <c r="A521" s="184"/>
      <c r="B521" s="184"/>
      <c r="C521" s="184"/>
      <c r="D521" s="184"/>
    </row>
    <row r="522" spans="1:4" ht="15" x14ac:dyDescent="0.2">
      <c r="A522" s="184"/>
      <c r="B522" s="184"/>
      <c r="C522" s="184"/>
      <c r="D522" s="184"/>
    </row>
    <row r="523" spans="1:4" ht="15" x14ac:dyDescent="0.2">
      <c r="A523" s="184"/>
      <c r="B523" s="184"/>
      <c r="C523" s="184"/>
      <c r="D523" s="184"/>
    </row>
    <row r="524" spans="1:4" ht="15" x14ac:dyDescent="0.2">
      <c r="A524" s="184"/>
      <c r="B524" s="184"/>
      <c r="C524" s="184"/>
      <c r="D524" s="184"/>
    </row>
    <row r="525" spans="1:4" ht="15" x14ac:dyDescent="0.2">
      <c r="A525" s="184"/>
      <c r="B525" s="184"/>
      <c r="C525" s="184"/>
      <c r="D525" s="184"/>
    </row>
    <row r="526" spans="1:4" ht="15" x14ac:dyDescent="0.2">
      <c r="A526" s="184"/>
      <c r="B526" s="184"/>
      <c r="C526" s="184"/>
      <c r="D526" s="184"/>
    </row>
    <row r="527" spans="1:4" ht="15" x14ac:dyDescent="0.2">
      <c r="A527" s="184"/>
      <c r="B527" s="184"/>
      <c r="C527" s="184"/>
      <c r="D527" s="184"/>
    </row>
    <row r="528" spans="1:4" ht="15" x14ac:dyDescent="0.2">
      <c r="A528" s="184"/>
      <c r="B528" s="184"/>
      <c r="C528" s="184"/>
      <c r="D528" s="184"/>
    </row>
    <row r="529" spans="1:4" ht="15" x14ac:dyDescent="0.2">
      <c r="A529" s="184"/>
      <c r="B529" s="184"/>
      <c r="C529" s="184"/>
      <c r="D529" s="184"/>
    </row>
    <row r="530" spans="1:4" ht="15" x14ac:dyDescent="0.2">
      <c r="A530" s="184"/>
      <c r="B530" s="184"/>
      <c r="C530" s="184"/>
      <c r="D530" s="184"/>
    </row>
    <row r="531" spans="1:4" ht="15" x14ac:dyDescent="0.2">
      <c r="A531" s="184"/>
      <c r="B531" s="184"/>
      <c r="C531" s="184"/>
      <c r="D531" s="184"/>
    </row>
    <row r="532" spans="1:4" ht="15" x14ac:dyDescent="0.2">
      <c r="A532" s="184"/>
      <c r="B532" s="184"/>
      <c r="C532" s="184"/>
      <c r="D532" s="184"/>
    </row>
    <row r="533" spans="1:4" ht="15" x14ac:dyDescent="0.2">
      <c r="A533" s="184"/>
      <c r="B533" s="184"/>
      <c r="C533" s="184"/>
      <c r="D533" s="184"/>
    </row>
    <row r="534" spans="1:4" ht="15" x14ac:dyDescent="0.2">
      <c r="A534" s="184"/>
      <c r="B534" s="184"/>
      <c r="C534" s="184"/>
      <c r="D534" s="184"/>
    </row>
    <row r="535" spans="1:4" ht="15" x14ac:dyDescent="0.2">
      <c r="A535" s="184"/>
      <c r="B535" s="184"/>
      <c r="C535" s="184"/>
      <c r="D535" s="184"/>
    </row>
    <row r="536" spans="1:4" ht="15" x14ac:dyDescent="0.2">
      <c r="A536" s="184"/>
      <c r="B536" s="184"/>
      <c r="C536" s="184"/>
      <c r="D536" s="184"/>
    </row>
    <row r="537" spans="1:4" ht="15" x14ac:dyDescent="0.2">
      <c r="A537" s="184"/>
      <c r="B537" s="184"/>
      <c r="C537" s="184"/>
      <c r="D537" s="184"/>
    </row>
    <row r="538" spans="1:4" ht="15" x14ac:dyDescent="0.2">
      <c r="A538" s="184"/>
      <c r="B538" s="184"/>
      <c r="C538" s="184"/>
      <c r="D538" s="184"/>
    </row>
    <row r="539" spans="1:4" ht="15" x14ac:dyDescent="0.2">
      <c r="A539" s="184"/>
      <c r="B539" s="184"/>
      <c r="C539" s="184"/>
      <c r="D539" s="184"/>
    </row>
    <row r="540" spans="1:4" ht="15" x14ac:dyDescent="0.2">
      <c r="A540" s="184"/>
      <c r="B540" s="184"/>
      <c r="C540" s="184"/>
      <c r="D540" s="184"/>
    </row>
    <row r="541" spans="1:4" ht="15" x14ac:dyDescent="0.2">
      <c r="A541" s="184"/>
      <c r="B541" s="184"/>
      <c r="C541" s="184"/>
      <c r="D541" s="184"/>
    </row>
    <row r="542" spans="1:4" ht="15" x14ac:dyDescent="0.2">
      <c r="A542" s="184"/>
      <c r="B542" s="184"/>
      <c r="C542" s="184"/>
      <c r="D542" s="184"/>
    </row>
    <row r="543" spans="1:4" ht="15" x14ac:dyDescent="0.2">
      <c r="A543" s="184"/>
      <c r="B543" s="184"/>
      <c r="C543" s="184"/>
      <c r="D543" s="184"/>
    </row>
    <row r="544" spans="1:4" ht="15" x14ac:dyDescent="0.2">
      <c r="A544" s="184"/>
      <c r="B544" s="184"/>
      <c r="C544" s="184"/>
      <c r="D544" s="184"/>
    </row>
    <row r="545" spans="1:4" ht="15" x14ac:dyDescent="0.2">
      <c r="A545" s="184"/>
      <c r="B545" s="184"/>
      <c r="C545" s="184"/>
      <c r="D545" s="184"/>
    </row>
    <row r="546" spans="1:4" ht="15" x14ac:dyDescent="0.2">
      <c r="A546" s="184"/>
      <c r="B546" s="184"/>
      <c r="C546" s="184"/>
      <c r="D546" s="184"/>
    </row>
    <row r="547" spans="1:4" ht="15" x14ac:dyDescent="0.2">
      <c r="A547" s="184"/>
      <c r="B547" s="184"/>
      <c r="C547" s="184"/>
      <c r="D547" s="184"/>
    </row>
    <row r="548" spans="1:4" ht="15" x14ac:dyDescent="0.2">
      <c r="A548" s="184"/>
      <c r="B548" s="184"/>
      <c r="C548" s="184"/>
      <c r="D548" s="184"/>
    </row>
    <row r="549" spans="1:4" ht="15" x14ac:dyDescent="0.2">
      <c r="A549" s="184"/>
      <c r="B549" s="184"/>
      <c r="C549" s="184"/>
      <c r="D549" s="184"/>
    </row>
    <row r="550" spans="1:4" ht="15" x14ac:dyDescent="0.2">
      <c r="A550" s="184"/>
      <c r="B550" s="184"/>
      <c r="C550" s="184"/>
      <c r="D550" s="184"/>
    </row>
    <row r="551" spans="1:4" ht="15" x14ac:dyDescent="0.2">
      <c r="A551" s="184"/>
      <c r="B551" s="184"/>
      <c r="C551" s="184"/>
      <c r="D551" s="184"/>
    </row>
    <row r="552" spans="1:4" ht="15" x14ac:dyDescent="0.2">
      <c r="A552" s="184"/>
      <c r="B552" s="184"/>
      <c r="C552" s="184"/>
      <c r="D552" s="184"/>
    </row>
    <row r="553" spans="1:4" ht="15" x14ac:dyDescent="0.2">
      <c r="A553" s="184"/>
      <c r="B553" s="184"/>
      <c r="C553" s="184"/>
      <c r="D553" s="184"/>
    </row>
    <row r="554" spans="1:4" ht="15" x14ac:dyDescent="0.2">
      <c r="A554" s="184"/>
      <c r="B554" s="184"/>
      <c r="C554" s="184"/>
      <c r="D554" s="184"/>
    </row>
    <row r="555" spans="1:4" ht="15" x14ac:dyDescent="0.2">
      <c r="A555" s="184"/>
      <c r="B555" s="184"/>
      <c r="C555" s="184"/>
      <c r="D555" s="184"/>
    </row>
    <row r="556" spans="1:4" ht="15" x14ac:dyDescent="0.2">
      <c r="A556" s="184"/>
      <c r="B556" s="184"/>
      <c r="C556" s="184"/>
      <c r="D556" s="184"/>
    </row>
    <row r="557" spans="1:4" ht="15" x14ac:dyDescent="0.2">
      <c r="A557" s="184"/>
      <c r="B557" s="184"/>
      <c r="C557" s="184"/>
      <c r="D557" s="184"/>
    </row>
    <row r="558" spans="1:4" ht="15" x14ac:dyDescent="0.2">
      <c r="A558" s="184"/>
      <c r="B558" s="184"/>
      <c r="C558" s="184"/>
      <c r="D558" s="184"/>
    </row>
    <row r="559" spans="1:4" ht="15" x14ac:dyDescent="0.2">
      <c r="A559" s="184"/>
      <c r="B559" s="184"/>
      <c r="C559" s="184"/>
      <c r="D559" s="184"/>
    </row>
    <row r="560" spans="1:4" ht="15" x14ac:dyDescent="0.2">
      <c r="A560" s="184"/>
      <c r="B560" s="184"/>
      <c r="C560" s="184"/>
      <c r="D560" s="184"/>
    </row>
    <row r="561" spans="1:4" ht="15" x14ac:dyDescent="0.2">
      <c r="A561" s="184"/>
      <c r="B561" s="184"/>
      <c r="C561" s="184"/>
      <c r="D561" s="184"/>
    </row>
    <row r="562" spans="1:4" ht="15" x14ac:dyDescent="0.2">
      <c r="A562" s="184"/>
      <c r="B562" s="184"/>
      <c r="C562" s="184"/>
      <c r="D562" s="184"/>
    </row>
    <row r="563" spans="1:4" ht="15" x14ac:dyDescent="0.2">
      <c r="A563" s="184"/>
      <c r="B563" s="184"/>
      <c r="C563" s="184"/>
      <c r="D563" s="184"/>
    </row>
    <row r="564" spans="1:4" ht="15" x14ac:dyDescent="0.2">
      <c r="A564" s="184"/>
      <c r="B564" s="184"/>
      <c r="C564" s="184"/>
      <c r="D564" s="184"/>
    </row>
    <row r="565" spans="1:4" ht="15" x14ac:dyDescent="0.2">
      <c r="A565" s="184"/>
      <c r="B565" s="184"/>
      <c r="C565" s="184"/>
      <c r="D565" s="184"/>
    </row>
    <row r="566" spans="1:4" ht="15" x14ac:dyDescent="0.2">
      <c r="A566" s="184"/>
      <c r="B566" s="184"/>
      <c r="C566" s="184"/>
      <c r="D566" s="184"/>
    </row>
    <row r="567" spans="1:4" ht="15" x14ac:dyDescent="0.2">
      <c r="A567" s="184"/>
      <c r="B567" s="184"/>
      <c r="C567" s="184"/>
      <c r="D567" s="184"/>
    </row>
    <row r="568" spans="1:4" ht="15" x14ac:dyDescent="0.2">
      <c r="A568" s="184"/>
      <c r="B568" s="184"/>
      <c r="C568" s="184"/>
      <c r="D568" s="184"/>
    </row>
    <row r="569" spans="1:4" ht="15" x14ac:dyDescent="0.2">
      <c r="A569" s="184"/>
      <c r="B569" s="184"/>
      <c r="C569" s="184"/>
      <c r="D569" s="184"/>
    </row>
    <row r="570" spans="1:4" ht="15" x14ac:dyDescent="0.2">
      <c r="A570" s="184"/>
      <c r="B570" s="184"/>
      <c r="C570" s="184"/>
      <c r="D570" s="184"/>
    </row>
    <row r="571" spans="1:4" ht="15" x14ac:dyDescent="0.2">
      <c r="A571" s="184"/>
      <c r="B571" s="184"/>
      <c r="C571" s="184"/>
      <c r="D571" s="184"/>
    </row>
    <row r="572" spans="1:4" ht="15" x14ac:dyDescent="0.2">
      <c r="A572" s="184"/>
      <c r="B572" s="184"/>
      <c r="C572" s="184"/>
      <c r="D572" s="184"/>
    </row>
    <row r="573" spans="1:4" ht="15" x14ac:dyDescent="0.2">
      <c r="A573" s="184"/>
      <c r="B573" s="184"/>
      <c r="C573" s="184"/>
      <c r="D573" s="184"/>
    </row>
    <row r="574" spans="1:4" ht="15" x14ac:dyDescent="0.2">
      <c r="A574" s="184"/>
      <c r="B574" s="184"/>
      <c r="C574" s="184"/>
      <c r="D574" s="184"/>
    </row>
    <row r="575" spans="1:4" ht="15" x14ac:dyDescent="0.2">
      <c r="A575" s="184"/>
      <c r="B575" s="184"/>
      <c r="C575" s="184"/>
      <c r="D575" s="184"/>
    </row>
    <row r="576" spans="1:4" ht="15" x14ac:dyDescent="0.2">
      <c r="A576" s="184"/>
      <c r="B576" s="184"/>
      <c r="C576" s="184"/>
      <c r="D576" s="184"/>
    </row>
    <row r="577" spans="1:4" ht="15" x14ac:dyDescent="0.2">
      <c r="A577" s="184"/>
      <c r="B577" s="184"/>
      <c r="C577" s="184"/>
      <c r="D577" s="184"/>
    </row>
    <row r="578" spans="1:4" ht="15" x14ac:dyDescent="0.2">
      <c r="A578" s="184"/>
      <c r="B578" s="184"/>
      <c r="C578" s="184"/>
      <c r="D578" s="184"/>
    </row>
    <row r="579" spans="1:4" ht="15" x14ac:dyDescent="0.2">
      <c r="A579" s="184"/>
      <c r="B579" s="184"/>
      <c r="C579" s="184"/>
      <c r="D579" s="184"/>
    </row>
    <row r="580" spans="1:4" ht="15" x14ac:dyDescent="0.2">
      <c r="A580" s="184"/>
      <c r="B580" s="184"/>
      <c r="C580" s="184"/>
      <c r="D580" s="184"/>
    </row>
    <row r="581" spans="1:4" ht="15" x14ac:dyDescent="0.2">
      <c r="A581" s="184"/>
      <c r="B581" s="184"/>
      <c r="C581" s="184"/>
      <c r="D581" s="184"/>
    </row>
    <row r="582" spans="1:4" ht="15" x14ac:dyDescent="0.2">
      <c r="A582" s="184"/>
      <c r="B582" s="184"/>
      <c r="C582" s="184"/>
      <c r="D582" s="184"/>
    </row>
    <row r="583" spans="1:4" ht="15" x14ac:dyDescent="0.2">
      <c r="A583" s="184"/>
      <c r="B583" s="184"/>
      <c r="C583" s="184"/>
      <c r="D583" s="184"/>
    </row>
    <row r="584" spans="1:4" ht="15" x14ac:dyDescent="0.2">
      <c r="A584" s="184"/>
      <c r="B584" s="184"/>
      <c r="C584" s="184"/>
      <c r="D584" s="184"/>
    </row>
    <row r="585" spans="1:4" ht="15" x14ac:dyDescent="0.2">
      <c r="A585" s="184"/>
      <c r="B585" s="184"/>
      <c r="C585" s="184"/>
      <c r="D585" s="184"/>
    </row>
    <row r="586" spans="1:4" ht="15" x14ac:dyDescent="0.2">
      <c r="A586" s="184"/>
      <c r="B586" s="184"/>
      <c r="C586" s="184"/>
      <c r="D586" s="184"/>
    </row>
    <row r="587" spans="1:4" ht="15" x14ac:dyDescent="0.2">
      <c r="A587" s="184"/>
      <c r="B587" s="184"/>
      <c r="C587" s="184"/>
      <c r="D587" s="184"/>
    </row>
    <row r="588" spans="1:4" ht="15" x14ac:dyDescent="0.2">
      <c r="A588" s="184"/>
      <c r="B588" s="184"/>
      <c r="C588" s="184"/>
      <c r="D588" s="184"/>
    </row>
    <row r="589" spans="1:4" ht="15" x14ac:dyDescent="0.2">
      <c r="A589" s="184"/>
      <c r="B589" s="184"/>
      <c r="C589" s="184"/>
      <c r="D589" s="184"/>
    </row>
    <row r="590" spans="1:4" ht="15" x14ac:dyDescent="0.2">
      <c r="A590" s="184"/>
      <c r="B590" s="184"/>
      <c r="C590" s="184"/>
      <c r="D590" s="184"/>
    </row>
    <row r="591" spans="1:4" ht="15" x14ac:dyDescent="0.2">
      <c r="A591" s="184"/>
      <c r="B591" s="184"/>
      <c r="C591" s="184"/>
      <c r="D591" s="184"/>
    </row>
    <row r="592" spans="1:4" ht="15" x14ac:dyDescent="0.2">
      <c r="A592" s="184"/>
      <c r="B592" s="184"/>
      <c r="C592" s="184"/>
      <c r="D592" s="184"/>
    </row>
    <row r="593" spans="1:4" ht="15" x14ac:dyDescent="0.2">
      <c r="A593" s="184"/>
      <c r="B593" s="184"/>
      <c r="C593" s="184"/>
      <c r="D593" s="184"/>
    </row>
    <row r="594" spans="1:4" ht="15" x14ac:dyDescent="0.2">
      <c r="A594" s="184"/>
      <c r="B594" s="184"/>
      <c r="C594" s="184"/>
      <c r="D594" s="184"/>
    </row>
    <row r="595" spans="1:4" ht="15" x14ac:dyDescent="0.2">
      <c r="A595" s="184"/>
      <c r="B595" s="184"/>
      <c r="C595" s="184"/>
      <c r="D595" s="184"/>
    </row>
    <row r="596" spans="1:4" ht="15" x14ac:dyDescent="0.2">
      <c r="A596" s="184"/>
      <c r="B596" s="184"/>
      <c r="C596" s="184"/>
      <c r="D596" s="184"/>
    </row>
    <row r="597" spans="1:4" ht="15" x14ac:dyDescent="0.2">
      <c r="A597" s="184"/>
      <c r="B597" s="184"/>
      <c r="C597" s="184"/>
      <c r="D597" s="184"/>
    </row>
    <row r="598" spans="1:4" ht="15" x14ac:dyDescent="0.2">
      <c r="A598" s="184"/>
      <c r="B598" s="184"/>
      <c r="C598" s="184"/>
      <c r="D598" s="184"/>
    </row>
    <row r="599" spans="1:4" ht="15" x14ac:dyDescent="0.2">
      <c r="A599" s="184"/>
      <c r="B599" s="184"/>
      <c r="C599" s="184"/>
      <c r="D599" s="184"/>
    </row>
    <row r="600" spans="1:4" ht="15" x14ac:dyDescent="0.2">
      <c r="A600" s="184"/>
      <c r="B600" s="184"/>
      <c r="C600" s="184"/>
      <c r="D600" s="184"/>
    </row>
    <row r="601" spans="1:4" ht="15" x14ac:dyDescent="0.2">
      <c r="A601" s="184"/>
      <c r="B601" s="184"/>
      <c r="C601" s="184"/>
      <c r="D601" s="184"/>
    </row>
    <row r="602" spans="1:4" ht="15" x14ac:dyDescent="0.2">
      <c r="A602" s="184"/>
      <c r="B602" s="184"/>
      <c r="C602" s="184"/>
      <c r="D602" s="184"/>
    </row>
    <row r="603" spans="1:4" ht="15" x14ac:dyDescent="0.2">
      <c r="A603" s="184"/>
      <c r="B603" s="184"/>
      <c r="C603" s="184"/>
      <c r="D603" s="184"/>
    </row>
    <row r="604" spans="1:4" ht="15" x14ac:dyDescent="0.2">
      <c r="A604" s="184"/>
      <c r="B604" s="184"/>
      <c r="C604" s="184"/>
      <c r="D604" s="184"/>
    </row>
    <row r="605" spans="1:4" ht="15" x14ac:dyDescent="0.2">
      <c r="A605" s="184"/>
      <c r="B605" s="184"/>
      <c r="C605" s="184"/>
      <c r="D605" s="184"/>
    </row>
    <row r="606" spans="1:4" ht="15" x14ac:dyDescent="0.2">
      <c r="A606" s="184"/>
      <c r="B606" s="184"/>
      <c r="C606" s="184"/>
      <c r="D606" s="184"/>
    </row>
    <row r="607" spans="1:4" ht="15" x14ac:dyDescent="0.2">
      <c r="A607" s="184"/>
      <c r="B607" s="184"/>
      <c r="C607" s="184"/>
      <c r="D607" s="184"/>
    </row>
    <row r="608" spans="1:4" ht="15" x14ac:dyDescent="0.2">
      <c r="A608" s="184"/>
      <c r="B608" s="184"/>
      <c r="C608" s="184"/>
      <c r="D608" s="184"/>
    </row>
    <row r="609" spans="1:4" ht="15" x14ac:dyDescent="0.2">
      <c r="A609" s="184"/>
      <c r="B609" s="184"/>
      <c r="C609" s="184"/>
      <c r="D609" s="184"/>
    </row>
    <row r="610" spans="1:4" ht="15" x14ac:dyDescent="0.2">
      <c r="A610" s="184"/>
      <c r="B610" s="184"/>
      <c r="C610" s="184"/>
      <c r="D610" s="184"/>
    </row>
    <row r="611" spans="1:4" ht="15" x14ac:dyDescent="0.2">
      <c r="A611" s="184"/>
      <c r="B611" s="184"/>
      <c r="C611" s="184"/>
      <c r="D611" s="184"/>
    </row>
    <row r="612" spans="1:4" ht="15" x14ac:dyDescent="0.2">
      <c r="A612" s="184"/>
      <c r="B612" s="184"/>
      <c r="C612" s="184"/>
      <c r="D612" s="184"/>
    </row>
    <row r="613" spans="1:4" ht="15" x14ac:dyDescent="0.2">
      <c r="A613" s="184"/>
      <c r="B613" s="184"/>
      <c r="C613" s="184"/>
      <c r="D613" s="184"/>
    </row>
    <row r="614" spans="1:4" ht="15" x14ac:dyDescent="0.2">
      <c r="A614" s="184"/>
      <c r="B614" s="184"/>
      <c r="C614" s="184"/>
      <c r="D614" s="184"/>
    </row>
    <row r="615" spans="1:4" ht="15" x14ac:dyDescent="0.2">
      <c r="A615" s="184"/>
      <c r="B615" s="184"/>
      <c r="C615" s="184"/>
      <c r="D615" s="184"/>
    </row>
    <row r="616" spans="1:4" ht="15" x14ac:dyDescent="0.2">
      <c r="A616" s="184"/>
      <c r="B616" s="184"/>
      <c r="C616" s="184"/>
      <c r="D616" s="184"/>
    </row>
    <row r="617" spans="1:4" ht="15" x14ac:dyDescent="0.2">
      <c r="A617" s="184"/>
      <c r="B617" s="184"/>
      <c r="C617" s="184"/>
      <c r="D617" s="184"/>
    </row>
    <row r="618" spans="1:4" ht="15" x14ac:dyDescent="0.2">
      <c r="A618" s="184"/>
      <c r="B618" s="184"/>
      <c r="C618" s="184"/>
      <c r="D618" s="184"/>
    </row>
    <row r="619" spans="1:4" ht="15" x14ac:dyDescent="0.2">
      <c r="A619" s="184"/>
      <c r="B619" s="184"/>
      <c r="C619" s="184"/>
      <c r="D619" s="184"/>
    </row>
    <row r="620" spans="1:4" ht="15" x14ac:dyDescent="0.2">
      <c r="A620" s="184"/>
      <c r="B620" s="184"/>
      <c r="C620" s="184"/>
      <c r="D620" s="184"/>
    </row>
    <row r="621" spans="1:4" ht="15" x14ac:dyDescent="0.2">
      <c r="A621" s="184"/>
      <c r="B621" s="184"/>
      <c r="C621" s="184"/>
      <c r="D621" s="184"/>
    </row>
    <row r="622" spans="1:4" ht="15" x14ac:dyDescent="0.2">
      <c r="A622" s="184"/>
      <c r="B622" s="184"/>
      <c r="C622" s="184"/>
      <c r="D622" s="184"/>
    </row>
    <row r="623" spans="1:4" ht="15" x14ac:dyDescent="0.2">
      <c r="A623" s="184"/>
      <c r="B623" s="184"/>
      <c r="C623" s="184"/>
      <c r="D623" s="184"/>
    </row>
    <row r="624" spans="1:4" ht="15" x14ac:dyDescent="0.2">
      <c r="A624" s="184"/>
      <c r="B624" s="184"/>
      <c r="C624" s="184"/>
      <c r="D624" s="184"/>
    </row>
    <row r="625" spans="1:4" ht="15" x14ac:dyDescent="0.2">
      <c r="A625" s="184"/>
      <c r="B625" s="184"/>
      <c r="C625" s="184"/>
      <c r="D625" s="184"/>
    </row>
    <row r="626" spans="1:4" ht="15" x14ac:dyDescent="0.2">
      <c r="A626" s="184"/>
      <c r="B626" s="184"/>
      <c r="C626" s="184"/>
      <c r="D626" s="184"/>
    </row>
    <row r="627" spans="1:4" ht="15" x14ac:dyDescent="0.2">
      <c r="A627" s="184"/>
      <c r="B627" s="184"/>
      <c r="C627" s="184"/>
      <c r="D627" s="184"/>
    </row>
    <row r="628" spans="1:4" ht="15" x14ac:dyDescent="0.2">
      <c r="A628" s="184"/>
      <c r="B628" s="184"/>
      <c r="C628" s="184"/>
      <c r="D628" s="184"/>
    </row>
    <row r="629" spans="1:4" ht="15" x14ac:dyDescent="0.2">
      <c r="A629" s="184"/>
      <c r="B629" s="184"/>
      <c r="C629" s="184"/>
      <c r="D629" s="184"/>
    </row>
    <row r="630" spans="1:4" ht="15" x14ac:dyDescent="0.2">
      <c r="A630" s="184"/>
      <c r="B630" s="184"/>
      <c r="C630" s="184"/>
      <c r="D630" s="184"/>
    </row>
    <row r="631" spans="1:4" ht="15" x14ac:dyDescent="0.2">
      <c r="A631" s="184"/>
      <c r="B631" s="184"/>
      <c r="C631" s="184"/>
      <c r="D631" s="184"/>
    </row>
    <row r="632" spans="1:4" ht="15" x14ac:dyDescent="0.2">
      <c r="A632" s="184"/>
      <c r="B632" s="184"/>
      <c r="C632" s="184"/>
      <c r="D632" s="184"/>
    </row>
    <row r="633" spans="1:4" ht="15" x14ac:dyDescent="0.2">
      <c r="A633" s="184"/>
      <c r="B633" s="184"/>
      <c r="C633" s="184"/>
      <c r="D633" s="184"/>
    </row>
    <row r="634" spans="1:4" ht="15" x14ac:dyDescent="0.2">
      <c r="A634" s="184"/>
      <c r="B634" s="184"/>
      <c r="C634" s="184"/>
      <c r="D634" s="184"/>
    </row>
    <row r="635" spans="1:4" ht="15" x14ac:dyDescent="0.2">
      <c r="A635" s="184"/>
      <c r="B635" s="184"/>
      <c r="C635" s="184"/>
      <c r="D635" s="184"/>
    </row>
    <row r="636" spans="1:4" ht="15" x14ac:dyDescent="0.2">
      <c r="A636" s="184"/>
      <c r="B636" s="184"/>
      <c r="C636" s="184"/>
      <c r="D636" s="184"/>
    </row>
    <row r="637" spans="1:4" ht="15" x14ac:dyDescent="0.2">
      <c r="A637" s="184"/>
      <c r="B637" s="184"/>
      <c r="C637" s="184"/>
      <c r="D637" s="184"/>
    </row>
    <row r="638" spans="1:4" ht="15" x14ac:dyDescent="0.2">
      <c r="A638" s="184"/>
      <c r="B638" s="184"/>
      <c r="C638" s="184"/>
      <c r="D638" s="184"/>
    </row>
  </sheetData>
  <mergeCells count="40">
    <mergeCell ref="N77:O77"/>
    <mergeCell ref="D63:D64"/>
    <mergeCell ref="F63:F64"/>
    <mergeCell ref="D73:D74"/>
    <mergeCell ref="D57:D58"/>
    <mergeCell ref="D59:D60"/>
    <mergeCell ref="D61:D62"/>
    <mergeCell ref="D65:D66"/>
    <mergeCell ref="D67:D68"/>
    <mergeCell ref="D69:D70"/>
    <mergeCell ref="D71:D72"/>
    <mergeCell ref="D45:D46"/>
    <mergeCell ref="D47:D48"/>
    <mergeCell ref="D49:D50"/>
    <mergeCell ref="D55:D56"/>
    <mergeCell ref="D29:D30"/>
    <mergeCell ref="D53:D54"/>
    <mergeCell ref="D43:D44"/>
    <mergeCell ref="D51:D52"/>
    <mergeCell ref="D37:D38"/>
    <mergeCell ref="D39:D40"/>
    <mergeCell ref="D41:D42"/>
    <mergeCell ref="D27:D28"/>
    <mergeCell ref="A5:H5"/>
    <mergeCell ref="D35:D36"/>
    <mergeCell ref="D33:D34"/>
    <mergeCell ref="D11:D12"/>
    <mergeCell ref="D13:D14"/>
    <mergeCell ref="D15:D16"/>
    <mergeCell ref="D17:D18"/>
    <mergeCell ref="D19:D20"/>
    <mergeCell ref="C8:C10"/>
    <mergeCell ref="D31:D32"/>
    <mergeCell ref="D21:D22"/>
    <mergeCell ref="D23:D24"/>
    <mergeCell ref="J8:M8"/>
    <mergeCell ref="L9:M9"/>
    <mergeCell ref="N8:P8"/>
    <mergeCell ref="N9:O9"/>
    <mergeCell ref="D25:D26"/>
  </mergeCells>
  <conditionalFormatting sqref="L76">
    <cfRule type="cellIs" dxfId="506" priority="33" stopIfTrue="1" operator="notEqual">
      <formula>$M$77-$M$76</formula>
    </cfRule>
  </conditionalFormatting>
  <conditionalFormatting sqref="G76">
    <cfRule type="cellIs" dxfId="505" priority="34" stopIfTrue="1" operator="notEqual">
      <formula>1110251565.11</formula>
    </cfRule>
  </conditionalFormatting>
  <conditionalFormatting sqref="H76">
    <cfRule type="cellIs" dxfId="504" priority="35" stopIfTrue="1" operator="notEqual">
      <formula>1112700644.8</formula>
    </cfRule>
  </conditionalFormatting>
  <conditionalFormatting sqref="M77">
    <cfRule type="cellIs" dxfId="503" priority="36" stopIfTrue="1" operator="notEqual">
      <formula>2449079.69-$K$76</formula>
    </cfRule>
  </conditionalFormatting>
  <conditionalFormatting sqref="N51:O51">
    <cfRule type="cellIs" dxfId="502" priority="29" stopIfTrue="1" operator="lessThan">
      <formula>0</formula>
    </cfRule>
    <cfRule type="cellIs" dxfId="501" priority="30" stopIfTrue="1" operator="equal">
      <formula>0</formula>
    </cfRule>
  </conditionalFormatting>
  <conditionalFormatting sqref="P43 P45">
    <cfRule type="cellIs" dxfId="500" priority="27" stopIfTrue="1" operator="lessThan">
      <formula>0</formula>
    </cfRule>
    <cfRule type="cellIs" dxfId="499" priority="28" stopIfTrue="1" operator="equal">
      <formula>0</formula>
    </cfRule>
  </conditionalFormatting>
  <conditionalFormatting sqref="P49">
    <cfRule type="cellIs" dxfId="498" priority="25" stopIfTrue="1" operator="lessThan">
      <formula>0</formula>
    </cfRule>
    <cfRule type="cellIs" dxfId="497" priority="26" stopIfTrue="1" operator="equal">
      <formula>0</formula>
    </cfRule>
  </conditionalFormatting>
  <conditionalFormatting sqref="P51">
    <cfRule type="cellIs" dxfId="496" priority="23" stopIfTrue="1" operator="lessThan">
      <formula>0</formula>
    </cfRule>
    <cfRule type="cellIs" dxfId="495" priority="24" stopIfTrue="1" operator="equal">
      <formula>0</formula>
    </cfRule>
  </conditionalFormatting>
  <conditionalFormatting sqref="Q12 Q75:Q77">
    <cfRule type="cellIs" dxfId="494" priority="20" operator="equal">
      <formula>0</formula>
    </cfRule>
    <cfRule type="cellIs" dxfId="493" priority="21" operator="equal">
      <formula>0</formula>
    </cfRule>
    <cfRule type="cellIs" dxfId="492" priority="22" operator="equal">
      <formula>0</formula>
    </cfRule>
  </conditionalFormatting>
  <conditionalFormatting sqref="Q11">
    <cfRule type="cellIs" dxfId="491" priority="18" operator="lessThan">
      <formula>0</formula>
    </cfRule>
    <cfRule type="cellIs" dxfId="490" priority="19" operator="greaterThan">
      <formula>0</formula>
    </cfRule>
  </conditionalFormatting>
  <conditionalFormatting sqref="Q14 Q16 Q18 Q20 Q22 Q24 Q26 Q28 Q30 Q32 Q34 Q36 Q38 Q40 Q42 Q44 Q46 Q48 Q50 Q52 Q54 Q56 Q58 Q60 Q62 Q64 Q66 Q68 Q70 Q72 Q74">
    <cfRule type="cellIs" dxfId="489" priority="15" operator="equal">
      <formula>0</formula>
    </cfRule>
    <cfRule type="cellIs" dxfId="488" priority="16" operator="equal">
      <formula>0</formula>
    </cfRule>
    <cfRule type="cellIs" dxfId="487" priority="17" operator="equal">
      <formula>0</formula>
    </cfRule>
  </conditionalFormatting>
  <conditionalFormatting sqref="Q13 Q15 Q17 Q19 Q21 Q23 Q25 Q27 Q29 Q31 Q33 Q35 Q37 Q39 Q41 Q43 Q45 Q47 Q49 Q51 Q53 Q55 Q57 Q59 Q61 Q63 Q65 Q67 Q69 Q71 Q73">
    <cfRule type="cellIs" dxfId="486" priority="13" operator="lessThan">
      <formula>0</formula>
    </cfRule>
    <cfRule type="cellIs" dxfId="485" priority="14" operator="greaterThan">
      <formula>0</formula>
    </cfRule>
  </conditionalFormatting>
  <conditionalFormatting sqref="J13 J15 J17 J19 J21 J23 J25 J27 J29 J31 J33 J35 J37 J39 J41 J43 J45 J47 J49 J51 J53 J55 J57 J59 J61 J63 J65 J67 J69 J71 J73">
    <cfRule type="cellIs" dxfId="484" priority="4" stopIfTrue="1" operator="lessThan">
      <formula>0</formula>
    </cfRule>
    <cfRule type="cellIs" dxfId="483" priority="5" stopIfTrue="1" operator="equal">
      <formula>0</formula>
    </cfRule>
  </conditionalFormatting>
  <conditionalFormatting sqref="H88">
    <cfRule type="cellIs" dxfId="482" priority="38" operator="notEqual">
      <formula>2449079.69</formula>
    </cfRule>
  </conditionalFormatting>
  <conditionalFormatting sqref="K76">
    <cfRule type="cellIs" dxfId="481" priority="3" operator="notEqual">
      <formula>774686.88</formula>
    </cfRule>
  </conditionalFormatting>
  <conditionalFormatting sqref="P77">
    <cfRule type="cellIs" dxfId="480" priority="1" operator="notEqual">
      <formula>$M$77</formula>
    </cfRule>
  </conditionalFormatting>
  <printOptions horizontalCentered="1"/>
  <pageMargins left="0.39370078740157483" right="0.39370078740157483" top="0.59055118110236227" bottom="0.59055118110236227" header="0.51181102362204722" footer="0.51181102362204722"/>
  <pageSetup paperSize="9" scale="66" firstPageNumber="409" orientation="landscape" useFirstPageNumber="1" r:id="rId1"/>
  <headerFooter alignWithMargins="0">
    <oddFooter>&amp;L&amp;"Arial,Kurzíva"&amp;10Zastupitelstvo Olomouckého kraje 20.6.2014
5.2.- Závěrečný účet Olomouckého kraje za rok 2013
Příloha č.15: Financování hospodaření příspěvkových organizací Olomouckého kraje&amp;R&amp;"Arial,Kurzíva"&amp;10Strana &amp;P (celkem 480)</oddFooter>
  </headerFooter>
  <rowBreaks count="1" manualBreakCount="1">
    <brk id="46" max="16" man="1"/>
  </rowBreaks>
  <colBreaks count="1" manualBreakCount="1">
    <brk id="16" max="9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136</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201</v>
      </c>
      <c r="F4" s="644"/>
      <c r="G4" s="644"/>
      <c r="H4" s="644"/>
      <c r="I4" s="644"/>
    </row>
    <row r="5" spans="1:11" ht="9" customHeight="1" x14ac:dyDescent="0.25">
      <c r="A5" s="105"/>
      <c r="E5" s="630" t="s">
        <v>42</v>
      </c>
      <c r="F5" s="630"/>
      <c r="G5" s="630"/>
      <c r="H5" s="630"/>
      <c r="I5" s="630"/>
    </row>
    <row r="6" spans="1:11" ht="19.5" x14ac:dyDescent="0.4">
      <c r="A6" s="103" t="s">
        <v>41</v>
      </c>
      <c r="E6" s="627" t="s">
        <v>202</v>
      </c>
      <c r="F6" s="627"/>
      <c r="G6" s="627"/>
      <c r="H6" s="103" t="s">
        <v>40</v>
      </c>
      <c r="I6" s="104" t="s">
        <v>203</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55208000</v>
      </c>
      <c r="F16" s="492">
        <v>54522016</v>
      </c>
      <c r="G16" s="80">
        <f>H16+I16</f>
        <v>54315235.07</v>
      </c>
      <c r="H16" s="491">
        <v>54315235.07</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44719000</v>
      </c>
      <c r="F18" s="492">
        <v>54522016</v>
      </c>
      <c r="G18" s="80">
        <f>H18+I18</f>
        <v>54315664</v>
      </c>
      <c r="H18" s="491">
        <v>54315664</v>
      </c>
      <c r="I18" s="491">
        <v>0</v>
      </c>
    </row>
    <row r="19" spans="1:9" s="417" customFormat="1" ht="9" customHeight="1" x14ac:dyDescent="0.35">
      <c r="A19" s="82"/>
      <c r="B19" s="73"/>
      <c r="C19" s="73"/>
      <c r="D19" s="73"/>
      <c r="E19" s="80"/>
      <c r="F19" s="81"/>
      <c r="G19" s="80"/>
      <c r="H19" s="79"/>
      <c r="I19" s="79"/>
    </row>
    <row r="20" spans="1:9" s="417" customFormat="1" ht="6.75"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428.93</v>
      </c>
      <c r="H24" s="396">
        <f>H18-H16-H22</f>
        <v>428.92999999970198</v>
      </c>
      <c r="I24" s="396">
        <f>I18-I166-I22</f>
        <v>0</v>
      </c>
    </row>
    <row r="25" spans="1:9" s="392" customFormat="1" ht="15" x14ac:dyDescent="0.3">
      <c r="A25" s="393" t="s">
        <v>302</v>
      </c>
      <c r="B25" s="393"/>
      <c r="C25" s="393"/>
      <c r="D25" s="393"/>
      <c r="E25" s="393"/>
      <c r="F25" s="393"/>
      <c r="G25" s="394">
        <v>428.93</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428.93</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v>428.93</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26814000</v>
      </c>
      <c r="G39" s="500">
        <v>26814000</v>
      </c>
      <c r="H39" s="405"/>
      <c r="I39" s="501">
        <f>IF(F39=0,"nerozp.",G39/F39)</f>
        <v>1</v>
      </c>
      <c r="J39" s="56"/>
      <c r="K39" s="502"/>
    </row>
    <row r="40" spans="1:11" s="417" customFormat="1" ht="16.5" x14ac:dyDescent="0.35">
      <c r="A40" s="499" t="s">
        <v>17</v>
      </c>
      <c r="B40" s="51"/>
      <c r="C40" s="50"/>
      <c r="D40" s="53"/>
      <c r="E40" s="53"/>
      <c r="F40" s="500">
        <v>1479016</v>
      </c>
      <c r="G40" s="500">
        <v>1479017</v>
      </c>
      <c r="H40" s="405"/>
      <c r="I40" s="501">
        <f>IF(F40=0,"nerozp.",G40/F40)</f>
        <v>1.0000006761252076</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1131016</v>
      </c>
      <c r="G42" s="500">
        <v>1131016</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x14ac:dyDescent="0.2">
      <c r="A44" s="504" t="s">
        <v>13</v>
      </c>
      <c r="B44" s="655" t="s">
        <v>323</v>
      </c>
      <c r="C44" s="656"/>
      <c r="D44" s="656"/>
      <c r="E44" s="656"/>
      <c r="F44" s="656"/>
      <c r="G44" s="656"/>
      <c r="H44" s="656"/>
      <c r="I44" s="656"/>
    </row>
    <row r="45" spans="1:11" s="417" customFormat="1" x14ac:dyDescent="0.2">
      <c r="A45" s="508"/>
      <c r="B45" s="656"/>
      <c r="C45" s="656"/>
      <c r="D45" s="656"/>
      <c r="E45" s="656"/>
      <c r="F45" s="656"/>
      <c r="G45" s="656"/>
      <c r="H45" s="656"/>
      <c r="I45" s="656"/>
    </row>
    <row r="46" spans="1:11" s="417" customFormat="1" ht="16.5" x14ac:dyDescent="0.35">
      <c r="A46" s="508"/>
      <c r="B46" s="43"/>
      <c r="C46" s="42"/>
      <c r="D46" s="41"/>
      <c r="E46" s="41"/>
      <c r="F46" s="505"/>
      <c r="G46" s="505"/>
      <c r="H46" s="506"/>
      <c r="I46" s="507"/>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2565</v>
      </c>
      <c r="F52" s="526">
        <v>0</v>
      </c>
      <c r="G52" s="527">
        <v>0</v>
      </c>
      <c r="H52" s="527">
        <f>E52+F52-G52</f>
        <v>2565</v>
      </c>
      <c r="I52" s="528">
        <v>2565</v>
      </c>
    </row>
    <row r="53" spans="1:9" s="417" customFormat="1" x14ac:dyDescent="0.2">
      <c r="A53" s="529"/>
      <c r="B53" s="530"/>
      <c r="C53" s="530" t="s">
        <v>3</v>
      </c>
      <c r="D53" s="530"/>
      <c r="E53" s="531">
        <v>54261.17</v>
      </c>
      <c r="F53" s="532">
        <v>263503</v>
      </c>
      <c r="G53" s="533">
        <v>286442.88</v>
      </c>
      <c r="H53" s="533">
        <f>E53+F53-G53</f>
        <v>31321.289999999979</v>
      </c>
      <c r="I53" s="534">
        <v>17882.53</v>
      </c>
    </row>
    <row r="54" spans="1:9" s="417" customFormat="1" x14ac:dyDescent="0.2">
      <c r="A54" s="529"/>
      <c r="B54" s="530"/>
      <c r="C54" s="530" t="s">
        <v>2</v>
      </c>
      <c r="D54" s="530"/>
      <c r="E54" s="531">
        <v>8962.24</v>
      </c>
      <c r="F54" s="532">
        <v>10038.719999999999</v>
      </c>
      <c r="G54" s="533">
        <v>10000</v>
      </c>
      <c r="H54" s="533">
        <f>E54+F54-G54</f>
        <v>9000.9599999999991</v>
      </c>
      <c r="I54" s="534">
        <v>9000.9599999999991</v>
      </c>
    </row>
    <row r="55" spans="1:9" s="417" customFormat="1" x14ac:dyDescent="0.2">
      <c r="A55" s="529"/>
      <c r="B55" s="530"/>
      <c r="C55" s="530" t="s">
        <v>1</v>
      </c>
      <c r="D55" s="530"/>
      <c r="E55" s="531">
        <v>2896.6</v>
      </c>
      <c r="F55" s="532">
        <v>1479017</v>
      </c>
      <c r="G55" s="533">
        <v>1281896</v>
      </c>
      <c r="H55" s="533">
        <f>E55+F55-G55</f>
        <v>200017.60000000009</v>
      </c>
      <c r="I55" s="534">
        <v>200017.6</v>
      </c>
    </row>
    <row r="56" spans="1:9" s="417" customFormat="1" ht="18.75" thickBot="1" x14ac:dyDescent="0.4">
      <c r="A56" s="14" t="s">
        <v>0</v>
      </c>
      <c r="B56" s="13"/>
      <c r="C56" s="13"/>
      <c r="D56" s="13"/>
      <c r="E56" s="535">
        <f>SUM(E52:E55)</f>
        <v>68685.010000000009</v>
      </c>
      <c r="F56" s="12">
        <f>SUM(F52:F55)</f>
        <v>1752558.72</v>
      </c>
      <c r="G56" s="12">
        <f>SUM(G52:G55)</f>
        <v>1578338.88</v>
      </c>
      <c r="H56" s="12">
        <f>SUM(H52:H55)</f>
        <v>242904.85000000006</v>
      </c>
      <c r="I56" s="11">
        <f>SUM(I52:I55)</f>
        <v>229466.09</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4:I45"/>
  </mergeCells>
  <conditionalFormatting sqref="I46">
    <cfRule type="cellIs" dxfId="369" priority="8" stopIfTrue="1" operator="greaterThan">
      <formula>1</formula>
    </cfRule>
  </conditionalFormatting>
  <conditionalFormatting sqref="H52:H55">
    <cfRule type="cellIs" dxfId="368" priority="12" stopIfTrue="1" operator="notEqual">
      <formula>E52+F52-G52</formula>
    </cfRule>
  </conditionalFormatting>
  <conditionalFormatting sqref="I56">
    <cfRule type="cellIs" dxfId="367" priority="13" stopIfTrue="1" operator="notEqual">
      <formula>$I$52+$I$53+$I$54+$I$55</formula>
    </cfRule>
  </conditionalFormatting>
  <conditionalFormatting sqref="H56">
    <cfRule type="cellIs" dxfId="366" priority="14" stopIfTrue="1" operator="notEqual">
      <formula>E56+F56-G56</formula>
    </cfRule>
    <cfRule type="cellIs" dxfId="365" priority="15" stopIfTrue="1" operator="notEqual">
      <formula>SUM($H$52:$H$55)</formula>
    </cfRule>
  </conditionalFormatting>
  <conditionalFormatting sqref="G18 G16">
    <cfRule type="cellIs" dxfId="364" priority="16" stopIfTrue="1" operator="notEqual">
      <formula>H16+I16</formula>
    </cfRule>
  </conditionalFormatting>
  <conditionalFormatting sqref="G24">
    <cfRule type="cellIs" dxfId="363" priority="17" stopIfTrue="1" operator="notEqual">
      <formula>ROUND(H24+I24,2)</formula>
    </cfRule>
  </conditionalFormatting>
  <conditionalFormatting sqref="H24">
    <cfRule type="cellIs" dxfId="362" priority="18" stopIfTrue="1" operator="notEqual">
      <formula>$H$18-$H$16</formula>
    </cfRule>
  </conditionalFormatting>
  <conditionalFormatting sqref="I24">
    <cfRule type="cellIs" dxfId="361" priority="19" stopIfTrue="1" operator="notEqual">
      <formula>I18-I16</formula>
    </cfRule>
  </conditionalFormatting>
  <conditionalFormatting sqref="G23">
    <cfRule type="cellIs" dxfId="360" priority="6" stopIfTrue="1" operator="notEqual">
      <formula>ROUND(H23+I23,2)</formula>
    </cfRule>
  </conditionalFormatting>
  <conditionalFormatting sqref="J39">
    <cfRule type="cellIs" dxfId="359" priority="3" operator="greaterThan">
      <formula>0</formula>
    </cfRule>
    <cfRule type="cellIs" dxfId="358" priority="4" operator="lessThan">
      <formula>0</formula>
    </cfRule>
  </conditionalFormatting>
  <conditionalFormatting sqref="J40">
    <cfRule type="cellIs" dxfId="357" priority="1" operator="greaterThan">
      <formula>0</formula>
    </cfRule>
    <cfRule type="cellIs" dxfId="356"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N60"/>
  <sheetViews>
    <sheetView topLeftCell="A13" zoomScaleNormal="100"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2" width="9.140625" style="1"/>
    <col min="13" max="13" width="12.7109375" style="1" bestFit="1" customWidth="1"/>
    <col min="14" max="16384" width="9.140625" style="1"/>
  </cols>
  <sheetData>
    <row r="1" spans="1:11" ht="19.5" x14ac:dyDescent="0.4">
      <c r="A1" s="109" t="s">
        <v>45</v>
      </c>
      <c r="B1" s="108"/>
      <c r="C1" s="108"/>
      <c r="D1" s="108"/>
    </row>
    <row r="2" spans="1:11" ht="19.5" x14ac:dyDescent="0.4">
      <c r="A2" s="642" t="s">
        <v>44</v>
      </c>
      <c r="B2" s="642"/>
      <c r="C2" s="642"/>
      <c r="D2" s="642"/>
      <c r="E2" s="643" t="s">
        <v>204</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205</v>
      </c>
      <c r="F4" s="644"/>
      <c r="G4" s="644"/>
      <c r="H4" s="644"/>
      <c r="I4" s="644"/>
    </row>
    <row r="5" spans="1:11" ht="9" customHeight="1" x14ac:dyDescent="0.25">
      <c r="A5" s="105"/>
      <c r="E5" s="630" t="s">
        <v>42</v>
      </c>
      <c r="F5" s="630"/>
      <c r="G5" s="630"/>
      <c r="H5" s="630"/>
      <c r="I5" s="630"/>
    </row>
    <row r="6" spans="1:11" ht="19.5" x14ac:dyDescent="0.4">
      <c r="A6" s="103" t="s">
        <v>41</v>
      </c>
      <c r="E6" s="627" t="s">
        <v>206</v>
      </c>
      <c r="F6" s="627"/>
      <c r="G6" s="627"/>
      <c r="H6" s="103" t="s">
        <v>40</v>
      </c>
      <c r="I6" s="104" t="s">
        <v>207</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3" customHeight="1"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6.75" customHeight="1"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81217000</v>
      </c>
      <c r="F16" s="492">
        <v>79222737</v>
      </c>
      <c r="G16" s="80">
        <f>H16+I16</f>
        <v>79222143.070000008</v>
      </c>
      <c r="H16" s="491">
        <v>79222143.070000008</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70186000</v>
      </c>
      <c r="F18" s="492">
        <v>79222737</v>
      </c>
      <c r="G18" s="80">
        <f>H18+I18</f>
        <v>79347045.640000001</v>
      </c>
      <c r="H18" s="491">
        <v>79347045.640000001</v>
      </c>
      <c r="I18" s="491">
        <v>0</v>
      </c>
    </row>
    <row r="19" spans="1:9" s="417" customFormat="1" ht="6"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124902.57</v>
      </c>
      <c r="H24" s="396">
        <f>H18-H16-H22</f>
        <v>124902.56999999285</v>
      </c>
      <c r="I24" s="396">
        <f>I18-I166-I22</f>
        <v>0</v>
      </c>
    </row>
    <row r="25" spans="1:9" s="392" customFormat="1" ht="15" x14ac:dyDescent="0.3">
      <c r="A25" s="393" t="s">
        <v>302</v>
      </c>
      <c r="B25" s="393"/>
      <c r="C25" s="393"/>
      <c r="D25" s="393"/>
      <c r="E25" s="393"/>
      <c r="F25" s="393"/>
      <c r="G25" s="394">
        <f>G24-G26</f>
        <v>104289.57</v>
      </c>
      <c r="H25" s="393"/>
      <c r="I25" s="393"/>
    </row>
    <row r="26" spans="1:9" s="392" customFormat="1" ht="15" x14ac:dyDescent="0.3">
      <c r="A26" s="393" t="s">
        <v>25</v>
      </c>
      <c r="B26" s="393"/>
      <c r="C26" s="393"/>
      <c r="D26" s="393"/>
      <c r="E26" s="393"/>
      <c r="F26" s="393"/>
      <c r="G26" s="394">
        <v>20613</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104289.57</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104289.57</v>
      </c>
      <c r="H31" s="405"/>
      <c r="I31" s="413"/>
    </row>
    <row r="32" spans="1:9" s="417" customFormat="1" ht="18.75" x14ac:dyDescent="0.4">
      <c r="A32" s="63"/>
      <c r="B32" s="63"/>
      <c r="C32" s="637" t="s">
        <v>304</v>
      </c>
      <c r="D32" s="637"/>
      <c r="E32" s="637"/>
      <c r="F32" s="637"/>
      <c r="G32" s="416">
        <f>G26</f>
        <v>20613</v>
      </c>
      <c r="H32" s="405"/>
      <c r="I32" s="413"/>
    </row>
    <row r="33" spans="1:14" s="417" customFormat="1" ht="18.75" x14ac:dyDescent="0.4">
      <c r="A33" s="63"/>
      <c r="B33" s="418" t="s">
        <v>23</v>
      </c>
      <c r="C33" s="635" t="s">
        <v>305</v>
      </c>
      <c r="D33" s="635"/>
      <c r="E33" s="635"/>
      <c r="F33" s="635"/>
      <c r="G33" s="419">
        <v>732524.7</v>
      </c>
      <c r="H33" s="405"/>
      <c r="I33" s="413"/>
    </row>
    <row r="34" spans="1:14" s="417" customFormat="1" x14ac:dyDescent="0.2">
      <c r="A34" s="657" t="s">
        <v>308</v>
      </c>
      <c r="B34" s="648"/>
      <c r="C34" s="648"/>
      <c r="D34" s="648"/>
      <c r="E34" s="648"/>
      <c r="F34" s="648"/>
      <c r="G34" s="648"/>
      <c r="H34" s="648"/>
      <c r="I34" s="648"/>
    </row>
    <row r="35" spans="1:14" s="417" customFormat="1" ht="23.25" customHeight="1" x14ac:dyDescent="0.2">
      <c r="A35" s="648"/>
      <c r="B35" s="648"/>
      <c r="C35" s="648"/>
      <c r="D35" s="648"/>
      <c r="E35" s="648"/>
      <c r="F35" s="648"/>
      <c r="G35" s="648"/>
      <c r="H35" s="648"/>
      <c r="I35" s="648"/>
    </row>
    <row r="36" spans="1:14" s="417" customFormat="1" ht="36.75" customHeight="1" x14ac:dyDescent="0.2">
      <c r="A36" s="658" t="s">
        <v>307</v>
      </c>
      <c r="B36" s="659"/>
      <c r="C36" s="659"/>
      <c r="D36" s="659"/>
      <c r="E36" s="659"/>
      <c r="F36" s="659"/>
      <c r="G36" s="659"/>
      <c r="H36" s="659"/>
      <c r="I36" s="659"/>
    </row>
    <row r="37" spans="1:14" s="417" customFormat="1" ht="19.5" x14ac:dyDescent="0.4">
      <c r="A37" s="37" t="s">
        <v>50</v>
      </c>
      <c r="B37" s="37" t="s">
        <v>22</v>
      </c>
      <c r="C37" s="37"/>
      <c r="D37" s="59"/>
      <c r="E37" s="5"/>
      <c r="F37" s="61"/>
      <c r="G37" s="60"/>
      <c r="H37" s="403"/>
      <c r="I37" s="403"/>
    </row>
    <row r="38" spans="1:14" s="417" customFormat="1" ht="18.75" x14ac:dyDescent="0.4">
      <c r="A38" s="37"/>
      <c r="B38" s="37"/>
      <c r="C38" s="37"/>
      <c r="D38" s="59"/>
      <c r="E38" s="495"/>
      <c r="F38" s="497" t="s">
        <v>21</v>
      </c>
      <c r="G38" s="58" t="s">
        <v>20</v>
      </c>
      <c r="H38" s="403"/>
      <c r="I38" s="498" t="s">
        <v>19</v>
      </c>
    </row>
    <row r="39" spans="1:14" s="417" customFormat="1" ht="16.5" x14ac:dyDescent="0.35">
      <c r="A39" s="499" t="s">
        <v>18</v>
      </c>
      <c r="B39" s="51"/>
      <c r="C39" s="50"/>
      <c r="D39" s="51"/>
      <c r="E39" s="5"/>
      <c r="F39" s="500">
        <v>42018000</v>
      </c>
      <c r="G39" s="500">
        <v>43182741</v>
      </c>
      <c r="H39" s="405"/>
      <c r="I39" s="501">
        <f>IF(F39=0,"nerozp.",G39/F39)</f>
        <v>1.0277200485506213</v>
      </c>
      <c r="J39" s="56"/>
      <c r="K39" s="502"/>
    </row>
    <row r="40" spans="1:14" s="417" customFormat="1" ht="16.5" x14ac:dyDescent="0.35">
      <c r="A40" s="499" t="s">
        <v>17</v>
      </c>
      <c r="B40" s="51"/>
      <c r="C40" s="50"/>
      <c r="D40" s="53"/>
      <c r="E40" s="53"/>
      <c r="F40" s="500">
        <v>1287737</v>
      </c>
      <c r="G40" s="500">
        <v>1287727</v>
      </c>
      <c r="H40" s="405"/>
      <c r="I40" s="501">
        <f>IF(F40=0,"nerozp.",G40/F40)</f>
        <v>0.99999223443917507</v>
      </c>
      <c r="J40" s="55"/>
      <c r="K40" s="502"/>
    </row>
    <row r="41" spans="1:14" s="417" customFormat="1" ht="16.5" x14ac:dyDescent="0.35">
      <c r="A41" s="499" t="s">
        <v>16</v>
      </c>
      <c r="B41" s="51"/>
      <c r="C41" s="50"/>
      <c r="D41" s="53"/>
      <c r="E41" s="53"/>
      <c r="F41" s="500">
        <v>0</v>
      </c>
      <c r="G41" s="500">
        <v>0</v>
      </c>
      <c r="H41" s="405"/>
      <c r="I41" s="501" t="str">
        <f>IF(F41=0,"nerozp.",G41/F41)</f>
        <v>nerozp.</v>
      </c>
    </row>
    <row r="42" spans="1:14" s="417" customFormat="1" ht="16.5" x14ac:dyDescent="0.35">
      <c r="A42" s="499" t="s">
        <v>15</v>
      </c>
      <c r="B42" s="51"/>
      <c r="C42" s="50"/>
      <c r="D42" s="5"/>
      <c r="E42" s="5"/>
      <c r="F42" s="500">
        <v>1022737</v>
      </c>
      <c r="G42" s="500">
        <v>1022737</v>
      </c>
      <c r="H42" s="405"/>
      <c r="I42" s="501">
        <f>IF(F42=0,"nerozp.",G42/F42)</f>
        <v>1</v>
      </c>
    </row>
    <row r="43" spans="1:14" s="417" customFormat="1" ht="16.5" x14ac:dyDescent="0.35">
      <c r="A43" s="499" t="s">
        <v>14</v>
      </c>
      <c r="B43" s="51"/>
      <c r="C43" s="50"/>
      <c r="D43" s="5"/>
      <c r="E43" s="5"/>
      <c r="F43" s="500">
        <v>0</v>
      </c>
      <c r="G43" s="500">
        <v>0</v>
      </c>
      <c r="H43" s="405"/>
      <c r="I43" s="501" t="str">
        <f>IF(F43=0,"nerozp.",G43/F43)</f>
        <v>nerozp.</v>
      </c>
      <c r="L43" s="548"/>
      <c r="M43" s="485"/>
    </row>
    <row r="44" spans="1:14" s="417" customFormat="1" ht="23.25" customHeight="1" x14ac:dyDescent="0.2">
      <c r="A44" s="549" t="s">
        <v>13</v>
      </c>
      <c r="B44" s="647" t="s">
        <v>324</v>
      </c>
      <c r="C44" s="648"/>
      <c r="D44" s="648"/>
      <c r="E44" s="648"/>
      <c r="F44" s="648"/>
      <c r="G44" s="648"/>
      <c r="H44" s="648"/>
      <c r="I44" s="648"/>
      <c r="L44" s="548"/>
    </row>
    <row r="45" spans="1:14" s="417" customFormat="1" ht="36" customHeight="1" x14ac:dyDescent="0.2">
      <c r="A45" s="508"/>
      <c r="B45" s="660" t="s">
        <v>325</v>
      </c>
      <c r="C45" s="661"/>
      <c r="D45" s="661"/>
      <c r="E45" s="661"/>
      <c r="F45" s="661"/>
      <c r="G45" s="661"/>
      <c r="H45" s="661"/>
      <c r="I45" s="661"/>
      <c r="L45" s="548"/>
    </row>
    <row r="46" spans="1:14" s="417" customFormat="1" ht="4.5" customHeight="1" x14ac:dyDescent="0.35">
      <c r="A46" s="508"/>
      <c r="B46" s="43"/>
      <c r="C46" s="42"/>
      <c r="D46" s="41"/>
      <c r="E46" s="41"/>
      <c r="F46" s="505"/>
      <c r="G46" s="505"/>
      <c r="H46" s="506"/>
      <c r="I46" s="507"/>
      <c r="L46" s="548">
        <f>SUM(L43:L45)</f>
        <v>0</v>
      </c>
      <c r="N46" s="417">
        <f>180000-155551</f>
        <v>24449</v>
      </c>
    </row>
    <row r="47" spans="1:14" s="417" customFormat="1" ht="19.5" thickBot="1" x14ac:dyDescent="0.45">
      <c r="A47" s="37" t="s">
        <v>49</v>
      </c>
      <c r="B47" s="37" t="s">
        <v>11</v>
      </c>
      <c r="C47" s="36"/>
      <c r="D47" s="5"/>
      <c r="E47" s="5"/>
      <c r="F47" s="403"/>
      <c r="G47" s="10"/>
      <c r="H47" s="633" t="s">
        <v>10</v>
      </c>
      <c r="I47" s="634"/>
    </row>
    <row r="48" spans="1:14"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hidden="1" x14ac:dyDescent="0.2">
      <c r="A50" s="513"/>
      <c r="B50" s="403"/>
      <c r="C50" s="403"/>
      <c r="D50" s="403"/>
      <c r="E50" s="513"/>
      <c r="F50" s="626"/>
      <c r="G50" s="517"/>
      <c r="H50" s="517"/>
      <c r="I50" s="518"/>
    </row>
    <row r="51" spans="1:9" s="417" customFormat="1" ht="6.75" customHeight="1" thickBot="1" x14ac:dyDescent="0.25">
      <c r="A51" s="519"/>
      <c r="B51" s="520"/>
      <c r="C51" s="520"/>
      <c r="D51" s="520"/>
      <c r="E51" s="519"/>
      <c r="F51" s="521"/>
      <c r="G51" s="521"/>
      <c r="H51" s="521"/>
      <c r="I51" s="522"/>
    </row>
    <row r="52" spans="1:9" s="417" customFormat="1" ht="13.5" thickTop="1" x14ac:dyDescent="0.2">
      <c r="A52" s="523"/>
      <c r="B52" s="524"/>
      <c r="C52" s="524" t="s">
        <v>4</v>
      </c>
      <c r="D52" s="524"/>
      <c r="E52" s="525">
        <v>17131</v>
      </c>
      <c r="F52" s="526">
        <v>0</v>
      </c>
      <c r="G52" s="527">
        <v>2564</v>
      </c>
      <c r="H52" s="527">
        <f>E52+F52-G52</f>
        <v>14567</v>
      </c>
      <c r="I52" s="528">
        <v>14567</v>
      </c>
    </row>
    <row r="53" spans="1:9" s="417" customFormat="1" x14ac:dyDescent="0.2">
      <c r="A53" s="529"/>
      <c r="B53" s="530"/>
      <c r="C53" s="530" t="s">
        <v>3</v>
      </c>
      <c r="D53" s="530"/>
      <c r="E53" s="531">
        <v>31396.45</v>
      </c>
      <c r="F53" s="532">
        <v>429188.06</v>
      </c>
      <c r="G53" s="533">
        <v>431367</v>
      </c>
      <c r="H53" s="533">
        <f>E53+F53-G53</f>
        <v>29217.510000000009</v>
      </c>
      <c r="I53" s="534">
        <v>35354.89</v>
      </c>
    </row>
    <row r="54" spans="1:9" s="417" customFormat="1" x14ac:dyDescent="0.2">
      <c r="A54" s="529"/>
      <c r="B54" s="530"/>
      <c r="C54" s="530" t="s">
        <v>2</v>
      </c>
      <c r="D54" s="530"/>
      <c r="E54" s="531">
        <v>144352.71000000002</v>
      </c>
      <c r="F54" s="532">
        <v>160256.89000000001</v>
      </c>
      <c r="G54" s="533">
        <v>0</v>
      </c>
      <c r="H54" s="533">
        <f>E54+F54-G54</f>
        <v>304609.60000000003</v>
      </c>
      <c r="I54" s="534">
        <v>304609.59999999998</v>
      </c>
    </row>
    <row r="55" spans="1:9" s="417" customFormat="1" x14ac:dyDescent="0.2">
      <c r="A55" s="529"/>
      <c r="B55" s="530"/>
      <c r="C55" s="530" t="s">
        <v>1</v>
      </c>
      <c r="D55" s="530"/>
      <c r="E55" s="531">
        <v>300215.40000000002</v>
      </c>
      <c r="F55" s="532">
        <v>1287727</v>
      </c>
      <c r="G55" s="533">
        <v>1090299</v>
      </c>
      <c r="H55" s="533">
        <f>E55+F55-G55</f>
        <v>497643.39999999991</v>
      </c>
      <c r="I55" s="534">
        <v>497643.4</v>
      </c>
    </row>
    <row r="56" spans="1:9" s="417" customFormat="1" ht="18.75" thickBot="1" x14ac:dyDescent="0.4">
      <c r="A56" s="14" t="s">
        <v>0</v>
      </c>
      <c r="B56" s="13"/>
      <c r="C56" s="13"/>
      <c r="D56" s="13"/>
      <c r="E56" s="535">
        <f>SUM(E52:E55)</f>
        <v>493095.56000000006</v>
      </c>
      <c r="F56" s="12">
        <f>SUM(F52:F55)</f>
        <v>1877171.95</v>
      </c>
      <c r="G56" s="12">
        <f>SUM(G52:G55)</f>
        <v>1524230</v>
      </c>
      <c r="H56" s="12">
        <f>SUM(H52:H55)</f>
        <v>846037.51</v>
      </c>
      <c r="I56" s="11">
        <f>SUM(I52:I55)</f>
        <v>852174.89</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6">
    <mergeCell ref="A2:D2"/>
    <mergeCell ref="E3:I3"/>
    <mergeCell ref="E2:I2"/>
    <mergeCell ref="E5:I5"/>
    <mergeCell ref="E4:I4"/>
    <mergeCell ref="F49:F50"/>
    <mergeCell ref="E6:G6"/>
    <mergeCell ref="E7:I7"/>
    <mergeCell ref="H13:I13"/>
    <mergeCell ref="H47:I47"/>
    <mergeCell ref="C33:F33"/>
    <mergeCell ref="C32:F32"/>
    <mergeCell ref="A34:I35"/>
    <mergeCell ref="A36:I36"/>
    <mergeCell ref="B44:I44"/>
    <mergeCell ref="B45:I45"/>
  </mergeCells>
  <conditionalFormatting sqref="I46">
    <cfRule type="cellIs" dxfId="355" priority="8" stopIfTrue="1" operator="greaterThan">
      <formula>1</formula>
    </cfRule>
  </conditionalFormatting>
  <conditionalFormatting sqref="H52:H55">
    <cfRule type="cellIs" dxfId="354" priority="12" stopIfTrue="1" operator="notEqual">
      <formula>E52+F52-G52</formula>
    </cfRule>
  </conditionalFormatting>
  <conditionalFormatting sqref="I56">
    <cfRule type="cellIs" dxfId="353" priority="13" stopIfTrue="1" operator="notEqual">
      <formula>$I$52+$I$53+$I$54+$I$55</formula>
    </cfRule>
  </conditionalFormatting>
  <conditionalFormatting sqref="H56">
    <cfRule type="cellIs" dxfId="352" priority="14" stopIfTrue="1" operator="notEqual">
      <formula>E56+F56-G56</formula>
    </cfRule>
    <cfRule type="cellIs" dxfId="351" priority="15" stopIfTrue="1" operator="notEqual">
      <formula>SUM($H$52:$H$55)</formula>
    </cfRule>
  </conditionalFormatting>
  <conditionalFormatting sqref="G18 G16">
    <cfRule type="cellIs" dxfId="350" priority="16" stopIfTrue="1" operator="notEqual">
      <formula>H16+I16</formula>
    </cfRule>
  </conditionalFormatting>
  <conditionalFormatting sqref="G24">
    <cfRule type="cellIs" dxfId="349" priority="17" stopIfTrue="1" operator="notEqual">
      <formula>ROUND(H24+I24,2)</formula>
    </cfRule>
  </conditionalFormatting>
  <conditionalFormatting sqref="H24">
    <cfRule type="cellIs" dxfId="348" priority="18" stopIfTrue="1" operator="notEqual">
      <formula>$H$18-$H$16</formula>
    </cfRule>
  </conditionalFormatting>
  <conditionalFormatting sqref="I24">
    <cfRule type="cellIs" dxfId="347" priority="19" stopIfTrue="1" operator="notEqual">
      <formula>I18-I16</formula>
    </cfRule>
  </conditionalFormatting>
  <conditionalFormatting sqref="G23">
    <cfRule type="cellIs" dxfId="346" priority="6" stopIfTrue="1" operator="notEqual">
      <formula>ROUND(H23+I23,2)</formula>
    </cfRule>
  </conditionalFormatting>
  <conditionalFormatting sqref="J39">
    <cfRule type="cellIs" dxfId="345" priority="3" operator="greaterThan">
      <formula>0</formula>
    </cfRule>
    <cfRule type="cellIs" dxfId="344" priority="4" operator="lessThan">
      <formula>0</formula>
    </cfRule>
  </conditionalFormatting>
  <conditionalFormatting sqref="J40">
    <cfRule type="cellIs" dxfId="343" priority="1" operator="greaterThan">
      <formula>0</formula>
    </cfRule>
    <cfRule type="cellIs" dxfId="342"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L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130</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208</v>
      </c>
      <c r="F4" s="644"/>
      <c r="G4" s="644"/>
      <c r="H4" s="644"/>
      <c r="I4" s="644"/>
    </row>
    <row r="5" spans="1:11" ht="9" customHeight="1" x14ac:dyDescent="0.25">
      <c r="A5" s="105"/>
      <c r="E5" s="630" t="s">
        <v>42</v>
      </c>
      <c r="F5" s="630"/>
      <c r="G5" s="630"/>
      <c r="H5" s="630"/>
      <c r="I5" s="630"/>
    </row>
    <row r="6" spans="1:11" ht="19.5" x14ac:dyDescent="0.4">
      <c r="A6" s="103" t="s">
        <v>41</v>
      </c>
      <c r="E6" s="627" t="s">
        <v>209</v>
      </c>
      <c r="F6" s="627"/>
      <c r="G6" s="627"/>
      <c r="H6" s="103" t="s">
        <v>40</v>
      </c>
      <c r="I6" s="104" t="s">
        <v>210</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23446000</v>
      </c>
      <c r="F16" s="492">
        <v>23435074</v>
      </c>
      <c r="G16" s="80">
        <f>H16+I16</f>
        <v>24632097.529999997</v>
      </c>
      <c r="H16" s="491">
        <v>24632097.529999997</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19783000</v>
      </c>
      <c r="F18" s="492">
        <v>23009074</v>
      </c>
      <c r="G18" s="80">
        <f>H18+I18</f>
        <v>24878227.140000001</v>
      </c>
      <c r="H18" s="491">
        <v>24878227.140000001</v>
      </c>
      <c r="I18" s="491">
        <v>0</v>
      </c>
    </row>
    <row r="19" spans="1:9" s="417" customFormat="1" ht="6"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246129.61</v>
      </c>
      <c r="H24" s="396">
        <f>H18-H16-H22</f>
        <v>246129.61000000313</v>
      </c>
      <c r="I24" s="396">
        <f>I18-I166-I22</f>
        <v>0</v>
      </c>
    </row>
    <row r="25" spans="1:9" s="392" customFormat="1" ht="15" x14ac:dyDescent="0.3">
      <c r="A25" s="393" t="s">
        <v>302</v>
      </c>
      <c r="B25" s="393"/>
      <c r="C25" s="393"/>
      <c r="D25" s="393"/>
      <c r="E25" s="393"/>
      <c r="F25" s="393"/>
      <c r="G25" s="394">
        <v>246129.61</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246129.61</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246129.61</v>
      </c>
      <c r="H31" s="405"/>
      <c r="I31" s="413"/>
    </row>
    <row r="32" spans="1:9" s="417" customFormat="1" ht="18.75" x14ac:dyDescent="0.4">
      <c r="A32" s="63"/>
      <c r="B32" s="63"/>
      <c r="C32" s="637" t="s">
        <v>304</v>
      </c>
      <c r="D32" s="637"/>
      <c r="E32" s="637"/>
      <c r="F32" s="637"/>
      <c r="G32" s="416">
        <f>G26</f>
        <v>0</v>
      </c>
      <c r="H32" s="405"/>
      <c r="I32" s="413"/>
    </row>
    <row r="33" spans="1:12" s="417" customFormat="1" ht="18.75" x14ac:dyDescent="0.4">
      <c r="A33" s="63"/>
      <c r="B33" s="418" t="s">
        <v>23</v>
      </c>
      <c r="C33" s="635" t="s">
        <v>305</v>
      </c>
      <c r="D33" s="635"/>
      <c r="E33" s="635"/>
      <c r="F33" s="635"/>
      <c r="G33" s="419">
        <v>0</v>
      </c>
      <c r="H33" s="405"/>
      <c r="I33" s="413"/>
    </row>
    <row r="34" spans="1:12" s="417" customFormat="1" x14ac:dyDescent="0.2">
      <c r="A34" s="628"/>
      <c r="B34" s="629"/>
      <c r="C34" s="629"/>
      <c r="D34" s="629"/>
      <c r="E34" s="629"/>
      <c r="F34" s="629"/>
      <c r="G34" s="629"/>
      <c r="H34" s="629"/>
      <c r="I34" s="629"/>
    </row>
    <row r="35" spans="1:12" s="417" customFormat="1" x14ac:dyDescent="0.2">
      <c r="A35" s="629"/>
      <c r="B35" s="629"/>
      <c r="C35" s="629"/>
      <c r="D35" s="629"/>
      <c r="E35" s="629"/>
      <c r="F35" s="629"/>
      <c r="G35" s="629"/>
      <c r="H35" s="629"/>
      <c r="I35" s="629"/>
    </row>
    <row r="36" spans="1:12" s="417" customFormat="1" x14ac:dyDescent="0.2">
      <c r="A36" s="629"/>
      <c r="B36" s="629"/>
      <c r="C36" s="629"/>
      <c r="D36" s="629"/>
      <c r="E36" s="629"/>
      <c r="F36" s="629"/>
      <c r="G36" s="629"/>
      <c r="H36" s="629"/>
      <c r="I36" s="629"/>
    </row>
    <row r="37" spans="1:12" s="417" customFormat="1" ht="19.5" x14ac:dyDescent="0.4">
      <c r="A37" s="37" t="s">
        <v>50</v>
      </c>
      <c r="B37" s="37" t="s">
        <v>22</v>
      </c>
      <c r="C37" s="37"/>
      <c r="D37" s="59"/>
      <c r="E37" s="5"/>
      <c r="F37" s="61"/>
      <c r="G37" s="60"/>
      <c r="H37" s="403"/>
      <c r="I37" s="403"/>
    </row>
    <row r="38" spans="1:12" s="417" customFormat="1" ht="18.75" x14ac:dyDescent="0.4">
      <c r="A38" s="37"/>
      <c r="B38" s="37"/>
      <c r="C38" s="37"/>
      <c r="D38" s="59"/>
      <c r="E38" s="495"/>
      <c r="F38" s="497" t="s">
        <v>21</v>
      </c>
      <c r="G38" s="58" t="s">
        <v>20</v>
      </c>
      <c r="H38" s="403"/>
      <c r="I38" s="498" t="s">
        <v>19</v>
      </c>
    </row>
    <row r="39" spans="1:12" s="417" customFormat="1" ht="16.5" x14ac:dyDescent="0.35">
      <c r="A39" s="499" t="s">
        <v>18</v>
      </c>
      <c r="B39" s="51"/>
      <c r="C39" s="50"/>
      <c r="D39" s="51"/>
      <c r="E39" s="5"/>
      <c r="F39" s="500">
        <v>13132000</v>
      </c>
      <c r="G39" s="500">
        <v>13737428</v>
      </c>
      <c r="H39" s="405"/>
      <c r="I39" s="501">
        <f>IF(F39=0,"nerozp.",G39/F39)</f>
        <v>1.0461032592141335</v>
      </c>
      <c r="J39" s="56"/>
      <c r="K39" s="502"/>
    </row>
    <row r="40" spans="1:12" s="417" customFormat="1" ht="16.5" x14ac:dyDescent="0.35">
      <c r="A40" s="499" t="s">
        <v>17</v>
      </c>
      <c r="B40" s="51"/>
      <c r="C40" s="50"/>
      <c r="D40" s="53"/>
      <c r="E40" s="53"/>
      <c r="F40" s="500">
        <v>764074</v>
      </c>
      <c r="G40" s="500">
        <v>766161</v>
      </c>
      <c r="H40" s="405"/>
      <c r="I40" s="501">
        <f>IF(F40=0,"nerozp.",G40/F40)</f>
        <v>1.0027314108319352</v>
      </c>
      <c r="J40" s="55"/>
      <c r="K40" s="502"/>
    </row>
    <row r="41" spans="1:12" s="417" customFormat="1" ht="16.5" x14ac:dyDescent="0.35">
      <c r="A41" s="499" t="s">
        <v>16</v>
      </c>
      <c r="B41" s="51"/>
      <c r="C41" s="50"/>
      <c r="D41" s="53"/>
      <c r="E41" s="53"/>
      <c r="F41" s="500">
        <v>0</v>
      </c>
      <c r="G41" s="500">
        <v>0</v>
      </c>
      <c r="H41" s="405"/>
      <c r="I41" s="501" t="str">
        <f>IF(F41=0,"nerozp.",G41/F41)</f>
        <v>nerozp.</v>
      </c>
    </row>
    <row r="42" spans="1:12" s="417" customFormat="1" ht="16.5" x14ac:dyDescent="0.35">
      <c r="A42" s="499" t="s">
        <v>15</v>
      </c>
      <c r="B42" s="51"/>
      <c r="C42" s="50"/>
      <c r="D42" s="5"/>
      <c r="E42" s="5"/>
      <c r="F42" s="500">
        <v>572805</v>
      </c>
      <c r="G42" s="500">
        <v>572805</v>
      </c>
      <c r="H42" s="405"/>
      <c r="I42" s="501">
        <f>IF(F42=0,"nerozp.",G42/F42)</f>
        <v>1</v>
      </c>
    </row>
    <row r="43" spans="1:12" s="417" customFormat="1" ht="16.5" x14ac:dyDescent="0.35">
      <c r="A43" s="499" t="s">
        <v>14</v>
      </c>
      <c r="B43" s="51"/>
      <c r="C43" s="50"/>
      <c r="D43" s="5"/>
      <c r="E43" s="5"/>
      <c r="F43" s="500">
        <v>0</v>
      </c>
      <c r="G43" s="500">
        <v>0</v>
      </c>
      <c r="H43" s="405"/>
      <c r="I43" s="501" t="str">
        <f>IF(F43=0,"nerozp.",G43/F43)</f>
        <v>nerozp.</v>
      </c>
      <c r="L43" s="550"/>
    </row>
    <row r="44" spans="1:12" s="417" customFormat="1" ht="14.25" x14ac:dyDescent="0.2">
      <c r="A44" s="504" t="s">
        <v>13</v>
      </c>
      <c r="B44" s="46" t="s">
        <v>326</v>
      </c>
      <c r="C44" s="45"/>
      <c r="D44" s="41"/>
      <c r="E44" s="41"/>
      <c r="F44" s="505"/>
      <c r="G44" s="505"/>
      <c r="H44" s="506"/>
      <c r="I44" s="507"/>
      <c r="L44" s="550"/>
    </row>
    <row r="45" spans="1:12" s="417" customFormat="1" x14ac:dyDescent="0.2">
      <c r="A45" s="508"/>
      <c r="B45" s="662" t="s">
        <v>327</v>
      </c>
      <c r="C45" s="663"/>
      <c r="D45" s="663"/>
      <c r="E45" s="663"/>
      <c r="F45" s="663"/>
      <c r="G45" s="663"/>
      <c r="H45" s="663"/>
      <c r="I45" s="663"/>
      <c r="L45" s="550"/>
    </row>
    <row r="46" spans="1:12" s="417" customFormat="1" ht="39" customHeight="1" x14ac:dyDescent="0.2">
      <c r="A46" s="508"/>
      <c r="B46" s="663"/>
      <c r="C46" s="663"/>
      <c r="D46" s="663"/>
      <c r="E46" s="663"/>
      <c r="F46" s="663"/>
      <c r="G46" s="663"/>
      <c r="H46" s="663"/>
      <c r="I46" s="663"/>
      <c r="L46" s="484"/>
    </row>
    <row r="47" spans="1:12" s="417" customFormat="1" ht="19.5" thickBot="1" x14ac:dyDescent="0.45">
      <c r="A47" s="37" t="s">
        <v>49</v>
      </c>
      <c r="B47" s="37" t="s">
        <v>11</v>
      </c>
      <c r="C47" s="36"/>
      <c r="D47" s="5"/>
      <c r="E47" s="5"/>
      <c r="F47" s="403"/>
      <c r="G47" s="10"/>
      <c r="H47" s="633" t="s">
        <v>10</v>
      </c>
      <c r="I47" s="634"/>
      <c r="L47" s="503"/>
    </row>
    <row r="48" spans="1:12"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14270</v>
      </c>
      <c r="F52" s="526">
        <v>0</v>
      </c>
      <c r="G52" s="527">
        <v>0</v>
      </c>
      <c r="H52" s="527">
        <f>E52+F52-G52</f>
        <v>14270</v>
      </c>
      <c r="I52" s="528">
        <v>14270</v>
      </c>
    </row>
    <row r="53" spans="1:9" s="417" customFormat="1" x14ac:dyDescent="0.2">
      <c r="A53" s="529"/>
      <c r="B53" s="530"/>
      <c r="C53" s="530" t="s">
        <v>3</v>
      </c>
      <c r="D53" s="530"/>
      <c r="E53" s="531">
        <v>112570.89</v>
      </c>
      <c r="F53" s="532">
        <v>136951</v>
      </c>
      <c r="G53" s="533">
        <v>159152.5</v>
      </c>
      <c r="H53" s="533">
        <f>E53+F53-G53</f>
        <v>90369.390000000014</v>
      </c>
      <c r="I53" s="534">
        <v>75614.39</v>
      </c>
    </row>
    <row r="54" spans="1:9" s="417" customFormat="1" x14ac:dyDescent="0.2">
      <c r="A54" s="529"/>
      <c r="B54" s="530"/>
      <c r="C54" s="530" t="s">
        <v>2</v>
      </c>
      <c r="D54" s="530"/>
      <c r="E54" s="531">
        <v>632211.64</v>
      </c>
      <c r="F54" s="532">
        <v>205481.86</v>
      </c>
      <c r="G54" s="533">
        <v>62882</v>
      </c>
      <c r="H54" s="533">
        <f>E54+F54-G54</f>
        <v>774811.5</v>
      </c>
      <c r="I54" s="534">
        <v>774811.5</v>
      </c>
    </row>
    <row r="55" spans="1:9" s="417" customFormat="1" x14ac:dyDescent="0.2">
      <c r="A55" s="529"/>
      <c r="B55" s="530"/>
      <c r="C55" s="530" t="s">
        <v>1</v>
      </c>
      <c r="D55" s="530"/>
      <c r="E55" s="531">
        <v>120177.8</v>
      </c>
      <c r="F55" s="532">
        <v>766161</v>
      </c>
      <c r="G55" s="533">
        <v>702849.75</v>
      </c>
      <c r="H55" s="533">
        <f>E55+F55-G55</f>
        <v>183489.05000000005</v>
      </c>
      <c r="I55" s="534">
        <v>183489.05</v>
      </c>
    </row>
    <row r="56" spans="1:9" s="417" customFormat="1" ht="18.75" thickBot="1" x14ac:dyDescent="0.4">
      <c r="A56" s="14" t="s">
        <v>0</v>
      </c>
      <c r="B56" s="13"/>
      <c r="C56" s="13"/>
      <c r="D56" s="13"/>
      <c r="E56" s="535">
        <f>SUM(E52:E55)</f>
        <v>879230.33000000007</v>
      </c>
      <c r="F56" s="12">
        <f>SUM(F52:F55)</f>
        <v>1108593.8599999999</v>
      </c>
      <c r="G56" s="12">
        <f>SUM(G52:G55)</f>
        <v>924884.25</v>
      </c>
      <c r="H56" s="12">
        <f>SUM(H52:H55)</f>
        <v>1062939.94</v>
      </c>
      <c r="I56" s="11">
        <f>SUM(I52:I55)</f>
        <v>1048184.94</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44">
    <cfRule type="cellIs" dxfId="341" priority="8" stopIfTrue="1" operator="greaterThan">
      <formula>1</formula>
    </cfRule>
  </conditionalFormatting>
  <conditionalFormatting sqref="H52:H55">
    <cfRule type="cellIs" dxfId="340" priority="12" stopIfTrue="1" operator="notEqual">
      <formula>E52+F52-G52</formula>
    </cfRule>
  </conditionalFormatting>
  <conditionalFormatting sqref="I56">
    <cfRule type="cellIs" dxfId="339" priority="13" stopIfTrue="1" operator="notEqual">
      <formula>$I$52+$I$53+$I$54+$I$55</formula>
    </cfRule>
  </conditionalFormatting>
  <conditionalFormatting sqref="H56">
    <cfRule type="cellIs" dxfId="338" priority="14" stopIfTrue="1" operator="notEqual">
      <formula>E56+F56-G56</formula>
    </cfRule>
    <cfRule type="cellIs" dxfId="337" priority="15" stopIfTrue="1" operator="notEqual">
      <formula>SUM($H$52:$H$55)</formula>
    </cfRule>
  </conditionalFormatting>
  <conditionalFormatting sqref="G18 G16">
    <cfRule type="cellIs" dxfId="336" priority="16" stopIfTrue="1" operator="notEqual">
      <formula>H16+I16</formula>
    </cfRule>
  </conditionalFormatting>
  <conditionalFormatting sqref="G24">
    <cfRule type="cellIs" dxfId="335" priority="17" stopIfTrue="1" operator="notEqual">
      <formula>ROUND(H24+I24,2)</formula>
    </cfRule>
  </conditionalFormatting>
  <conditionalFormatting sqref="H24">
    <cfRule type="cellIs" dxfId="334" priority="18" stopIfTrue="1" operator="notEqual">
      <formula>$H$18-$H$16</formula>
    </cfRule>
  </conditionalFormatting>
  <conditionalFormatting sqref="I24">
    <cfRule type="cellIs" dxfId="333" priority="19" stopIfTrue="1" operator="notEqual">
      <formula>I18-I16</formula>
    </cfRule>
  </conditionalFormatting>
  <conditionalFormatting sqref="G23">
    <cfRule type="cellIs" dxfId="332" priority="6" stopIfTrue="1" operator="notEqual">
      <formula>ROUND(H23+I23,2)</formula>
    </cfRule>
  </conditionalFormatting>
  <conditionalFormatting sqref="J39">
    <cfRule type="cellIs" dxfId="331" priority="3" operator="greaterThan">
      <formula>0</formula>
    </cfRule>
    <cfRule type="cellIs" dxfId="330" priority="4" operator="lessThan">
      <formula>0</formula>
    </cfRule>
  </conditionalFormatting>
  <conditionalFormatting sqref="J40">
    <cfRule type="cellIs" dxfId="329" priority="1" operator="greaterThan">
      <formula>0</formula>
    </cfRule>
    <cfRule type="cellIs" dxfId="328"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211</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212</v>
      </c>
      <c r="F4" s="644"/>
      <c r="G4" s="644"/>
      <c r="H4" s="644"/>
      <c r="I4" s="644"/>
    </row>
    <row r="5" spans="1:11" ht="9" customHeight="1" x14ac:dyDescent="0.25">
      <c r="A5" s="105"/>
      <c r="E5" s="630" t="s">
        <v>42</v>
      </c>
      <c r="F5" s="630"/>
      <c r="G5" s="630"/>
      <c r="H5" s="630"/>
      <c r="I5" s="630"/>
    </row>
    <row r="6" spans="1:11" ht="19.5" x14ac:dyDescent="0.4">
      <c r="A6" s="103" t="s">
        <v>41</v>
      </c>
      <c r="E6" s="627" t="s">
        <v>213</v>
      </c>
      <c r="F6" s="627"/>
      <c r="G6" s="627"/>
      <c r="H6" s="103" t="s">
        <v>40</v>
      </c>
      <c r="I6" s="104" t="s">
        <v>214</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68096000</v>
      </c>
      <c r="F16" s="492">
        <v>65248738</v>
      </c>
      <c r="G16" s="80">
        <f>H16+I16</f>
        <v>65219890.839999996</v>
      </c>
      <c r="H16" s="491">
        <v>65219890.839999996</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56857000</v>
      </c>
      <c r="F18" s="492">
        <v>65251110</v>
      </c>
      <c r="G18" s="80">
        <f>H18+I18</f>
        <v>65251105.670000002</v>
      </c>
      <c r="H18" s="491">
        <v>65251105.670000002</v>
      </c>
      <c r="I18" s="491">
        <v>0</v>
      </c>
    </row>
    <row r="19" spans="1:9" s="417" customFormat="1" ht="5.2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31214.83</v>
      </c>
      <c r="H24" s="396">
        <f>H18-H16-H22</f>
        <v>31214.830000005662</v>
      </c>
      <c r="I24" s="396">
        <f>I18-I166-I22</f>
        <v>0</v>
      </c>
    </row>
    <row r="25" spans="1:9" s="392" customFormat="1" ht="15" x14ac:dyDescent="0.3">
      <c r="A25" s="393" t="s">
        <v>302</v>
      </c>
      <c r="B25" s="393"/>
      <c r="C25" s="393"/>
      <c r="D25" s="393"/>
      <c r="E25" s="393"/>
      <c r="F25" s="393"/>
      <c r="G25" s="394">
        <v>31214.83</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31214.83</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31214.83</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33573000</v>
      </c>
      <c r="G39" s="500">
        <v>33566540</v>
      </c>
      <c r="H39" s="405"/>
      <c r="I39" s="501">
        <f>IF(F39=0,"nerozp.",G39/F39)</f>
        <v>0.99980758347481602</v>
      </c>
      <c r="J39" s="56"/>
      <c r="K39" s="502"/>
    </row>
    <row r="40" spans="1:11" s="417" customFormat="1" ht="16.5" x14ac:dyDescent="0.35">
      <c r="A40" s="499" t="s">
        <v>17</v>
      </c>
      <c r="B40" s="51"/>
      <c r="C40" s="50"/>
      <c r="D40" s="53"/>
      <c r="E40" s="53"/>
      <c r="F40" s="500">
        <v>2114028</v>
      </c>
      <c r="G40" s="500">
        <v>2116407</v>
      </c>
      <c r="H40" s="405"/>
      <c r="I40" s="501">
        <f>IF(F40=0,"nerozp.",G40/F40)</f>
        <v>1.0011253398725088</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1612028</v>
      </c>
      <c r="G42" s="500">
        <v>1612028</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t="s">
        <v>328</v>
      </c>
      <c r="C44" s="45"/>
      <c r="D44" s="41"/>
      <c r="E44" s="41"/>
      <c r="F44" s="505"/>
      <c r="G44" s="505"/>
      <c r="H44" s="506"/>
      <c r="I44" s="507"/>
    </row>
    <row r="45" spans="1:11" s="417" customFormat="1" x14ac:dyDescent="0.2">
      <c r="A45" s="508"/>
      <c r="B45" s="664" t="s">
        <v>329</v>
      </c>
      <c r="C45" s="648"/>
      <c r="D45" s="648"/>
      <c r="E45" s="648"/>
      <c r="F45" s="648"/>
      <c r="G45" s="648"/>
      <c r="H45" s="648"/>
      <c r="I45" s="648"/>
    </row>
    <row r="46" spans="1:11" s="417" customFormat="1" ht="29.25" customHeight="1" x14ac:dyDescent="0.2">
      <c r="A46" s="508"/>
      <c r="B46" s="648"/>
      <c r="C46" s="648"/>
      <c r="D46" s="648"/>
      <c r="E46" s="648"/>
      <c r="F46" s="648"/>
      <c r="G46" s="648"/>
      <c r="H46" s="648"/>
      <c r="I46" s="648"/>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ht="5.25" customHeight="1" x14ac:dyDescent="0.2">
      <c r="A50" s="513"/>
      <c r="B50" s="403"/>
      <c r="C50" s="403"/>
      <c r="D50" s="403"/>
      <c r="E50" s="513"/>
      <c r="F50" s="626"/>
      <c r="G50" s="517"/>
      <c r="H50" s="517"/>
      <c r="I50" s="518"/>
    </row>
    <row r="51" spans="1:9" s="417" customFormat="1" ht="6.75" customHeight="1" thickBot="1" x14ac:dyDescent="0.25">
      <c r="A51" s="519"/>
      <c r="B51" s="520"/>
      <c r="C51" s="520"/>
      <c r="D51" s="520"/>
      <c r="E51" s="519"/>
      <c r="F51" s="521"/>
      <c r="G51" s="521"/>
      <c r="H51" s="521"/>
      <c r="I51" s="522"/>
    </row>
    <row r="52" spans="1:9" s="417" customFormat="1" ht="13.5" thickTop="1" x14ac:dyDescent="0.2">
      <c r="A52" s="523"/>
      <c r="B52" s="524"/>
      <c r="C52" s="524" t="s">
        <v>4</v>
      </c>
      <c r="D52" s="524"/>
      <c r="E52" s="525">
        <v>52000</v>
      </c>
      <c r="F52" s="526">
        <v>0</v>
      </c>
      <c r="G52" s="527">
        <v>0</v>
      </c>
      <c r="H52" s="527">
        <f>E52+F52-G52</f>
        <v>52000</v>
      </c>
      <c r="I52" s="528">
        <v>52000</v>
      </c>
    </row>
    <row r="53" spans="1:9" s="417" customFormat="1" x14ac:dyDescent="0.2">
      <c r="A53" s="529"/>
      <c r="B53" s="530"/>
      <c r="C53" s="530" t="s">
        <v>3</v>
      </c>
      <c r="D53" s="530"/>
      <c r="E53" s="531">
        <v>893071.29</v>
      </c>
      <c r="F53" s="532">
        <v>329506</v>
      </c>
      <c r="G53" s="533">
        <v>435044</v>
      </c>
      <c r="H53" s="533">
        <f>E53+F53-G53</f>
        <v>787533.29</v>
      </c>
      <c r="I53" s="534">
        <v>646088.82999999996</v>
      </c>
    </row>
    <row r="54" spans="1:9" s="417" customFormat="1" x14ac:dyDescent="0.2">
      <c r="A54" s="529"/>
      <c r="B54" s="530"/>
      <c r="C54" s="530" t="s">
        <v>2</v>
      </c>
      <c r="D54" s="530"/>
      <c r="E54" s="531">
        <v>83704.91</v>
      </c>
      <c r="F54" s="532">
        <v>560749.47</v>
      </c>
      <c r="G54" s="533">
        <v>173050</v>
      </c>
      <c r="H54" s="533">
        <f>E54+F54-G54</f>
        <v>471404.38</v>
      </c>
      <c r="I54" s="534">
        <v>471404.38</v>
      </c>
    </row>
    <row r="55" spans="1:9" s="417" customFormat="1" x14ac:dyDescent="0.2">
      <c r="A55" s="529"/>
      <c r="B55" s="530"/>
      <c r="C55" s="530" t="s">
        <v>1</v>
      </c>
      <c r="D55" s="530"/>
      <c r="E55" s="531">
        <v>151886.07</v>
      </c>
      <c r="F55" s="532">
        <v>2116407.0000000005</v>
      </c>
      <c r="G55" s="533">
        <v>2075272</v>
      </c>
      <c r="H55" s="533">
        <f>E55+F55-G55</f>
        <v>193021.0700000003</v>
      </c>
      <c r="I55" s="534">
        <v>193021.07</v>
      </c>
    </row>
    <row r="56" spans="1:9" s="417" customFormat="1" ht="18.75" thickBot="1" x14ac:dyDescent="0.4">
      <c r="A56" s="14" t="s">
        <v>0</v>
      </c>
      <c r="B56" s="13"/>
      <c r="C56" s="13"/>
      <c r="D56" s="13"/>
      <c r="E56" s="535">
        <f>SUM(E52:E55)</f>
        <v>1180662.27</v>
      </c>
      <c r="F56" s="12">
        <f>SUM(F52:F55)</f>
        <v>3006662.4700000007</v>
      </c>
      <c r="G56" s="12">
        <f>SUM(G52:G55)</f>
        <v>2683366</v>
      </c>
      <c r="H56" s="12">
        <f>SUM(H52:H55)</f>
        <v>1503958.7400000002</v>
      </c>
      <c r="I56" s="11">
        <f>SUM(I52:I55)</f>
        <v>1362514.28</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39">
    <cfRule type="cellIs" dxfId="327" priority="7" stopIfTrue="1" operator="greaterThan">
      <formula>1</formula>
    </cfRule>
  </conditionalFormatting>
  <conditionalFormatting sqref="I43:I44">
    <cfRule type="cellIs" dxfId="326" priority="8" stopIfTrue="1" operator="greaterThan">
      <formula>1</formula>
    </cfRule>
  </conditionalFormatting>
  <conditionalFormatting sqref="I42 I40">
    <cfRule type="cellIs" dxfId="325" priority="9" stopIfTrue="1" operator="greaterThan">
      <formula>1</formula>
    </cfRule>
    <cfRule type="cellIs" dxfId="324" priority="10" stopIfTrue="1" operator="lessThan">
      <formula>1</formula>
    </cfRule>
  </conditionalFormatting>
  <conditionalFormatting sqref="H52:H55">
    <cfRule type="cellIs" dxfId="323" priority="12" stopIfTrue="1" operator="notEqual">
      <formula>E52+F52-G52</formula>
    </cfRule>
  </conditionalFormatting>
  <conditionalFormatting sqref="I56">
    <cfRule type="cellIs" dxfId="322" priority="13" stopIfTrue="1" operator="notEqual">
      <formula>$I$52+$I$53+$I$54+$I$55</formula>
    </cfRule>
  </conditionalFormatting>
  <conditionalFormatting sqref="H56">
    <cfRule type="cellIs" dxfId="321" priority="14" stopIfTrue="1" operator="notEqual">
      <formula>E56+F56-G56</formula>
    </cfRule>
    <cfRule type="cellIs" dxfId="320" priority="15" stopIfTrue="1" operator="notEqual">
      <formula>SUM($H$52:$H$55)</formula>
    </cfRule>
  </conditionalFormatting>
  <conditionalFormatting sqref="G18 G16">
    <cfRule type="cellIs" dxfId="319" priority="16" stopIfTrue="1" operator="notEqual">
      <formula>H16+I16</formula>
    </cfRule>
  </conditionalFormatting>
  <conditionalFormatting sqref="G24">
    <cfRule type="cellIs" dxfId="318" priority="17" stopIfTrue="1" operator="notEqual">
      <formula>ROUND(H24+I24,2)</formula>
    </cfRule>
  </conditionalFormatting>
  <conditionalFormatting sqref="H24">
    <cfRule type="cellIs" dxfId="317" priority="18" stopIfTrue="1" operator="notEqual">
      <formula>$H$18-$H$16</formula>
    </cfRule>
  </conditionalFormatting>
  <conditionalFormatting sqref="I24">
    <cfRule type="cellIs" dxfId="316" priority="19" stopIfTrue="1" operator="notEqual">
      <formula>I18-I16</formula>
    </cfRule>
  </conditionalFormatting>
  <conditionalFormatting sqref="G23">
    <cfRule type="cellIs" dxfId="315" priority="6" stopIfTrue="1" operator="notEqual">
      <formula>ROUND(H23+I23,2)</formula>
    </cfRule>
  </conditionalFormatting>
  <conditionalFormatting sqref="J39">
    <cfRule type="cellIs" dxfId="314" priority="3" operator="greaterThan">
      <formula>0</formula>
    </cfRule>
    <cfRule type="cellIs" dxfId="313" priority="4" operator="lessThan">
      <formula>0</formula>
    </cfRule>
  </conditionalFormatting>
  <conditionalFormatting sqref="J40">
    <cfRule type="cellIs" dxfId="312" priority="1" operator="greaterThan">
      <formula>0</formula>
    </cfRule>
    <cfRule type="cellIs" dxfId="311"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215</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216</v>
      </c>
      <c r="F4" s="644"/>
      <c r="G4" s="644"/>
      <c r="H4" s="644"/>
      <c r="I4" s="644"/>
    </row>
    <row r="5" spans="1:11" ht="9" customHeight="1" x14ac:dyDescent="0.25">
      <c r="A5" s="105"/>
      <c r="E5" s="630" t="s">
        <v>42</v>
      </c>
      <c r="F5" s="630"/>
      <c r="G5" s="630"/>
      <c r="H5" s="630"/>
      <c r="I5" s="630"/>
    </row>
    <row r="6" spans="1:11" ht="19.5" x14ac:dyDescent="0.4">
      <c r="A6" s="103" t="s">
        <v>41</v>
      </c>
      <c r="E6" s="627" t="s">
        <v>217</v>
      </c>
      <c r="F6" s="627"/>
      <c r="G6" s="627"/>
      <c r="H6" s="103" t="s">
        <v>40</v>
      </c>
      <c r="I6" s="104" t="s">
        <v>218</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21152000</v>
      </c>
      <c r="F16" s="492">
        <v>18106108</v>
      </c>
      <c r="G16" s="80">
        <f>H16+I16</f>
        <v>17511493.470000006</v>
      </c>
      <c r="H16" s="491">
        <v>17511493.470000006</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14625000</v>
      </c>
      <c r="F18" s="492">
        <v>18671108</v>
      </c>
      <c r="G18" s="80">
        <f>H18+I18</f>
        <v>17629079.98</v>
      </c>
      <c r="H18" s="491">
        <v>17629079.98</v>
      </c>
      <c r="I18" s="491">
        <v>0</v>
      </c>
    </row>
    <row r="19" spans="1:9" s="417" customFormat="1" ht="7.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117586.51</v>
      </c>
      <c r="H24" s="396">
        <f>H18-H16-H22</f>
        <v>117586.50999999419</v>
      </c>
      <c r="I24" s="396">
        <f>I18-I166-I22</f>
        <v>0</v>
      </c>
    </row>
    <row r="25" spans="1:9" s="392" customFormat="1" ht="15" x14ac:dyDescent="0.3">
      <c r="A25" s="393" t="s">
        <v>302</v>
      </c>
      <c r="B25" s="393"/>
      <c r="C25" s="393"/>
      <c r="D25" s="393"/>
      <c r="E25" s="393"/>
      <c r="F25" s="393"/>
      <c r="G25" s="394">
        <v>117586.51</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117586.51</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117586.51</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10264000</v>
      </c>
      <c r="G39" s="500">
        <v>10203510</v>
      </c>
      <c r="H39" s="405"/>
      <c r="I39" s="501">
        <f>IF(F39=0,"nerozp.",G39/F39)</f>
        <v>0.99410658612626657</v>
      </c>
      <c r="J39" s="56"/>
      <c r="K39" s="502"/>
    </row>
    <row r="40" spans="1:11" s="417" customFormat="1" ht="16.5" x14ac:dyDescent="0.35">
      <c r="A40" s="499" t="s">
        <v>17</v>
      </c>
      <c r="B40" s="51"/>
      <c r="C40" s="50"/>
      <c r="D40" s="53"/>
      <c r="E40" s="53"/>
      <c r="F40" s="500">
        <v>291708</v>
      </c>
      <c r="G40" s="500">
        <v>291708</v>
      </c>
      <c r="H40" s="405"/>
      <c r="I40" s="501">
        <f>IF(F40=0,"nerozp.",G40/F40)</f>
        <v>1</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221708</v>
      </c>
      <c r="G42" s="500">
        <v>221708</v>
      </c>
      <c r="H42" s="405"/>
      <c r="I42" s="501">
        <f>IF(F42=0,"nerozp.",G42/F42)</f>
        <v>1</v>
      </c>
    </row>
    <row r="43" spans="1:11" s="417" customFormat="1" ht="16.5" x14ac:dyDescent="0.35">
      <c r="A43" s="499" t="s">
        <v>14</v>
      </c>
      <c r="B43" s="51"/>
      <c r="C43" s="50"/>
      <c r="D43" s="5"/>
      <c r="E43" s="5"/>
      <c r="F43" s="500">
        <v>300000</v>
      </c>
      <c r="G43" s="500">
        <v>300000</v>
      </c>
      <c r="H43" s="405"/>
      <c r="I43" s="501">
        <f>IF(F43=0,"nerozp.",G43/F43)</f>
        <v>1</v>
      </c>
    </row>
    <row r="44" spans="1:11" s="417" customFormat="1" ht="14.25" x14ac:dyDescent="0.2">
      <c r="A44" s="504" t="s">
        <v>13</v>
      </c>
      <c r="B44" s="46"/>
      <c r="C44" s="45"/>
      <c r="D44" s="41"/>
      <c r="E44" s="41"/>
      <c r="F44" s="505"/>
      <c r="G44" s="505"/>
      <c r="H44" s="506"/>
      <c r="I44" s="507"/>
    </row>
    <row r="45" spans="1:11" s="417" customFormat="1" x14ac:dyDescent="0.2">
      <c r="A45" s="508"/>
      <c r="B45" s="665" t="s">
        <v>330</v>
      </c>
      <c r="C45" s="656"/>
      <c r="D45" s="656"/>
      <c r="E45" s="656"/>
      <c r="F45" s="656"/>
      <c r="G45" s="656"/>
      <c r="H45" s="656"/>
      <c r="I45" s="656"/>
    </row>
    <row r="46" spans="1:11" s="417" customFormat="1" x14ac:dyDescent="0.2">
      <c r="A46" s="508"/>
      <c r="B46" s="656"/>
      <c r="C46" s="656"/>
      <c r="D46" s="656"/>
      <c r="E46" s="656"/>
      <c r="F46" s="656"/>
      <c r="G46" s="656"/>
      <c r="H46" s="656"/>
      <c r="I46" s="656"/>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7200</v>
      </c>
      <c r="F52" s="526">
        <v>0</v>
      </c>
      <c r="G52" s="527">
        <v>0</v>
      </c>
      <c r="H52" s="527">
        <f>E52+F52-G52</f>
        <v>7200</v>
      </c>
      <c r="I52" s="528">
        <v>7200</v>
      </c>
    </row>
    <row r="53" spans="1:9" s="417" customFormat="1" x14ac:dyDescent="0.2">
      <c r="A53" s="529"/>
      <c r="B53" s="530"/>
      <c r="C53" s="530" t="s">
        <v>3</v>
      </c>
      <c r="D53" s="530"/>
      <c r="E53" s="531">
        <v>43857.2</v>
      </c>
      <c r="F53" s="532">
        <v>91637.000000000015</v>
      </c>
      <c r="G53" s="533">
        <v>122116</v>
      </c>
      <c r="H53" s="533">
        <f>E53+F53-G53</f>
        <v>13378.200000000012</v>
      </c>
      <c r="I53" s="534">
        <v>6136.25</v>
      </c>
    </row>
    <row r="54" spans="1:9" s="417" customFormat="1" x14ac:dyDescent="0.2">
      <c r="A54" s="529"/>
      <c r="B54" s="530"/>
      <c r="C54" s="530" t="s">
        <v>2</v>
      </c>
      <c r="D54" s="530"/>
      <c r="E54" s="531">
        <v>1021869.8</v>
      </c>
      <c r="F54" s="532">
        <v>29220.97</v>
      </c>
      <c r="G54" s="533">
        <v>870000</v>
      </c>
      <c r="H54" s="533">
        <f>E54+F54-G54</f>
        <v>181090.77000000002</v>
      </c>
      <c r="I54" s="534">
        <v>181090.77</v>
      </c>
    </row>
    <row r="55" spans="1:9" s="417" customFormat="1" x14ac:dyDescent="0.2">
      <c r="A55" s="529"/>
      <c r="B55" s="530"/>
      <c r="C55" s="530" t="s">
        <v>1</v>
      </c>
      <c r="D55" s="530"/>
      <c r="E55" s="531">
        <v>11417.73</v>
      </c>
      <c r="F55" s="532">
        <v>1161708</v>
      </c>
      <c r="G55" s="533">
        <v>634823</v>
      </c>
      <c r="H55" s="533">
        <f>E55+F55-G55</f>
        <v>538302.73</v>
      </c>
      <c r="I55" s="534">
        <v>538302.73</v>
      </c>
    </row>
    <row r="56" spans="1:9" s="417" customFormat="1" ht="18.75" thickBot="1" x14ac:dyDescent="0.4">
      <c r="A56" s="14" t="s">
        <v>0</v>
      </c>
      <c r="B56" s="13"/>
      <c r="C56" s="13"/>
      <c r="D56" s="13"/>
      <c r="E56" s="535">
        <f>SUM(E52:E55)</f>
        <v>1084344.73</v>
      </c>
      <c r="F56" s="12">
        <f>SUM(F52:F55)</f>
        <v>1282565.97</v>
      </c>
      <c r="G56" s="12">
        <f>SUM(G52:G55)</f>
        <v>1626939</v>
      </c>
      <c r="H56" s="12">
        <f>SUM(H52:H55)</f>
        <v>739971.7</v>
      </c>
      <c r="I56" s="11">
        <f>SUM(I52:I55)</f>
        <v>732729.75</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39">
    <cfRule type="cellIs" dxfId="310" priority="7" stopIfTrue="1" operator="greaterThan">
      <formula>1</formula>
    </cfRule>
  </conditionalFormatting>
  <conditionalFormatting sqref="I43:I44">
    <cfRule type="cellIs" dxfId="309" priority="8" stopIfTrue="1" operator="greaterThan">
      <formula>1</formula>
    </cfRule>
  </conditionalFormatting>
  <conditionalFormatting sqref="I42 I40">
    <cfRule type="cellIs" dxfId="308" priority="9" stopIfTrue="1" operator="greaterThan">
      <formula>1</formula>
    </cfRule>
    <cfRule type="cellIs" dxfId="307" priority="10" stopIfTrue="1" operator="lessThan">
      <formula>1</formula>
    </cfRule>
  </conditionalFormatting>
  <conditionalFormatting sqref="H52:H55">
    <cfRule type="cellIs" dxfId="306" priority="12" stopIfTrue="1" operator="notEqual">
      <formula>E52+F52-G52</formula>
    </cfRule>
  </conditionalFormatting>
  <conditionalFormatting sqref="I56">
    <cfRule type="cellIs" dxfId="305" priority="13" stopIfTrue="1" operator="notEqual">
      <formula>$I$52+$I$53+$I$54+$I$55</formula>
    </cfRule>
  </conditionalFormatting>
  <conditionalFormatting sqref="H56">
    <cfRule type="cellIs" dxfId="304" priority="14" stopIfTrue="1" operator="notEqual">
      <formula>E56+F56-G56</formula>
    </cfRule>
    <cfRule type="cellIs" dxfId="303" priority="15" stopIfTrue="1" operator="notEqual">
      <formula>SUM($H$52:$H$55)</formula>
    </cfRule>
  </conditionalFormatting>
  <conditionalFormatting sqref="G18 G16">
    <cfRule type="cellIs" dxfId="302" priority="16" stopIfTrue="1" operator="notEqual">
      <formula>H16+I16</formula>
    </cfRule>
  </conditionalFormatting>
  <conditionalFormatting sqref="G24">
    <cfRule type="cellIs" dxfId="301" priority="17" stopIfTrue="1" operator="notEqual">
      <formula>ROUND(H24+I24,2)</formula>
    </cfRule>
  </conditionalFormatting>
  <conditionalFormatting sqref="H24">
    <cfRule type="cellIs" dxfId="300" priority="18" stopIfTrue="1" operator="notEqual">
      <formula>$H$18-$H$16</formula>
    </cfRule>
  </conditionalFormatting>
  <conditionalFormatting sqref="I24">
    <cfRule type="cellIs" dxfId="299" priority="19" stopIfTrue="1" operator="notEqual">
      <formula>I18-I16</formula>
    </cfRule>
  </conditionalFormatting>
  <conditionalFormatting sqref="G23">
    <cfRule type="cellIs" dxfId="298" priority="6" stopIfTrue="1" operator="notEqual">
      <formula>ROUND(H23+I23,2)</formula>
    </cfRule>
  </conditionalFormatting>
  <conditionalFormatting sqref="J39">
    <cfRule type="cellIs" dxfId="297" priority="3" operator="greaterThan">
      <formula>0</formula>
    </cfRule>
    <cfRule type="cellIs" dxfId="296" priority="4" operator="lessThan">
      <formula>0</formula>
    </cfRule>
  </conditionalFormatting>
  <conditionalFormatting sqref="J40">
    <cfRule type="cellIs" dxfId="295" priority="1" operator="greaterThan">
      <formula>0</formula>
    </cfRule>
    <cfRule type="cellIs" dxfId="294"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0" width="9.140625" style="1"/>
    <col min="11" max="11" width="12" style="1" bestFit="1" customWidth="1"/>
    <col min="12" max="16384" width="9.140625" style="1"/>
  </cols>
  <sheetData>
    <row r="1" spans="1:11" ht="19.5" x14ac:dyDescent="0.4">
      <c r="A1" s="109" t="s">
        <v>45</v>
      </c>
      <c r="B1" s="108"/>
      <c r="C1" s="108"/>
      <c r="D1" s="108"/>
    </row>
    <row r="2" spans="1:11" ht="19.5" x14ac:dyDescent="0.4">
      <c r="A2" s="642" t="s">
        <v>44</v>
      </c>
      <c r="B2" s="642"/>
      <c r="C2" s="642"/>
      <c r="D2" s="642"/>
      <c r="E2" s="643" t="s">
        <v>219</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220</v>
      </c>
      <c r="F4" s="644"/>
      <c r="G4" s="644"/>
      <c r="H4" s="644"/>
      <c r="I4" s="644"/>
    </row>
    <row r="5" spans="1:11" ht="9" customHeight="1" x14ac:dyDescent="0.25">
      <c r="A5" s="105"/>
      <c r="E5" s="630" t="s">
        <v>42</v>
      </c>
      <c r="F5" s="630"/>
      <c r="G5" s="630"/>
      <c r="H5" s="630"/>
      <c r="I5" s="630"/>
    </row>
    <row r="6" spans="1:11" ht="19.5" x14ac:dyDescent="0.4">
      <c r="A6" s="103" t="s">
        <v>41</v>
      </c>
      <c r="E6" s="627" t="s">
        <v>221</v>
      </c>
      <c r="F6" s="627"/>
      <c r="G6" s="627"/>
      <c r="H6" s="103" t="s">
        <v>40</v>
      </c>
      <c r="I6" s="104" t="s">
        <v>222</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59701000</v>
      </c>
      <c r="F16" s="492">
        <v>58515000</v>
      </c>
      <c r="G16" s="80">
        <f>H16+I16</f>
        <v>58663193.170000009</v>
      </c>
      <c r="H16" s="491">
        <v>58663193.170000009</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54408000</v>
      </c>
      <c r="F18" s="492">
        <v>58515000</v>
      </c>
      <c r="G18" s="80">
        <f>H18+I18</f>
        <v>58876810.609999999</v>
      </c>
      <c r="H18" s="491">
        <v>58876810.609999999</v>
      </c>
      <c r="I18" s="491">
        <v>0</v>
      </c>
    </row>
    <row r="19" spans="1:9" s="417" customFormat="1" ht="4.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213617.44</v>
      </c>
      <c r="H24" s="396">
        <f>H18-H16-H22</f>
        <v>213617.43999999017</v>
      </c>
      <c r="I24" s="396">
        <f>I18-I166-I22</f>
        <v>0</v>
      </c>
    </row>
    <row r="25" spans="1:9" s="392" customFormat="1" ht="15" x14ac:dyDescent="0.3">
      <c r="A25" s="393" t="s">
        <v>302</v>
      </c>
      <c r="B25" s="393"/>
      <c r="C25" s="393"/>
      <c r="D25" s="393"/>
      <c r="E25" s="393"/>
      <c r="F25" s="393"/>
      <c r="G25" s="394">
        <v>69418.66</v>
      </c>
      <c r="H25" s="393"/>
      <c r="I25" s="393"/>
    </row>
    <row r="26" spans="1:9" s="392" customFormat="1" ht="15" x14ac:dyDescent="0.3">
      <c r="A26" s="393" t="s">
        <v>25</v>
      </c>
      <c r="B26" s="393"/>
      <c r="C26" s="393"/>
      <c r="D26" s="393"/>
      <c r="E26" s="393"/>
      <c r="F26" s="393"/>
      <c r="G26" s="394">
        <v>144198.78</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69418.66</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69418.66</v>
      </c>
      <c r="H31" s="405"/>
      <c r="I31" s="413"/>
    </row>
    <row r="32" spans="1:9" s="417" customFormat="1" ht="18.75" x14ac:dyDescent="0.4">
      <c r="A32" s="63"/>
      <c r="B32" s="63"/>
      <c r="C32" s="637" t="s">
        <v>304</v>
      </c>
      <c r="D32" s="637"/>
      <c r="E32" s="637"/>
      <c r="F32" s="637"/>
      <c r="G32" s="416">
        <f>G26</f>
        <v>144198.78</v>
      </c>
      <c r="H32" s="405"/>
      <c r="I32" s="413"/>
    </row>
    <row r="33" spans="1:11" s="417" customFormat="1" ht="18.75" x14ac:dyDescent="0.4">
      <c r="A33" s="63"/>
      <c r="B33" s="418" t="s">
        <v>23</v>
      </c>
      <c r="C33" s="635" t="s">
        <v>305</v>
      </c>
      <c r="D33" s="635"/>
      <c r="E33" s="635"/>
      <c r="F33" s="635"/>
      <c r="G33" s="419">
        <v>0</v>
      </c>
      <c r="H33" s="405"/>
      <c r="I33" s="413"/>
    </row>
    <row r="34" spans="1:11" s="417" customFormat="1" ht="12.75" customHeight="1" x14ac:dyDescent="0.2">
      <c r="A34" s="645" t="s">
        <v>313</v>
      </c>
      <c r="B34" s="646"/>
      <c r="C34" s="646"/>
      <c r="D34" s="646"/>
      <c r="E34" s="646"/>
      <c r="F34" s="646"/>
      <c r="G34" s="646"/>
      <c r="H34" s="646"/>
      <c r="I34" s="646"/>
    </row>
    <row r="35" spans="1:11" s="417" customFormat="1" x14ac:dyDescent="0.2">
      <c r="A35" s="646"/>
      <c r="B35" s="646"/>
      <c r="C35" s="646"/>
      <c r="D35" s="646"/>
      <c r="E35" s="646"/>
      <c r="F35" s="646"/>
      <c r="G35" s="646"/>
      <c r="H35" s="646"/>
      <c r="I35" s="646"/>
    </row>
    <row r="36" spans="1:11" s="417" customFormat="1" x14ac:dyDescent="0.2">
      <c r="A36" s="646"/>
      <c r="B36" s="646"/>
      <c r="C36" s="646"/>
      <c r="D36" s="646"/>
      <c r="E36" s="646"/>
      <c r="F36" s="646"/>
      <c r="G36" s="646"/>
      <c r="H36" s="646"/>
      <c r="I36" s="646"/>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29074000</v>
      </c>
      <c r="G39" s="500">
        <v>29122318</v>
      </c>
      <c r="H39" s="405"/>
      <c r="I39" s="501">
        <f>IF(F39=0,"nerozp.",G39/F39)</f>
        <v>1.0016618972277636</v>
      </c>
      <c r="J39" s="56"/>
      <c r="K39" s="502"/>
    </row>
    <row r="40" spans="1:11" s="417" customFormat="1" ht="16.5" x14ac:dyDescent="0.35">
      <c r="A40" s="499" t="s">
        <v>17</v>
      </c>
      <c r="B40" s="51"/>
      <c r="C40" s="50"/>
      <c r="D40" s="53"/>
      <c r="E40" s="53"/>
      <c r="F40" s="500">
        <v>1896000</v>
      </c>
      <c r="G40" s="500">
        <v>1898192.5</v>
      </c>
      <c r="H40" s="405"/>
      <c r="I40" s="501">
        <f>IF(F40=0,"nerozp.",G40/F40)</f>
        <v>1.0011563818565401</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1422000</v>
      </c>
      <c r="G42" s="500">
        <v>1422000</v>
      </c>
      <c r="H42" s="405"/>
      <c r="I42" s="501">
        <f>IF(F42=0,"nerozp.",G42/F42)</f>
        <v>1</v>
      </c>
    </row>
    <row r="43" spans="1:11" s="417" customFormat="1" ht="16.5" x14ac:dyDescent="0.35">
      <c r="A43" s="499" t="s">
        <v>14</v>
      </c>
      <c r="B43" s="51"/>
      <c r="C43" s="50"/>
      <c r="D43" s="5"/>
      <c r="E43" s="5"/>
      <c r="F43" s="500">
        <v>200000</v>
      </c>
      <c r="G43" s="500">
        <v>200000</v>
      </c>
      <c r="H43" s="405"/>
      <c r="I43" s="501">
        <f>IF(F43=0,"nerozp.",G43/F43)</f>
        <v>1</v>
      </c>
    </row>
    <row r="44" spans="1:11" s="417" customFormat="1" ht="14.25" x14ac:dyDescent="0.2">
      <c r="A44" s="504" t="s">
        <v>13</v>
      </c>
      <c r="B44" s="46" t="s">
        <v>331</v>
      </c>
      <c r="C44" s="45"/>
      <c r="D44" s="41"/>
      <c r="E44" s="41"/>
      <c r="F44" s="505"/>
      <c r="G44" s="505"/>
      <c r="H44" s="506"/>
      <c r="I44" s="507"/>
    </row>
    <row r="45" spans="1:11" s="417" customFormat="1" x14ac:dyDescent="0.2">
      <c r="A45" s="508"/>
      <c r="B45" s="666" t="s">
        <v>332</v>
      </c>
      <c r="C45" s="667"/>
      <c r="D45" s="667"/>
      <c r="E45" s="667"/>
      <c r="F45" s="667"/>
      <c r="G45" s="667"/>
      <c r="H45" s="667"/>
      <c r="I45" s="667"/>
      <c r="K45" s="503"/>
    </row>
    <row r="46" spans="1:11" s="417" customFormat="1" ht="25.5" customHeight="1" x14ac:dyDescent="0.2">
      <c r="A46" s="508"/>
      <c r="B46" s="667"/>
      <c r="C46" s="667"/>
      <c r="D46" s="667"/>
      <c r="E46" s="667"/>
      <c r="F46" s="667"/>
      <c r="G46" s="667"/>
      <c r="H46" s="667"/>
      <c r="I46" s="667"/>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116200</v>
      </c>
      <c r="F52" s="526">
        <v>0</v>
      </c>
      <c r="G52" s="527">
        <v>0</v>
      </c>
      <c r="H52" s="527">
        <f>E52+F52-G52</f>
        <v>116200</v>
      </c>
      <c r="I52" s="528">
        <v>116200</v>
      </c>
    </row>
    <row r="53" spans="1:9" s="417" customFormat="1" x14ac:dyDescent="0.2">
      <c r="A53" s="529"/>
      <c r="B53" s="530"/>
      <c r="C53" s="530" t="s">
        <v>3</v>
      </c>
      <c r="D53" s="530"/>
      <c r="E53" s="531">
        <v>756349.73</v>
      </c>
      <c r="F53" s="532">
        <v>289793</v>
      </c>
      <c r="G53" s="533">
        <v>352468.97</v>
      </c>
      <c r="H53" s="533">
        <f>E53+F53-G53</f>
        <v>693673.76</v>
      </c>
      <c r="I53" s="534">
        <v>624934.93000000005</v>
      </c>
    </row>
    <row r="54" spans="1:9" s="417" customFormat="1" x14ac:dyDescent="0.2">
      <c r="A54" s="529"/>
      <c r="B54" s="530"/>
      <c r="C54" s="530" t="s">
        <v>2</v>
      </c>
      <c r="D54" s="530"/>
      <c r="E54" s="531">
        <v>222702.19</v>
      </c>
      <c r="F54" s="532">
        <v>273917.96000000002</v>
      </c>
      <c r="G54" s="533">
        <v>24997</v>
      </c>
      <c r="H54" s="533">
        <f>E54+F54-G54</f>
        <v>471623.15</v>
      </c>
      <c r="I54" s="534">
        <v>471623.15</v>
      </c>
    </row>
    <row r="55" spans="1:9" s="417" customFormat="1" x14ac:dyDescent="0.2">
      <c r="A55" s="529"/>
      <c r="B55" s="530"/>
      <c r="C55" s="530" t="s">
        <v>1</v>
      </c>
      <c r="D55" s="530"/>
      <c r="E55" s="531">
        <v>238078.62</v>
      </c>
      <c r="F55" s="532">
        <v>1998192.5</v>
      </c>
      <c r="G55" s="533">
        <v>1930523</v>
      </c>
      <c r="H55" s="533">
        <f>E55+F55-G55</f>
        <v>305748.12000000011</v>
      </c>
      <c r="I55" s="534">
        <v>305748.12</v>
      </c>
    </row>
    <row r="56" spans="1:9" s="417" customFormat="1" ht="18.75" thickBot="1" x14ac:dyDescent="0.4">
      <c r="A56" s="14" t="s">
        <v>0</v>
      </c>
      <c r="B56" s="13"/>
      <c r="C56" s="13"/>
      <c r="D56" s="13"/>
      <c r="E56" s="535">
        <f>SUM(E52:E55)</f>
        <v>1333330.54</v>
      </c>
      <c r="F56" s="12">
        <f>SUM(F52:F55)</f>
        <v>2561903.46</v>
      </c>
      <c r="G56" s="12">
        <f>SUM(G52:G55)</f>
        <v>2307988.9699999997</v>
      </c>
      <c r="H56" s="12">
        <f>SUM(H52:H55)</f>
        <v>1587245.0300000003</v>
      </c>
      <c r="I56" s="11">
        <f>SUM(I52:I55)</f>
        <v>1518506.2000000002</v>
      </c>
    </row>
    <row r="57" spans="1:9" s="417" customFormat="1" ht="18.75" thickTop="1" x14ac:dyDescent="0.35">
      <c r="A57" s="7"/>
      <c r="B57" s="6"/>
      <c r="C57" s="6"/>
      <c r="D57" s="5"/>
      <c r="E57" s="5"/>
      <c r="F57" s="403"/>
      <c r="G57" s="10"/>
      <c r="H57" s="497"/>
      <c r="I57" s="497"/>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44">
    <cfRule type="cellIs" dxfId="293" priority="8" stopIfTrue="1" operator="greaterThan">
      <formula>1</formula>
    </cfRule>
  </conditionalFormatting>
  <conditionalFormatting sqref="H52:H55">
    <cfRule type="cellIs" dxfId="292" priority="12" stopIfTrue="1" operator="notEqual">
      <formula>E52+F52-G52</formula>
    </cfRule>
  </conditionalFormatting>
  <conditionalFormatting sqref="I56">
    <cfRule type="cellIs" dxfId="291" priority="13" stopIfTrue="1" operator="notEqual">
      <formula>$I$52+$I$53+$I$54+$I$55</formula>
    </cfRule>
  </conditionalFormatting>
  <conditionalFormatting sqref="H56">
    <cfRule type="cellIs" dxfId="290" priority="14" stopIfTrue="1" operator="notEqual">
      <formula>E56+F56-G56</formula>
    </cfRule>
    <cfRule type="cellIs" dxfId="289" priority="15" stopIfTrue="1" operator="notEqual">
      <formula>SUM($H$52:$H$55)</formula>
    </cfRule>
  </conditionalFormatting>
  <conditionalFormatting sqref="G18 G16">
    <cfRule type="cellIs" dxfId="288" priority="16" stopIfTrue="1" operator="notEqual">
      <formula>H16+I16</formula>
    </cfRule>
  </conditionalFormatting>
  <conditionalFormatting sqref="G24">
    <cfRule type="cellIs" dxfId="287" priority="17" stopIfTrue="1" operator="notEqual">
      <formula>ROUND(H24+I24,2)</formula>
    </cfRule>
  </conditionalFormatting>
  <conditionalFormatting sqref="H24">
    <cfRule type="cellIs" dxfId="286" priority="18" stopIfTrue="1" operator="notEqual">
      <formula>$H$18-$H$16</formula>
    </cfRule>
  </conditionalFormatting>
  <conditionalFormatting sqref="I24">
    <cfRule type="cellIs" dxfId="285" priority="19" stopIfTrue="1" operator="notEqual">
      <formula>I18-I16</formula>
    </cfRule>
  </conditionalFormatting>
  <conditionalFormatting sqref="G23">
    <cfRule type="cellIs" dxfId="284" priority="6" stopIfTrue="1" operator="notEqual">
      <formula>ROUND(H23+I23,2)</formula>
    </cfRule>
  </conditionalFormatting>
  <conditionalFormatting sqref="J39">
    <cfRule type="cellIs" dxfId="283" priority="3" operator="greaterThan">
      <formula>0</formula>
    </cfRule>
    <cfRule type="cellIs" dxfId="282" priority="4" operator="lessThan">
      <formula>0</formula>
    </cfRule>
  </conditionalFormatting>
  <conditionalFormatting sqref="J40">
    <cfRule type="cellIs" dxfId="281" priority="1" operator="greaterThan">
      <formula>0</formula>
    </cfRule>
    <cfRule type="cellIs" dxfId="280"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118</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223</v>
      </c>
      <c r="F4" s="644"/>
      <c r="G4" s="644"/>
      <c r="H4" s="644"/>
      <c r="I4" s="644"/>
    </row>
    <row r="5" spans="1:11" ht="9" customHeight="1" x14ac:dyDescent="0.25">
      <c r="A5" s="105"/>
      <c r="E5" s="630" t="s">
        <v>42</v>
      </c>
      <c r="F5" s="630"/>
      <c r="G5" s="630"/>
      <c r="H5" s="630"/>
      <c r="I5" s="630"/>
    </row>
    <row r="6" spans="1:11" ht="19.5" x14ac:dyDescent="0.4">
      <c r="A6" s="103" t="s">
        <v>41</v>
      </c>
      <c r="E6" s="627" t="s">
        <v>224</v>
      </c>
      <c r="F6" s="627"/>
      <c r="G6" s="627"/>
      <c r="H6" s="103" t="s">
        <v>40</v>
      </c>
      <c r="I6" s="104" t="s">
        <v>225</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22489000</v>
      </c>
      <c r="F16" s="492">
        <v>22454288</v>
      </c>
      <c r="G16" s="80">
        <f>H16+I16</f>
        <v>22601814.269999992</v>
      </c>
      <c r="H16" s="491">
        <v>22601814.269999992</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19303000</v>
      </c>
      <c r="F18" s="492">
        <v>22454288</v>
      </c>
      <c r="G18" s="80">
        <f>H18+I18</f>
        <v>22604297.820000004</v>
      </c>
      <c r="H18" s="491">
        <v>22604297.820000004</v>
      </c>
      <c r="I18" s="491">
        <v>0</v>
      </c>
    </row>
    <row r="19" spans="1:9" s="417" customFormat="1" ht="7.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2483.5500000000002</v>
      </c>
      <c r="H24" s="396">
        <f>H18-H16-H22</f>
        <v>2483.5500000119209</v>
      </c>
      <c r="I24" s="396">
        <f>I18-I166-I22</f>
        <v>0</v>
      </c>
    </row>
    <row r="25" spans="1:9" s="392" customFormat="1" ht="15" x14ac:dyDescent="0.3">
      <c r="A25" s="393" t="s">
        <v>302</v>
      </c>
      <c r="B25" s="393"/>
      <c r="C25" s="393"/>
      <c r="D25" s="393"/>
      <c r="E25" s="393"/>
      <c r="F25" s="393"/>
      <c r="G25" s="394">
        <v>2483.5500000000002</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2483.5500000000002</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2483.5500000000002</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10445000</v>
      </c>
      <c r="G39" s="500">
        <v>10502464</v>
      </c>
      <c r="H39" s="405"/>
      <c r="I39" s="501">
        <f>IF(F39=0,"nerozp.",G39/F39)</f>
        <v>1.0055015797032072</v>
      </c>
      <c r="J39" s="56"/>
      <c r="K39" s="502"/>
    </row>
    <row r="40" spans="1:11" s="417" customFormat="1" ht="16.5" x14ac:dyDescent="0.35">
      <c r="A40" s="499" t="s">
        <v>17</v>
      </c>
      <c r="B40" s="51"/>
      <c r="C40" s="50"/>
      <c r="D40" s="53"/>
      <c r="E40" s="53"/>
      <c r="F40" s="500">
        <v>174288</v>
      </c>
      <c r="G40" s="500">
        <v>174288</v>
      </c>
      <c r="H40" s="405"/>
      <c r="I40" s="501">
        <f>IF(F40=0,"nerozp.",G40/F40)</f>
        <v>1</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131288</v>
      </c>
      <c r="G42" s="500">
        <v>131288</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c r="C44" s="45"/>
      <c r="D44" s="41"/>
      <c r="E44" s="41"/>
      <c r="F44" s="505"/>
      <c r="G44" s="505"/>
      <c r="H44" s="506"/>
      <c r="I44" s="507"/>
    </row>
    <row r="45" spans="1:11" s="417" customFormat="1" ht="27" customHeight="1" x14ac:dyDescent="0.2">
      <c r="A45" s="508"/>
      <c r="B45" s="660" t="s">
        <v>333</v>
      </c>
      <c r="C45" s="661"/>
      <c r="D45" s="661"/>
      <c r="E45" s="661"/>
      <c r="F45" s="661"/>
      <c r="G45" s="661"/>
      <c r="H45" s="661"/>
      <c r="I45" s="661"/>
    </row>
    <row r="46" spans="1:11" s="417" customFormat="1" ht="4.5" customHeight="1" x14ac:dyDescent="0.35">
      <c r="A46" s="508"/>
      <c r="B46" s="43"/>
      <c r="C46" s="42"/>
      <c r="D46" s="41"/>
      <c r="E46" s="41"/>
      <c r="F46" s="505"/>
      <c r="G46" s="505"/>
      <c r="H46" s="506"/>
      <c r="I46" s="507"/>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25000</v>
      </c>
      <c r="F52" s="526">
        <v>0</v>
      </c>
      <c r="G52" s="527">
        <v>0</v>
      </c>
      <c r="H52" s="527">
        <f>E52+F52-G52</f>
        <v>25000</v>
      </c>
      <c r="I52" s="528">
        <v>25000</v>
      </c>
    </row>
    <row r="53" spans="1:9" s="417" customFormat="1" x14ac:dyDescent="0.2">
      <c r="A53" s="529"/>
      <c r="B53" s="530"/>
      <c r="C53" s="530" t="s">
        <v>3</v>
      </c>
      <c r="D53" s="530"/>
      <c r="E53" s="531">
        <v>105288.45</v>
      </c>
      <c r="F53" s="532">
        <v>104097.14</v>
      </c>
      <c r="G53" s="533">
        <v>168629</v>
      </c>
      <c r="H53" s="533">
        <f>E53+F53-G53</f>
        <v>40756.589999999997</v>
      </c>
      <c r="I53" s="534">
        <v>36681.769999999997</v>
      </c>
    </row>
    <row r="54" spans="1:9" s="417" customFormat="1" x14ac:dyDescent="0.2">
      <c r="A54" s="529"/>
      <c r="B54" s="530"/>
      <c r="C54" s="530" t="s">
        <v>2</v>
      </c>
      <c r="D54" s="530"/>
      <c r="E54" s="531">
        <v>136569.4</v>
      </c>
      <c r="F54" s="532">
        <v>29419.48</v>
      </c>
      <c r="G54" s="533">
        <v>0</v>
      </c>
      <c r="H54" s="533">
        <f>E54+F54-G54</f>
        <v>165988.88</v>
      </c>
      <c r="I54" s="534">
        <v>165988.88</v>
      </c>
    </row>
    <row r="55" spans="1:9" s="417" customFormat="1" x14ac:dyDescent="0.2">
      <c r="A55" s="529"/>
      <c r="B55" s="530"/>
      <c r="C55" s="530" t="s">
        <v>1</v>
      </c>
      <c r="D55" s="530"/>
      <c r="E55" s="531">
        <v>8738.7000000000007</v>
      </c>
      <c r="F55" s="532">
        <v>174288</v>
      </c>
      <c r="G55" s="533">
        <v>131288</v>
      </c>
      <c r="H55" s="533">
        <f>E55+F55-G55</f>
        <v>51738.700000000012</v>
      </c>
      <c r="I55" s="534">
        <v>51738.7</v>
      </c>
    </row>
    <row r="56" spans="1:9" s="417" customFormat="1" ht="18.75" thickBot="1" x14ac:dyDescent="0.4">
      <c r="A56" s="14" t="s">
        <v>0</v>
      </c>
      <c r="B56" s="13"/>
      <c r="C56" s="13"/>
      <c r="D56" s="13"/>
      <c r="E56" s="535">
        <f>SUM(E52:E55)</f>
        <v>275596.55</v>
      </c>
      <c r="F56" s="12">
        <f>SUM(F52:F55)</f>
        <v>307804.62</v>
      </c>
      <c r="G56" s="12">
        <f>SUM(G52:G55)</f>
        <v>299917</v>
      </c>
      <c r="H56" s="12">
        <f>SUM(H52:H55)</f>
        <v>283484.17000000004</v>
      </c>
      <c r="I56" s="11">
        <f>SUM(I52:I55)</f>
        <v>279409.34999999998</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5"/>
  </mergeCells>
  <conditionalFormatting sqref="I44 I46">
    <cfRule type="cellIs" dxfId="279" priority="8" stopIfTrue="1" operator="greaterThan">
      <formula>1</formula>
    </cfRule>
  </conditionalFormatting>
  <conditionalFormatting sqref="H52:H55">
    <cfRule type="cellIs" dxfId="278" priority="12" stopIfTrue="1" operator="notEqual">
      <formula>E52+F52-G52</formula>
    </cfRule>
  </conditionalFormatting>
  <conditionalFormatting sqref="I56">
    <cfRule type="cellIs" dxfId="277" priority="13" stopIfTrue="1" operator="notEqual">
      <formula>$I$52+$I$53+$I$54+$I$55</formula>
    </cfRule>
  </conditionalFormatting>
  <conditionalFormatting sqref="H56">
    <cfRule type="cellIs" dxfId="276" priority="14" stopIfTrue="1" operator="notEqual">
      <formula>E56+F56-G56</formula>
    </cfRule>
    <cfRule type="cellIs" dxfId="275" priority="15" stopIfTrue="1" operator="notEqual">
      <formula>SUM($H$52:$H$55)</formula>
    </cfRule>
  </conditionalFormatting>
  <conditionalFormatting sqref="G18 G16">
    <cfRule type="cellIs" dxfId="274" priority="16" stopIfTrue="1" operator="notEqual">
      <formula>H16+I16</formula>
    </cfRule>
  </conditionalFormatting>
  <conditionalFormatting sqref="G24">
    <cfRule type="cellIs" dxfId="273" priority="17" stopIfTrue="1" operator="notEqual">
      <formula>ROUND(H24+I24,2)</formula>
    </cfRule>
  </conditionalFormatting>
  <conditionalFormatting sqref="H24">
    <cfRule type="cellIs" dxfId="272" priority="18" stopIfTrue="1" operator="notEqual">
      <formula>$H$18-$H$16</formula>
    </cfRule>
  </conditionalFormatting>
  <conditionalFormatting sqref="I24">
    <cfRule type="cellIs" dxfId="271" priority="19" stopIfTrue="1" operator="notEqual">
      <formula>I18-I16</formula>
    </cfRule>
  </conditionalFormatting>
  <conditionalFormatting sqref="G23">
    <cfRule type="cellIs" dxfId="270" priority="6" stopIfTrue="1" operator="notEqual">
      <formula>ROUND(H23+I23,2)</formula>
    </cfRule>
  </conditionalFormatting>
  <conditionalFormatting sqref="J39">
    <cfRule type="cellIs" dxfId="269" priority="3" operator="greaterThan">
      <formula>0</formula>
    </cfRule>
    <cfRule type="cellIs" dxfId="268" priority="4" operator="lessThan">
      <formula>0</formula>
    </cfRule>
  </conditionalFormatting>
  <conditionalFormatting sqref="J40">
    <cfRule type="cellIs" dxfId="267" priority="1" operator="greaterThan">
      <formula>0</formula>
    </cfRule>
    <cfRule type="cellIs" dxfId="266"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226</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227</v>
      </c>
      <c r="F4" s="644"/>
      <c r="G4" s="644"/>
      <c r="H4" s="644"/>
      <c r="I4" s="644"/>
    </row>
    <row r="5" spans="1:11" ht="9" customHeight="1" x14ac:dyDescent="0.25">
      <c r="A5" s="105"/>
      <c r="E5" s="630" t="s">
        <v>42</v>
      </c>
      <c r="F5" s="630"/>
      <c r="G5" s="630"/>
      <c r="H5" s="630"/>
      <c r="I5" s="630"/>
    </row>
    <row r="6" spans="1:11" ht="19.5" x14ac:dyDescent="0.4">
      <c r="A6" s="103" t="s">
        <v>41</v>
      </c>
      <c r="E6" s="627" t="s">
        <v>228</v>
      </c>
      <c r="F6" s="627"/>
      <c r="G6" s="627"/>
      <c r="H6" s="103" t="s">
        <v>40</v>
      </c>
      <c r="I6" s="104" t="s">
        <v>229</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40544000</v>
      </c>
      <c r="F16" s="492">
        <v>39668968</v>
      </c>
      <c r="G16" s="80">
        <f>H16+I16</f>
        <v>40330441.039999999</v>
      </c>
      <c r="H16" s="491">
        <v>40330441.039999999</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36190000</v>
      </c>
      <c r="F18" s="492">
        <v>39668968</v>
      </c>
      <c r="G18" s="80">
        <f>H18+I18</f>
        <v>40537991.390000001</v>
      </c>
      <c r="H18" s="491">
        <v>40537991.390000001</v>
      </c>
      <c r="I18" s="491">
        <v>0</v>
      </c>
    </row>
    <row r="19" spans="1:9" s="417" customFormat="1" ht="6"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207550.35</v>
      </c>
      <c r="H24" s="396">
        <f>H18-H16-H22</f>
        <v>207550.35000000149</v>
      </c>
      <c r="I24" s="396">
        <f>I18-I166-I22</f>
        <v>0</v>
      </c>
    </row>
    <row r="25" spans="1:9" s="392" customFormat="1" ht="15" x14ac:dyDescent="0.3">
      <c r="A25" s="393" t="s">
        <v>302</v>
      </c>
      <c r="B25" s="393"/>
      <c r="C25" s="393"/>
      <c r="D25" s="393"/>
      <c r="E25" s="393"/>
      <c r="F25" s="393"/>
      <c r="G25" s="394">
        <v>207550.35</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207550.35</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207550.35</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hidden="1" x14ac:dyDescent="0.2">
      <c r="A35" s="629"/>
      <c r="B35" s="629"/>
      <c r="C35" s="629"/>
      <c r="D35" s="629"/>
      <c r="E35" s="629"/>
      <c r="F35" s="629"/>
      <c r="G35" s="629"/>
      <c r="H35" s="629"/>
      <c r="I35" s="629"/>
    </row>
    <row r="36" spans="1:11" s="417" customFormat="1" hidden="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21060000</v>
      </c>
      <c r="G39" s="500">
        <v>21113376</v>
      </c>
      <c r="H39" s="405"/>
      <c r="I39" s="501">
        <f>IF(F39=0,"nerozp.",G39/F39)</f>
        <v>1.002534472934473</v>
      </c>
      <c r="J39" s="56"/>
      <c r="K39" s="502"/>
    </row>
    <row r="40" spans="1:11" s="417" customFormat="1" ht="16.5" x14ac:dyDescent="0.35">
      <c r="A40" s="499" t="s">
        <v>17</v>
      </c>
      <c r="B40" s="51"/>
      <c r="C40" s="50"/>
      <c r="D40" s="53"/>
      <c r="E40" s="53"/>
      <c r="F40" s="491">
        <v>977968</v>
      </c>
      <c r="G40" s="500">
        <v>1235194.5</v>
      </c>
      <c r="H40" s="405"/>
      <c r="I40" s="501">
        <f>IF(F40=0,"nerozp.",G40/F40)</f>
        <v>1.2630213872028533</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733476</v>
      </c>
      <c r="G42" s="500">
        <v>733476</v>
      </c>
      <c r="H42" s="405"/>
      <c r="I42" s="501">
        <f>IF(F42=0,"nerozp.",G42/F42)</f>
        <v>1</v>
      </c>
    </row>
    <row r="43" spans="1:11" s="417" customFormat="1" ht="16.5" x14ac:dyDescent="0.35">
      <c r="A43" s="499" t="s">
        <v>14</v>
      </c>
      <c r="B43" s="51"/>
      <c r="C43" s="50"/>
      <c r="D43" s="5"/>
      <c r="E43" s="5"/>
      <c r="F43" s="500">
        <v>150000</v>
      </c>
      <c r="G43" s="500">
        <v>150000</v>
      </c>
      <c r="H43" s="405"/>
      <c r="I43" s="501">
        <f>IF(F43=0,"nerozp.",G43/F43)</f>
        <v>1</v>
      </c>
    </row>
    <row r="44" spans="1:11" s="417" customFormat="1" ht="55.5" customHeight="1" x14ac:dyDescent="0.2">
      <c r="A44" s="549" t="s">
        <v>13</v>
      </c>
      <c r="B44" s="664" t="s">
        <v>335</v>
      </c>
      <c r="C44" s="648"/>
      <c r="D44" s="648"/>
      <c r="E44" s="648"/>
      <c r="F44" s="648"/>
      <c r="G44" s="648"/>
      <c r="H44" s="648"/>
      <c r="I44" s="648"/>
    </row>
    <row r="45" spans="1:11" s="417" customFormat="1" ht="27.75" customHeight="1" x14ac:dyDescent="0.2">
      <c r="A45" s="508"/>
      <c r="B45" s="660" t="s">
        <v>334</v>
      </c>
      <c r="C45" s="661"/>
      <c r="D45" s="661"/>
      <c r="E45" s="661"/>
      <c r="F45" s="661"/>
      <c r="G45" s="661"/>
      <c r="H45" s="661"/>
      <c r="I45" s="661"/>
    </row>
    <row r="46" spans="1:11" s="417" customFormat="1" ht="4.5" customHeight="1" x14ac:dyDescent="0.35">
      <c r="A46" s="508"/>
      <c r="B46" s="43"/>
      <c r="C46" s="42"/>
      <c r="D46" s="41"/>
      <c r="E46" s="41"/>
      <c r="F46" s="505"/>
      <c r="G46" s="505"/>
      <c r="H46" s="506"/>
      <c r="I46" s="507"/>
    </row>
    <row r="47" spans="1:11" s="417" customFormat="1" ht="4.5" customHeight="1" thickBot="1" x14ac:dyDescent="0.45">
      <c r="A47" s="37" t="s">
        <v>49</v>
      </c>
      <c r="B47" s="37" t="s">
        <v>11</v>
      </c>
      <c r="C47" s="36"/>
      <c r="D47" s="5"/>
      <c r="E47" s="5"/>
      <c r="F47" s="403"/>
      <c r="G47" s="10"/>
      <c r="H47" s="633" t="s">
        <v>10</v>
      </c>
      <c r="I47" s="634"/>
      <c r="K47" s="417">
        <f>257638.5-412</f>
        <v>257226.5</v>
      </c>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25800</v>
      </c>
      <c r="F52" s="526">
        <v>0</v>
      </c>
      <c r="G52" s="527">
        <v>0</v>
      </c>
      <c r="H52" s="527">
        <f>E52+F52-G52</f>
        <v>25800</v>
      </c>
      <c r="I52" s="528">
        <v>25800</v>
      </c>
    </row>
    <row r="53" spans="1:9" s="417" customFormat="1" x14ac:dyDescent="0.2">
      <c r="A53" s="529"/>
      <c r="B53" s="530"/>
      <c r="C53" s="530" t="s">
        <v>3</v>
      </c>
      <c r="D53" s="530"/>
      <c r="E53" s="531">
        <v>81484.039999999994</v>
      </c>
      <c r="F53" s="532">
        <v>211775</v>
      </c>
      <c r="G53" s="533">
        <v>223840</v>
      </c>
      <c r="H53" s="533">
        <f>E53+F53-G53</f>
        <v>69419.039999999979</v>
      </c>
      <c r="I53" s="534">
        <v>67477.61</v>
      </c>
    </row>
    <row r="54" spans="1:9" s="417" customFormat="1" x14ac:dyDescent="0.2">
      <c r="A54" s="529"/>
      <c r="B54" s="530"/>
      <c r="C54" s="530" t="s">
        <v>2</v>
      </c>
      <c r="D54" s="530"/>
      <c r="E54" s="531">
        <v>102509.4</v>
      </c>
      <c r="F54" s="532">
        <v>114157.23000000001</v>
      </c>
      <c r="G54" s="533">
        <v>25999.93</v>
      </c>
      <c r="H54" s="533">
        <f>E54+F54-G54</f>
        <v>190666.7</v>
      </c>
      <c r="I54" s="534">
        <v>190666.7</v>
      </c>
    </row>
    <row r="55" spans="1:9" s="417" customFormat="1" x14ac:dyDescent="0.2">
      <c r="A55" s="529"/>
      <c r="B55" s="530"/>
      <c r="C55" s="530" t="s">
        <v>1</v>
      </c>
      <c r="D55" s="530"/>
      <c r="E55" s="531">
        <v>270587.3</v>
      </c>
      <c r="F55" s="532">
        <v>977555.99999999977</v>
      </c>
      <c r="G55" s="533">
        <v>1115459</v>
      </c>
      <c r="H55" s="533">
        <f>E55+F55-G55</f>
        <v>132684.29999999981</v>
      </c>
      <c r="I55" s="534">
        <v>132684.29999999999</v>
      </c>
    </row>
    <row r="56" spans="1:9" s="417" customFormat="1" ht="18.75" thickBot="1" x14ac:dyDescent="0.4">
      <c r="A56" s="14" t="s">
        <v>0</v>
      </c>
      <c r="B56" s="13"/>
      <c r="C56" s="13"/>
      <c r="D56" s="13"/>
      <c r="E56" s="535">
        <f>SUM(E52:E55)</f>
        <v>480380.74</v>
      </c>
      <c r="F56" s="12">
        <f>SUM(F52:F55)</f>
        <v>1303488.2299999997</v>
      </c>
      <c r="G56" s="12">
        <f>SUM(G52:G55)</f>
        <v>1365298.93</v>
      </c>
      <c r="H56" s="12">
        <f>SUM(H52:H55)</f>
        <v>418570.0399999998</v>
      </c>
      <c r="I56" s="11">
        <f>SUM(I52:I55)</f>
        <v>416628.61</v>
      </c>
    </row>
    <row r="57" spans="1:9" s="417" customFormat="1" ht="18.75" thickTop="1" x14ac:dyDescent="0.35">
      <c r="A57" s="7"/>
      <c r="B57" s="6"/>
      <c r="C57" s="6"/>
      <c r="D57" s="5"/>
      <c r="E57" s="5"/>
      <c r="F57" s="403"/>
      <c r="G57" s="10"/>
      <c r="H57" s="497"/>
      <c r="I57" s="497"/>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5">
    <mergeCell ref="A2:D2"/>
    <mergeCell ref="E3:I3"/>
    <mergeCell ref="E2:I2"/>
    <mergeCell ref="E5:I5"/>
    <mergeCell ref="E4:I4"/>
    <mergeCell ref="F49:F50"/>
    <mergeCell ref="E6:G6"/>
    <mergeCell ref="A34:I36"/>
    <mergeCell ref="E7:I7"/>
    <mergeCell ref="H13:I13"/>
    <mergeCell ref="H47:I47"/>
    <mergeCell ref="C33:F33"/>
    <mergeCell ref="C32:F32"/>
    <mergeCell ref="B44:I44"/>
    <mergeCell ref="B45:I45"/>
  </mergeCells>
  <conditionalFormatting sqref="I46">
    <cfRule type="cellIs" dxfId="265" priority="8" stopIfTrue="1" operator="greaterThan">
      <formula>1</formula>
    </cfRule>
  </conditionalFormatting>
  <conditionalFormatting sqref="H52:H55">
    <cfRule type="cellIs" dxfId="264" priority="12" stopIfTrue="1" operator="notEqual">
      <formula>E52+F52-G52</formula>
    </cfRule>
  </conditionalFormatting>
  <conditionalFormatting sqref="I56">
    <cfRule type="cellIs" dxfId="263" priority="13" stopIfTrue="1" operator="notEqual">
      <formula>$I$52+$I$53+$I$54+$I$55</formula>
    </cfRule>
  </conditionalFormatting>
  <conditionalFormatting sqref="H56">
    <cfRule type="cellIs" dxfId="262" priority="14" stopIfTrue="1" operator="notEqual">
      <formula>E56+F56-G56</formula>
    </cfRule>
    <cfRule type="cellIs" dxfId="261" priority="15" stopIfTrue="1" operator="notEqual">
      <formula>SUM($H$52:$H$55)</formula>
    </cfRule>
  </conditionalFormatting>
  <conditionalFormatting sqref="G18 G16">
    <cfRule type="cellIs" dxfId="260" priority="16" stopIfTrue="1" operator="notEqual">
      <formula>H16+I16</formula>
    </cfRule>
  </conditionalFormatting>
  <conditionalFormatting sqref="G24">
    <cfRule type="cellIs" dxfId="259" priority="17" stopIfTrue="1" operator="notEqual">
      <formula>ROUND(H24+I24,2)</formula>
    </cfRule>
  </conditionalFormatting>
  <conditionalFormatting sqref="H24">
    <cfRule type="cellIs" dxfId="258" priority="18" stopIfTrue="1" operator="notEqual">
      <formula>$H$18-$H$16</formula>
    </cfRule>
  </conditionalFormatting>
  <conditionalFormatting sqref="I24">
    <cfRule type="cellIs" dxfId="257" priority="19" stopIfTrue="1" operator="notEqual">
      <formula>I18-I16</formula>
    </cfRule>
  </conditionalFormatting>
  <conditionalFormatting sqref="G23">
    <cfRule type="cellIs" dxfId="256" priority="6" stopIfTrue="1" operator="notEqual">
      <formula>ROUND(H23+I23,2)</formula>
    </cfRule>
  </conditionalFormatting>
  <conditionalFormatting sqref="J39">
    <cfRule type="cellIs" dxfId="255" priority="3" operator="greaterThan">
      <formula>0</formula>
    </cfRule>
    <cfRule type="cellIs" dxfId="254" priority="4" operator="lessThan">
      <formula>0</formula>
    </cfRule>
  </conditionalFormatting>
  <conditionalFormatting sqref="J40">
    <cfRule type="cellIs" dxfId="253" priority="1" operator="greaterThan">
      <formula>0</formula>
    </cfRule>
    <cfRule type="cellIs" dxfId="252"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112</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230</v>
      </c>
      <c r="F4" s="644"/>
      <c r="G4" s="644"/>
      <c r="H4" s="644"/>
      <c r="I4" s="644"/>
    </row>
    <row r="5" spans="1:11" ht="9" customHeight="1" x14ac:dyDescent="0.25">
      <c r="A5" s="105"/>
      <c r="E5" s="630" t="s">
        <v>42</v>
      </c>
      <c r="F5" s="630"/>
      <c r="G5" s="630"/>
      <c r="H5" s="630"/>
      <c r="I5" s="630"/>
    </row>
    <row r="6" spans="1:11" ht="19.5" x14ac:dyDescent="0.4">
      <c r="A6" s="103" t="s">
        <v>41</v>
      </c>
      <c r="E6" s="627" t="s">
        <v>231</v>
      </c>
      <c r="F6" s="627"/>
      <c r="G6" s="627"/>
      <c r="H6" s="103" t="s">
        <v>40</v>
      </c>
      <c r="I6" s="104" t="s">
        <v>232</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14040000</v>
      </c>
      <c r="F16" s="492">
        <v>15928000</v>
      </c>
      <c r="G16" s="80">
        <f>H16+I16</f>
        <v>15884467.560000001</v>
      </c>
      <c r="H16" s="491">
        <v>15884467.560000001</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10283000</v>
      </c>
      <c r="F18" s="492">
        <v>15928000</v>
      </c>
      <c r="G18" s="80">
        <f>H18+I18</f>
        <v>15884467.560000001</v>
      </c>
      <c r="H18" s="491">
        <v>15884467.560000001</v>
      </c>
      <c r="I18" s="491">
        <v>0</v>
      </c>
    </row>
    <row r="19" spans="1:9" s="417" customFormat="1" ht="7.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0</v>
      </c>
      <c r="H24" s="396">
        <f>H18-H16-H22</f>
        <v>0</v>
      </c>
      <c r="I24" s="396">
        <f>I18-I166-I22</f>
        <v>0</v>
      </c>
    </row>
    <row r="25" spans="1:9" s="392" customFormat="1" ht="15" x14ac:dyDescent="0.3">
      <c r="A25" s="393" t="s">
        <v>302</v>
      </c>
      <c r="B25" s="393"/>
      <c r="C25" s="393"/>
      <c r="D25" s="393"/>
      <c r="E25" s="393"/>
      <c r="F25" s="393"/>
      <c r="G25" s="394">
        <v>0</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0</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0</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7127000</v>
      </c>
      <c r="G39" s="500">
        <v>7092105</v>
      </c>
      <c r="H39" s="405"/>
      <c r="I39" s="501">
        <f>IF(F39=0,"nerozp.",G39/F39)</f>
        <v>0.9951038305037182</v>
      </c>
      <c r="J39" s="56"/>
      <c r="K39" s="502"/>
    </row>
    <row r="40" spans="1:11" s="417" customFormat="1" ht="16.5" x14ac:dyDescent="0.35">
      <c r="A40" s="499" t="s">
        <v>17</v>
      </c>
      <c r="B40" s="51"/>
      <c r="C40" s="50"/>
      <c r="D40" s="53"/>
      <c r="E40" s="53"/>
      <c r="F40" s="500">
        <v>187539</v>
      </c>
      <c r="G40" s="500">
        <v>187539.5</v>
      </c>
      <c r="H40" s="405"/>
      <c r="I40" s="501">
        <f>IF(F40=0,"nerozp.",G40/F40)</f>
        <v>1.0000026661121153</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144539</v>
      </c>
      <c r="G42" s="500">
        <v>144539</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t="s">
        <v>336</v>
      </c>
      <c r="C44" s="45"/>
      <c r="D44" s="41"/>
      <c r="E44" s="41"/>
      <c r="F44" s="505"/>
      <c r="G44" s="505"/>
      <c r="H44" s="506"/>
      <c r="I44" s="507"/>
    </row>
    <row r="45" spans="1:11" s="417" customFormat="1" ht="29.25" customHeight="1" x14ac:dyDescent="0.2">
      <c r="A45" s="508"/>
      <c r="B45" s="639" t="s">
        <v>364</v>
      </c>
      <c r="C45" s="668"/>
      <c r="D45" s="668"/>
      <c r="E45" s="668"/>
      <c r="F45" s="668"/>
      <c r="G45" s="668"/>
      <c r="H45" s="668"/>
      <c r="I45" s="668"/>
    </row>
    <row r="46" spans="1:11" s="417" customFormat="1" ht="16.5" x14ac:dyDescent="0.35">
      <c r="A46" s="508"/>
      <c r="B46" s="43"/>
      <c r="C46" s="42"/>
      <c r="D46" s="41"/>
      <c r="E46" s="41"/>
      <c r="F46" s="505"/>
      <c r="G46" s="505"/>
      <c r="H46" s="506"/>
      <c r="I46" s="507"/>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5600</v>
      </c>
      <c r="F52" s="526">
        <v>0</v>
      </c>
      <c r="G52" s="527">
        <v>0</v>
      </c>
      <c r="H52" s="527">
        <f>E52+F52-G52</f>
        <v>5600</v>
      </c>
      <c r="I52" s="528">
        <v>5600</v>
      </c>
    </row>
    <row r="53" spans="1:9" s="417" customFormat="1" x14ac:dyDescent="0.2">
      <c r="A53" s="529"/>
      <c r="B53" s="530"/>
      <c r="C53" s="530" t="s">
        <v>3</v>
      </c>
      <c r="D53" s="530"/>
      <c r="E53" s="531">
        <v>39608.44</v>
      </c>
      <c r="F53" s="532">
        <v>66202</v>
      </c>
      <c r="G53" s="533">
        <v>92284</v>
      </c>
      <c r="H53" s="533">
        <f>E53+F53-G53</f>
        <v>13526.440000000002</v>
      </c>
      <c r="I53" s="534">
        <v>13142.55</v>
      </c>
    </row>
    <row r="54" spans="1:9" s="417" customFormat="1" x14ac:dyDescent="0.2">
      <c r="A54" s="529"/>
      <c r="B54" s="530"/>
      <c r="C54" s="530" t="s">
        <v>2</v>
      </c>
      <c r="D54" s="530"/>
      <c r="E54" s="531">
        <v>185018.53</v>
      </c>
      <c r="F54" s="532">
        <v>17814.25</v>
      </c>
      <c r="G54" s="533">
        <v>66733.600000000006</v>
      </c>
      <c r="H54" s="533">
        <f>E54+F54-G54</f>
        <v>136099.18</v>
      </c>
      <c r="I54" s="534">
        <v>136099.18</v>
      </c>
    </row>
    <row r="55" spans="1:9" s="417" customFormat="1" x14ac:dyDescent="0.2">
      <c r="A55" s="529"/>
      <c r="B55" s="530"/>
      <c r="C55" s="530" t="s">
        <v>1</v>
      </c>
      <c r="D55" s="530"/>
      <c r="E55" s="531">
        <v>801012.07</v>
      </c>
      <c r="F55" s="532">
        <v>187539.49999999988</v>
      </c>
      <c r="G55" s="533">
        <v>144539</v>
      </c>
      <c r="H55" s="533">
        <f>E55+F55-G55</f>
        <v>844012.56999999983</v>
      </c>
      <c r="I55" s="534">
        <v>844012.57</v>
      </c>
    </row>
    <row r="56" spans="1:9" s="417" customFormat="1" ht="18.75" thickBot="1" x14ac:dyDescent="0.4">
      <c r="A56" s="14" t="s">
        <v>0</v>
      </c>
      <c r="B56" s="13"/>
      <c r="C56" s="13"/>
      <c r="D56" s="13"/>
      <c r="E56" s="535">
        <f>SUM(E52:E55)</f>
        <v>1031239.0399999999</v>
      </c>
      <c r="F56" s="12">
        <f>SUM(F52:F55)</f>
        <v>271555.74999999988</v>
      </c>
      <c r="G56" s="12">
        <f>SUM(G52:G55)</f>
        <v>303556.59999999998</v>
      </c>
      <c r="H56" s="12">
        <f>SUM(H52:H55)</f>
        <v>999238.18999999983</v>
      </c>
      <c r="I56" s="11">
        <f>SUM(I52:I55)</f>
        <v>998854.29999999993</v>
      </c>
    </row>
    <row r="57" spans="1:9" s="417" customFormat="1" ht="18.75" thickTop="1" x14ac:dyDescent="0.35">
      <c r="A57" s="7"/>
      <c r="B57" s="6"/>
      <c r="C57" s="6"/>
      <c r="D57" s="5"/>
      <c r="E57" s="5"/>
      <c r="F57" s="403"/>
      <c r="G57" s="10"/>
      <c r="H57" s="497"/>
      <c r="I57" s="497"/>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5"/>
  </mergeCells>
  <conditionalFormatting sqref="I44 I46">
    <cfRule type="cellIs" dxfId="251" priority="8" stopIfTrue="1" operator="greaterThan">
      <formula>1</formula>
    </cfRule>
  </conditionalFormatting>
  <conditionalFormatting sqref="H52:H55">
    <cfRule type="cellIs" dxfId="250" priority="12" stopIfTrue="1" operator="notEqual">
      <formula>E52+F52-G52</formula>
    </cfRule>
  </conditionalFormatting>
  <conditionalFormatting sqref="I56">
    <cfRule type="cellIs" dxfId="249" priority="13" stopIfTrue="1" operator="notEqual">
      <formula>$I$52+$I$53+$I$54+$I$55</formula>
    </cfRule>
  </conditionalFormatting>
  <conditionalFormatting sqref="H56">
    <cfRule type="cellIs" dxfId="248" priority="14" stopIfTrue="1" operator="notEqual">
      <formula>E56+F56-G56</formula>
    </cfRule>
    <cfRule type="cellIs" dxfId="247" priority="15" stopIfTrue="1" operator="notEqual">
      <formula>SUM($H$52:$H$55)</formula>
    </cfRule>
  </conditionalFormatting>
  <conditionalFormatting sqref="G18 G16">
    <cfRule type="cellIs" dxfId="246" priority="16" stopIfTrue="1" operator="notEqual">
      <formula>H16+I16</formula>
    </cfRule>
  </conditionalFormatting>
  <conditionalFormatting sqref="G24">
    <cfRule type="cellIs" dxfId="245" priority="17" stopIfTrue="1" operator="notEqual">
      <formula>ROUND(H24+I24,2)</formula>
    </cfRule>
  </conditionalFormatting>
  <conditionalFormatting sqref="H24">
    <cfRule type="cellIs" dxfId="244" priority="18" stopIfTrue="1" operator="notEqual">
      <formula>$H$18-$H$16</formula>
    </cfRule>
  </conditionalFormatting>
  <conditionalFormatting sqref="I24">
    <cfRule type="cellIs" dxfId="243" priority="19" stopIfTrue="1" operator="notEqual">
      <formula>I18-I16</formula>
    </cfRule>
  </conditionalFormatting>
  <conditionalFormatting sqref="G23">
    <cfRule type="cellIs" dxfId="242" priority="6" stopIfTrue="1" operator="notEqual">
      <formula>ROUND(H23+I23,2)</formula>
    </cfRule>
  </conditionalFormatting>
  <conditionalFormatting sqref="J39">
    <cfRule type="cellIs" dxfId="241" priority="3" operator="greaterThan">
      <formula>0</formula>
    </cfRule>
    <cfRule type="cellIs" dxfId="240" priority="4" operator="lessThan">
      <formula>0</formula>
    </cfRule>
  </conditionalFormatting>
  <conditionalFormatting sqref="J40">
    <cfRule type="cellIs" dxfId="239" priority="1" operator="greaterThan">
      <formula>0</formula>
    </cfRule>
    <cfRule type="cellIs" dxfId="238"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L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1" width="9.140625" style="1"/>
    <col min="12" max="12" width="12" style="1" bestFit="1" customWidth="1"/>
    <col min="13" max="16384" width="9.140625" style="1"/>
  </cols>
  <sheetData>
    <row r="1" spans="1:11" ht="19.5" x14ac:dyDescent="0.4">
      <c r="A1" s="109" t="s">
        <v>45</v>
      </c>
      <c r="B1" s="108"/>
      <c r="C1" s="108"/>
      <c r="D1" s="108"/>
    </row>
    <row r="2" spans="1:11" ht="19.5" x14ac:dyDescent="0.4">
      <c r="A2" s="642" t="s">
        <v>44</v>
      </c>
      <c r="B2" s="642"/>
      <c r="C2" s="642"/>
      <c r="D2" s="642"/>
      <c r="E2" s="643" t="s">
        <v>233</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234</v>
      </c>
      <c r="F4" s="644"/>
      <c r="G4" s="644"/>
      <c r="H4" s="644"/>
      <c r="I4" s="644"/>
    </row>
    <row r="5" spans="1:11" ht="9" customHeight="1" x14ac:dyDescent="0.25">
      <c r="A5" s="105"/>
      <c r="E5" s="630" t="s">
        <v>42</v>
      </c>
      <c r="F5" s="630"/>
      <c r="G5" s="630"/>
      <c r="H5" s="630"/>
      <c r="I5" s="630"/>
    </row>
    <row r="6" spans="1:11" ht="19.5" x14ac:dyDescent="0.4">
      <c r="A6" s="103" t="s">
        <v>41</v>
      </c>
      <c r="E6" s="627" t="s">
        <v>235</v>
      </c>
      <c r="F6" s="627"/>
      <c r="G6" s="627"/>
      <c r="H6" s="103" t="s">
        <v>40</v>
      </c>
      <c r="I6" s="104" t="s">
        <v>236</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4744000</v>
      </c>
      <c r="F16" s="492">
        <v>4776488</v>
      </c>
      <c r="G16" s="80">
        <f>H16+I16</f>
        <v>5067108.0099999988</v>
      </c>
      <c r="H16" s="491">
        <v>5067108.0099999988</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4307000</v>
      </c>
      <c r="F18" s="492">
        <v>4776488</v>
      </c>
      <c r="G18" s="80">
        <f>H18+I18</f>
        <v>5068668.5999999996</v>
      </c>
      <c r="H18" s="491">
        <v>5068668.5999999996</v>
      </c>
      <c r="I18" s="491">
        <v>0</v>
      </c>
    </row>
    <row r="19" spans="1:9" s="417" customFormat="1" ht="7.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1560.59</v>
      </c>
      <c r="H24" s="396">
        <f>H18-H16-H22</f>
        <v>1560.5900000007823</v>
      </c>
      <c r="I24" s="396">
        <f>I18-I166-I22</f>
        <v>0</v>
      </c>
    </row>
    <row r="25" spans="1:9" s="392" customFormat="1" ht="15" x14ac:dyDescent="0.3">
      <c r="A25" s="393" t="s">
        <v>302</v>
      </c>
      <c r="B25" s="393"/>
      <c r="C25" s="393"/>
      <c r="D25" s="393"/>
      <c r="E25" s="393"/>
      <c r="F25" s="393"/>
      <c r="G25" s="394">
        <v>1560.59</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1560.59</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1560.59</v>
      </c>
      <c r="H31" s="405"/>
      <c r="I31" s="413"/>
    </row>
    <row r="32" spans="1:9" s="417" customFormat="1" ht="18.75" x14ac:dyDescent="0.4">
      <c r="A32" s="63"/>
      <c r="B32" s="63"/>
      <c r="C32" s="637" t="s">
        <v>304</v>
      </c>
      <c r="D32" s="637"/>
      <c r="E32" s="637"/>
      <c r="F32" s="637"/>
      <c r="G32" s="416">
        <f>G26</f>
        <v>0</v>
      </c>
      <c r="H32" s="405"/>
      <c r="I32" s="413"/>
    </row>
    <row r="33" spans="1:12" s="417" customFormat="1" ht="18.75" x14ac:dyDescent="0.4">
      <c r="A33" s="63"/>
      <c r="B33" s="418" t="s">
        <v>23</v>
      </c>
      <c r="C33" s="635" t="s">
        <v>305</v>
      </c>
      <c r="D33" s="635"/>
      <c r="E33" s="635"/>
      <c r="F33" s="635"/>
      <c r="G33" s="419">
        <v>0</v>
      </c>
      <c r="H33" s="405"/>
      <c r="I33" s="413"/>
    </row>
    <row r="34" spans="1:12" s="417" customFormat="1" x14ac:dyDescent="0.2">
      <c r="A34" s="628"/>
      <c r="B34" s="629"/>
      <c r="C34" s="629"/>
      <c r="D34" s="629"/>
      <c r="E34" s="629"/>
      <c r="F34" s="629"/>
      <c r="G34" s="629"/>
      <c r="H34" s="629"/>
      <c r="I34" s="629"/>
    </row>
    <row r="35" spans="1:12" s="417" customFormat="1" x14ac:dyDescent="0.2">
      <c r="A35" s="629"/>
      <c r="B35" s="629"/>
      <c r="C35" s="629"/>
      <c r="D35" s="629"/>
      <c r="E35" s="629"/>
      <c r="F35" s="629"/>
      <c r="G35" s="629"/>
      <c r="H35" s="629"/>
      <c r="I35" s="629"/>
    </row>
    <row r="36" spans="1:12" s="417" customFormat="1" x14ac:dyDescent="0.2">
      <c r="A36" s="629"/>
      <c r="B36" s="629"/>
      <c r="C36" s="629"/>
      <c r="D36" s="629"/>
      <c r="E36" s="629"/>
      <c r="F36" s="629"/>
      <c r="G36" s="629"/>
      <c r="H36" s="629"/>
      <c r="I36" s="629"/>
    </row>
    <row r="37" spans="1:12" s="417" customFormat="1" ht="19.5" x14ac:dyDescent="0.4">
      <c r="A37" s="37" t="s">
        <v>50</v>
      </c>
      <c r="B37" s="37" t="s">
        <v>22</v>
      </c>
      <c r="C37" s="37"/>
      <c r="D37" s="59"/>
      <c r="E37" s="5"/>
      <c r="F37" s="61"/>
      <c r="G37" s="60"/>
      <c r="H37" s="403"/>
      <c r="I37" s="403"/>
    </row>
    <row r="38" spans="1:12" s="417" customFormat="1" ht="18.75" x14ac:dyDescent="0.4">
      <c r="A38" s="37"/>
      <c r="B38" s="37"/>
      <c r="C38" s="37"/>
      <c r="D38" s="59"/>
      <c r="E38" s="495"/>
      <c r="F38" s="497" t="s">
        <v>21</v>
      </c>
      <c r="G38" s="58" t="s">
        <v>20</v>
      </c>
      <c r="H38" s="403"/>
      <c r="I38" s="498" t="s">
        <v>19</v>
      </c>
    </row>
    <row r="39" spans="1:12" s="417" customFormat="1" ht="16.5" x14ac:dyDescent="0.35">
      <c r="A39" s="499" t="s">
        <v>18</v>
      </c>
      <c r="B39" s="51"/>
      <c r="C39" s="50"/>
      <c r="D39" s="51"/>
      <c r="E39" s="5"/>
      <c r="F39" s="500">
        <v>2102000</v>
      </c>
      <c r="G39" s="500">
        <v>2206131</v>
      </c>
      <c r="H39" s="405"/>
      <c r="I39" s="501">
        <f>IF(F39=0,"nerozp.",G39/F39)</f>
        <v>1.0495390104662226</v>
      </c>
      <c r="J39" s="56"/>
      <c r="K39" s="502"/>
    </row>
    <row r="40" spans="1:12" s="417" customFormat="1" ht="16.5" x14ac:dyDescent="0.35">
      <c r="A40" s="499" t="s">
        <v>17</v>
      </c>
      <c r="B40" s="51"/>
      <c r="C40" s="50"/>
      <c r="D40" s="53"/>
      <c r="E40" s="53"/>
      <c r="F40" s="500">
        <v>211488</v>
      </c>
      <c r="G40" s="500">
        <v>211488</v>
      </c>
      <c r="H40" s="405"/>
      <c r="I40" s="501">
        <f>IF(F40=0,"nerozp.",G40/F40)</f>
        <v>1</v>
      </c>
      <c r="J40" s="55"/>
      <c r="K40" s="502"/>
    </row>
    <row r="41" spans="1:12" s="417" customFormat="1" ht="16.5" x14ac:dyDescent="0.35">
      <c r="A41" s="499" t="s">
        <v>16</v>
      </c>
      <c r="B41" s="51"/>
      <c r="C41" s="50"/>
      <c r="D41" s="53"/>
      <c r="E41" s="53"/>
      <c r="F41" s="500">
        <v>0</v>
      </c>
      <c r="G41" s="500">
        <v>0</v>
      </c>
      <c r="H41" s="405"/>
      <c r="I41" s="501" t="str">
        <f>IF(F41=0,"nerozp.",G41/F41)</f>
        <v>nerozp.</v>
      </c>
    </row>
    <row r="42" spans="1:12" s="417" customFormat="1" ht="16.5" x14ac:dyDescent="0.35">
      <c r="A42" s="499" t="s">
        <v>15</v>
      </c>
      <c r="B42" s="51"/>
      <c r="C42" s="50"/>
      <c r="D42" s="5"/>
      <c r="E42" s="5"/>
      <c r="F42" s="500">
        <v>159488</v>
      </c>
      <c r="G42" s="500">
        <v>159488</v>
      </c>
      <c r="H42" s="405"/>
      <c r="I42" s="501">
        <f>IF(F42=0,"nerozp.",G42/F42)</f>
        <v>1</v>
      </c>
    </row>
    <row r="43" spans="1:12" s="417" customFormat="1" ht="16.5" x14ac:dyDescent="0.35">
      <c r="A43" s="499" t="s">
        <v>14</v>
      </c>
      <c r="B43" s="51"/>
      <c r="C43" s="50"/>
      <c r="D43" s="5"/>
      <c r="E43" s="5"/>
      <c r="F43" s="500">
        <v>0</v>
      </c>
      <c r="G43" s="500">
        <v>0</v>
      </c>
      <c r="H43" s="405"/>
      <c r="I43" s="501" t="str">
        <f>IF(F43=0,"nerozp.",G43/F43)</f>
        <v>nerozp.</v>
      </c>
    </row>
    <row r="44" spans="1:12" s="417" customFormat="1" x14ac:dyDescent="0.2">
      <c r="A44" s="504" t="s">
        <v>13</v>
      </c>
      <c r="B44" s="660" t="s">
        <v>337</v>
      </c>
      <c r="C44" s="661"/>
      <c r="D44" s="661"/>
      <c r="E44" s="661"/>
      <c r="F44" s="661"/>
      <c r="G44" s="661"/>
      <c r="H44" s="661"/>
      <c r="I44" s="661"/>
    </row>
    <row r="45" spans="1:12" s="417" customFormat="1" ht="27" customHeight="1" x14ac:dyDescent="0.2">
      <c r="A45" s="508"/>
      <c r="B45" s="641"/>
      <c r="C45" s="641"/>
      <c r="D45" s="641"/>
      <c r="E45" s="641"/>
      <c r="F45" s="641"/>
      <c r="G45" s="641"/>
      <c r="H45" s="641"/>
      <c r="I45" s="641"/>
      <c r="L45" s="503"/>
    </row>
    <row r="46" spans="1:12" s="417" customFormat="1" ht="16.5" hidden="1" x14ac:dyDescent="0.35">
      <c r="A46" s="508"/>
      <c r="B46" s="43"/>
      <c r="C46" s="42"/>
      <c r="D46" s="41"/>
      <c r="E46" s="41"/>
      <c r="F46" s="505"/>
      <c r="G46" s="505"/>
      <c r="H46" s="506"/>
      <c r="I46" s="507"/>
    </row>
    <row r="47" spans="1:12" s="417" customFormat="1" ht="19.5" thickBot="1" x14ac:dyDescent="0.45">
      <c r="A47" s="37" t="s">
        <v>49</v>
      </c>
      <c r="B47" s="37" t="s">
        <v>11</v>
      </c>
      <c r="C47" s="36"/>
      <c r="D47" s="5"/>
      <c r="E47" s="5"/>
      <c r="F47" s="403"/>
      <c r="G47" s="10"/>
      <c r="H47" s="633" t="s">
        <v>10</v>
      </c>
      <c r="I47" s="634"/>
    </row>
    <row r="48" spans="1:12"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2000</v>
      </c>
      <c r="F52" s="526">
        <v>0</v>
      </c>
      <c r="G52" s="527">
        <v>0</v>
      </c>
      <c r="H52" s="527">
        <f>E52+F52-G52</f>
        <v>2000</v>
      </c>
      <c r="I52" s="528">
        <v>2000</v>
      </c>
    </row>
    <row r="53" spans="1:9" s="417" customFormat="1" x14ac:dyDescent="0.2">
      <c r="A53" s="529"/>
      <c r="B53" s="530"/>
      <c r="C53" s="530" t="s">
        <v>3</v>
      </c>
      <c r="D53" s="530"/>
      <c r="E53" s="531">
        <v>9265.43</v>
      </c>
      <c r="F53" s="532">
        <v>22184</v>
      </c>
      <c r="G53" s="533">
        <v>24461</v>
      </c>
      <c r="H53" s="533">
        <f>E53+F53-G53</f>
        <v>6988.43</v>
      </c>
      <c r="I53" s="534">
        <v>718.43</v>
      </c>
    </row>
    <row r="54" spans="1:9" s="417" customFormat="1" x14ac:dyDescent="0.2">
      <c r="A54" s="529"/>
      <c r="B54" s="530"/>
      <c r="C54" s="530" t="s">
        <v>2</v>
      </c>
      <c r="D54" s="530"/>
      <c r="E54" s="531">
        <v>15898.05</v>
      </c>
      <c r="F54" s="532">
        <v>40185</v>
      </c>
      <c r="G54" s="533">
        <v>34185</v>
      </c>
      <c r="H54" s="533">
        <f>E54+F54-G54</f>
        <v>21898.050000000003</v>
      </c>
      <c r="I54" s="534">
        <v>21898.05</v>
      </c>
    </row>
    <row r="55" spans="1:9" s="417" customFormat="1" x14ac:dyDescent="0.2">
      <c r="A55" s="529"/>
      <c r="B55" s="530"/>
      <c r="C55" s="530" t="s">
        <v>1</v>
      </c>
      <c r="D55" s="530"/>
      <c r="E55" s="531">
        <v>147571.21</v>
      </c>
      <c r="F55" s="532">
        <v>211487.99999999997</v>
      </c>
      <c r="G55" s="533">
        <v>304917.01</v>
      </c>
      <c r="H55" s="533">
        <f>E55+F55-G55</f>
        <v>54142.199999999953</v>
      </c>
      <c r="I55" s="534">
        <v>54142.2</v>
      </c>
    </row>
    <row r="56" spans="1:9" s="417" customFormat="1" ht="18.75" thickBot="1" x14ac:dyDescent="0.4">
      <c r="A56" s="14" t="s">
        <v>0</v>
      </c>
      <c r="B56" s="13"/>
      <c r="C56" s="13"/>
      <c r="D56" s="13"/>
      <c r="E56" s="535">
        <f>SUM(E52:E55)</f>
        <v>174734.69</v>
      </c>
      <c r="F56" s="12">
        <f>SUM(F52:F55)</f>
        <v>273857</v>
      </c>
      <c r="G56" s="12">
        <f>SUM(G52:G55)</f>
        <v>363563.01</v>
      </c>
      <c r="H56" s="12">
        <f>SUM(H52:H55)</f>
        <v>85028.679999999964</v>
      </c>
      <c r="I56" s="11">
        <f>SUM(I52:I55)</f>
        <v>78758.679999999993</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4:I45"/>
  </mergeCells>
  <conditionalFormatting sqref="I46">
    <cfRule type="cellIs" dxfId="237" priority="8" stopIfTrue="1" operator="greaterThan">
      <formula>1</formula>
    </cfRule>
  </conditionalFormatting>
  <conditionalFormatting sqref="H52:H55">
    <cfRule type="cellIs" dxfId="236" priority="12" stopIfTrue="1" operator="notEqual">
      <formula>E52+F52-G52</formula>
    </cfRule>
  </conditionalFormatting>
  <conditionalFormatting sqref="I56">
    <cfRule type="cellIs" dxfId="235" priority="13" stopIfTrue="1" operator="notEqual">
      <formula>$I$52+$I$53+$I$54+$I$55</formula>
    </cfRule>
  </conditionalFormatting>
  <conditionalFormatting sqref="H56">
    <cfRule type="cellIs" dxfId="234" priority="14" stopIfTrue="1" operator="notEqual">
      <formula>E56+F56-G56</formula>
    </cfRule>
    <cfRule type="cellIs" dxfId="233" priority="15" stopIfTrue="1" operator="notEqual">
      <formula>SUM($H$52:$H$55)</formula>
    </cfRule>
  </conditionalFormatting>
  <conditionalFormatting sqref="G18 G16">
    <cfRule type="cellIs" dxfId="232" priority="16" stopIfTrue="1" operator="notEqual">
      <formula>H16+I16</formula>
    </cfRule>
  </conditionalFormatting>
  <conditionalFormatting sqref="G24">
    <cfRule type="cellIs" dxfId="231" priority="17" stopIfTrue="1" operator="notEqual">
      <formula>ROUND(H24+I24,2)</formula>
    </cfRule>
  </conditionalFormatting>
  <conditionalFormatting sqref="H24">
    <cfRule type="cellIs" dxfId="230" priority="18" stopIfTrue="1" operator="notEqual">
      <formula>$H$18-$H$16</formula>
    </cfRule>
  </conditionalFormatting>
  <conditionalFormatting sqref="I24">
    <cfRule type="cellIs" dxfId="229" priority="19" stopIfTrue="1" operator="notEqual">
      <formula>I18-I16</formula>
    </cfRule>
  </conditionalFormatting>
  <conditionalFormatting sqref="G23">
    <cfRule type="cellIs" dxfId="228" priority="6" stopIfTrue="1" operator="notEqual">
      <formula>ROUND(H23+I23,2)</formula>
    </cfRule>
  </conditionalFormatting>
  <conditionalFormatting sqref="J39">
    <cfRule type="cellIs" dxfId="227" priority="3" operator="greaterThan">
      <formula>0</formula>
    </cfRule>
    <cfRule type="cellIs" dxfId="226" priority="4" operator="lessThan">
      <formula>0</formula>
    </cfRule>
  </conditionalFormatting>
  <conditionalFormatting sqref="J40">
    <cfRule type="cellIs" dxfId="225" priority="1" operator="greaterThan">
      <formula>0</formula>
    </cfRule>
    <cfRule type="cellIs" dxfId="224"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L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170</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171</v>
      </c>
      <c r="F4" s="644"/>
      <c r="G4" s="644"/>
      <c r="H4" s="644"/>
      <c r="I4" s="644"/>
    </row>
    <row r="5" spans="1:11" ht="9" customHeight="1" x14ac:dyDescent="0.25">
      <c r="A5" s="105"/>
      <c r="E5" s="630" t="s">
        <v>42</v>
      </c>
      <c r="F5" s="630"/>
      <c r="G5" s="630"/>
      <c r="H5" s="630"/>
      <c r="I5" s="630"/>
    </row>
    <row r="6" spans="1:11" ht="19.5" x14ac:dyDescent="0.4">
      <c r="A6" s="103" t="s">
        <v>41</v>
      </c>
      <c r="E6" s="627" t="s">
        <v>172</v>
      </c>
      <c r="F6" s="627"/>
      <c r="G6" s="627"/>
      <c r="H6" s="103" t="s">
        <v>40</v>
      </c>
      <c r="I6" s="104" t="s">
        <v>173</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s="417" customFormat="1" ht="16.5" customHeight="1" x14ac:dyDescent="0.2">
      <c r="A14" s="413"/>
      <c r="B14" s="413"/>
      <c r="C14" s="413"/>
      <c r="D14" s="413"/>
      <c r="E14" s="94"/>
      <c r="F14" s="94"/>
      <c r="G14" s="93"/>
      <c r="H14" s="489"/>
      <c r="I14" s="490"/>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15630000</v>
      </c>
      <c r="F16" s="492">
        <v>14670702</v>
      </c>
      <c r="G16" s="80">
        <f>H16+I16</f>
        <v>15090013.030000003</v>
      </c>
      <c r="H16" s="491">
        <v>15090013.030000003</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13371000</v>
      </c>
      <c r="F18" s="492">
        <v>14670702</v>
      </c>
      <c r="G18" s="80">
        <f>H18+I18</f>
        <v>15090833.619999999</v>
      </c>
      <c r="H18" s="491">
        <v>15090833.619999999</v>
      </c>
      <c r="I18" s="491">
        <v>0</v>
      </c>
    </row>
    <row r="19" spans="1:9" s="417" customFormat="1" ht="18"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820.59</v>
      </c>
      <c r="H24" s="396">
        <f>H18-H16-H22</f>
        <v>820.5899999961257</v>
      </c>
      <c r="I24" s="396">
        <f>I18-I166-I22</f>
        <v>0</v>
      </c>
    </row>
    <row r="25" spans="1:9" s="392" customFormat="1" ht="15" x14ac:dyDescent="0.3">
      <c r="A25" s="393" t="s">
        <v>301</v>
      </c>
      <c r="B25" s="393"/>
      <c r="C25" s="393"/>
      <c r="D25" s="393"/>
      <c r="E25" s="393"/>
      <c r="F25" s="393"/>
      <c r="G25" s="394">
        <v>820.59</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820.59</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v>820.59</v>
      </c>
      <c r="H31" s="405"/>
      <c r="I31" s="413"/>
    </row>
    <row r="32" spans="1:9" s="417" customFormat="1" ht="18.75" x14ac:dyDescent="0.4">
      <c r="A32" s="63"/>
      <c r="B32" s="63"/>
      <c r="C32" s="637" t="s">
        <v>304</v>
      </c>
      <c r="D32" s="637"/>
      <c r="E32" s="637"/>
      <c r="F32" s="638"/>
      <c r="G32" s="416">
        <f>G26</f>
        <v>0</v>
      </c>
      <c r="H32" s="405"/>
      <c r="I32" s="413"/>
    </row>
    <row r="33" spans="1:12" s="417" customFormat="1" ht="18.75" x14ac:dyDescent="0.4">
      <c r="A33" s="63"/>
      <c r="B33" s="418" t="s">
        <v>23</v>
      </c>
      <c r="C33" s="635" t="s">
        <v>305</v>
      </c>
      <c r="D33" s="636"/>
      <c r="E33" s="636"/>
      <c r="F33" s="636"/>
      <c r="G33" s="419">
        <v>0</v>
      </c>
      <c r="H33" s="405"/>
      <c r="I33" s="413"/>
    </row>
    <row r="34" spans="1:12" s="417" customFormat="1" x14ac:dyDescent="0.2">
      <c r="A34" s="628"/>
      <c r="B34" s="629"/>
      <c r="C34" s="629"/>
      <c r="D34" s="629"/>
      <c r="E34" s="629"/>
      <c r="F34" s="629"/>
      <c r="G34" s="629"/>
      <c r="H34" s="629"/>
      <c r="I34" s="629"/>
    </row>
    <row r="35" spans="1:12" s="417" customFormat="1" x14ac:dyDescent="0.2">
      <c r="A35" s="629"/>
      <c r="B35" s="629"/>
      <c r="C35" s="629"/>
      <c r="D35" s="629"/>
      <c r="E35" s="629"/>
      <c r="F35" s="629"/>
      <c r="G35" s="629"/>
      <c r="H35" s="629"/>
      <c r="I35" s="629"/>
    </row>
    <row r="36" spans="1:12" s="417" customFormat="1" x14ac:dyDescent="0.2">
      <c r="A36" s="629"/>
      <c r="B36" s="629"/>
      <c r="C36" s="629"/>
      <c r="D36" s="629"/>
      <c r="E36" s="629"/>
      <c r="F36" s="629"/>
      <c r="G36" s="629"/>
      <c r="H36" s="629"/>
      <c r="I36" s="629"/>
    </row>
    <row r="37" spans="1:12" s="417" customFormat="1" ht="19.5" x14ac:dyDescent="0.4">
      <c r="A37" s="37" t="s">
        <v>50</v>
      </c>
      <c r="B37" s="37" t="s">
        <v>22</v>
      </c>
      <c r="C37" s="37"/>
      <c r="D37" s="59"/>
      <c r="E37" s="5"/>
      <c r="F37" s="61"/>
      <c r="G37" s="60"/>
      <c r="H37" s="403"/>
      <c r="I37" s="403"/>
    </row>
    <row r="38" spans="1:12" s="417" customFormat="1" ht="18.75" x14ac:dyDescent="0.4">
      <c r="A38" s="37"/>
      <c r="B38" s="37"/>
      <c r="C38" s="37"/>
      <c r="D38" s="59"/>
      <c r="E38" s="495"/>
      <c r="F38" s="497" t="s">
        <v>21</v>
      </c>
      <c r="G38" s="58" t="s">
        <v>20</v>
      </c>
      <c r="H38" s="403"/>
      <c r="I38" s="498" t="s">
        <v>19</v>
      </c>
    </row>
    <row r="39" spans="1:12" s="417" customFormat="1" ht="16.5" x14ac:dyDescent="0.35">
      <c r="A39" s="499" t="s">
        <v>18</v>
      </c>
      <c r="B39" s="51"/>
      <c r="C39" s="50"/>
      <c r="D39" s="51"/>
      <c r="E39" s="5"/>
      <c r="F39" s="500">
        <v>7642000</v>
      </c>
      <c r="G39" s="500">
        <v>7858148</v>
      </c>
      <c r="H39" s="405"/>
      <c r="I39" s="501">
        <f>IF(F39=0,"nerozp.",G39/F39)</f>
        <v>1.0282842187908925</v>
      </c>
      <c r="J39" s="56"/>
      <c r="K39" s="502"/>
      <c r="L39" s="503"/>
    </row>
    <row r="40" spans="1:12" s="417" customFormat="1" ht="16.5" x14ac:dyDescent="0.35">
      <c r="A40" s="499" t="s">
        <v>17</v>
      </c>
      <c r="B40" s="51"/>
      <c r="C40" s="50"/>
      <c r="D40" s="53"/>
      <c r="E40" s="53"/>
      <c r="F40" s="500">
        <v>437702</v>
      </c>
      <c r="G40" s="500">
        <v>437702</v>
      </c>
      <c r="H40" s="405"/>
      <c r="I40" s="501">
        <f>IF(F40=0,"nerozp.",G40/F40)</f>
        <v>1</v>
      </c>
      <c r="J40" s="55"/>
      <c r="K40" s="502"/>
    </row>
    <row r="41" spans="1:12" s="417" customFormat="1" ht="16.5" x14ac:dyDescent="0.35">
      <c r="A41" s="499" t="s">
        <v>16</v>
      </c>
      <c r="B41" s="51"/>
      <c r="C41" s="50"/>
      <c r="D41" s="53"/>
      <c r="E41" s="53"/>
      <c r="F41" s="500">
        <v>0</v>
      </c>
      <c r="G41" s="500">
        <v>0</v>
      </c>
      <c r="H41" s="405"/>
      <c r="I41" s="501" t="str">
        <f>IF(F41=0,"nerozp.",G41/F41)</f>
        <v>nerozp.</v>
      </c>
    </row>
    <row r="42" spans="1:12" s="417" customFormat="1" ht="16.5" x14ac:dyDescent="0.35">
      <c r="A42" s="499" t="s">
        <v>15</v>
      </c>
      <c r="B42" s="51"/>
      <c r="C42" s="50"/>
      <c r="D42" s="5"/>
      <c r="E42" s="5"/>
      <c r="F42" s="500">
        <v>329702</v>
      </c>
      <c r="G42" s="500">
        <v>329702</v>
      </c>
      <c r="H42" s="405"/>
      <c r="I42" s="501">
        <f>IF(F42=0,"nerozp.",G42/F42)</f>
        <v>1</v>
      </c>
    </row>
    <row r="43" spans="1:12" s="417" customFormat="1" ht="16.5" x14ac:dyDescent="0.35">
      <c r="A43" s="499" t="s">
        <v>14</v>
      </c>
      <c r="B43" s="51"/>
      <c r="C43" s="50"/>
      <c r="D43" s="5"/>
      <c r="E43" s="5"/>
      <c r="F43" s="500">
        <v>0</v>
      </c>
      <c r="G43" s="500">
        <v>0</v>
      </c>
      <c r="H43" s="405"/>
      <c r="I43" s="501" t="str">
        <f>IF(F43=0,"nerozp.",G43/F43)</f>
        <v>nerozp.</v>
      </c>
    </row>
    <row r="44" spans="1:12" s="417" customFormat="1" ht="14.25" x14ac:dyDescent="0.2">
      <c r="A44" s="504" t="s">
        <v>13</v>
      </c>
      <c r="B44" s="46"/>
      <c r="C44" s="45"/>
      <c r="D44" s="41"/>
      <c r="E44" s="41"/>
      <c r="F44" s="505"/>
      <c r="G44" s="505"/>
      <c r="H44" s="506"/>
      <c r="I44" s="507"/>
    </row>
    <row r="45" spans="1:12" s="417" customFormat="1" x14ac:dyDescent="0.2">
      <c r="A45" s="508"/>
      <c r="B45" s="639" t="s">
        <v>315</v>
      </c>
      <c r="C45" s="640"/>
      <c r="D45" s="640"/>
      <c r="E45" s="640"/>
      <c r="F45" s="640"/>
      <c r="G45" s="640"/>
      <c r="H45" s="640"/>
      <c r="I45" s="640"/>
    </row>
    <row r="46" spans="1:12" s="417" customFormat="1" x14ac:dyDescent="0.2">
      <c r="A46" s="508"/>
      <c r="B46" s="641"/>
      <c r="C46" s="641"/>
      <c r="D46" s="641"/>
      <c r="E46" s="641"/>
      <c r="F46" s="641"/>
      <c r="G46" s="641"/>
      <c r="H46" s="641"/>
      <c r="I46" s="641"/>
    </row>
    <row r="47" spans="1:12" s="417" customFormat="1" ht="19.5" thickBot="1" x14ac:dyDescent="0.45">
      <c r="A47" s="37" t="s">
        <v>49</v>
      </c>
      <c r="B47" s="37" t="s">
        <v>11</v>
      </c>
      <c r="C47" s="36"/>
      <c r="D47" s="5"/>
      <c r="E47" s="5"/>
      <c r="F47" s="403"/>
      <c r="G47" s="10"/>
      <c r="H47" s="633" t="s">
        <v>10</v>
      </c>
      <c r="I47" s="634"/>
    </row>
    <row r="48" spans="1:12"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48600</v>
      </c>
      <c r="F52" s="526">
        <v>0</v>
      </c>
      <c r="G52" s="527">
        <v>0</v>
      </c>
      <c r="H52" s="527">
        <f>E52+F52-G52</f>
        <v>48600</v>
      </c>
      <c r="I52" s="528">
        <v>48600</v>
      </c>
    </row>
    <row r="53" spans="1:9" s="417" customFormat="1" x14ac:dyDescent="0.2">
      <c r="A53" s="529"/>
      <c r="B53" s="530"/>
      <c r="C53" s="530" t="s">
        <v>3</v>
      </c>
      <c r="D53" s="530"/>
      <c r="E53" s="531">
        <v>29022.62</v>
      </c>
      <c r="F53" s="532">
        <v>76000</v>
      </c>
      <c r="G53" s="533">
        <v>76450</v>
      </c>
      <c r="H53" s="533">
        <f>E53+F53-G53</f>
        <v>28572.619999999995</v>
      </c>
      <c r="I53" s="534">
        <v>15850.62</v>
      </c>
    </row>
    <row r="54" spans="1:9" s="417" customFormat="1" x14ac:dyDescent="0.2">
      <c r="A54" s="529"/>
      <c r="B54" s="530"/>
      <c r="C54" s="530" t="s">
        <v>2</v>
      </c>
      <c r="D54" s="530"/>
      <c r="E54" s="531">
        <v>7977.42</v>
      </c>
      <c r="F54" s="532">
        <v>140342.57999999999</v>
      </c>
      <c r="G54" s="533">
        <v>139500</v>
      </c>
      <c r="H54" s="533">
        <f>E54+F54-G54</f>
        <v>8820</v>
      </c>
      <c r="I54" s="534">
        <v>8820</v>
      </c>
    </row>
    <row r="55" spans="1:9" s="417" customFormat="1" x14ac:dyDescent="0.2">
      <c r="A55" s="529"/>
      <c r="B55" s="530"/>
      <c r="C55" s="530" t="s">
        <v>1</v>
      </c>
      <c r="D55" s="530"/>
      <c r="E55" s="531">
        <v>134762.79999999999</v>
      </c>
      <c r="F55" s="532">
        <v>437702.00000000006</v>
      </c>
      <c r="G55" s="533">
        <v>401002</v>
      </c>
      <c r="H55" s="533">
        <f>E55+F55-G55</f>
        <v>171462.80000000005</v>
      </c>
      <c r="I55" s="534">
        <v>171462.8</v>
      </c>
    </row>
    <row r="56" spans="1:9" s="417" customFormat="1" ht="18.75" thickBot="1" x14ac:dyDescent="0.4">
      <c r="A56" s="14" t="s">
        <v>0</v>
      </c>
      <c r="B56" s="13"/>
      <c r="C56" s="13"/>
      <c r="D56" s="13"/>
      <c r="E56" s="535">
        <f>SUM(E52:E55)</f>
        <v>220362.83999999997</v>
      </c>
      <c r="F56" s="12">
        <f>SUM(F52:F55)</f>
        <v>654044.58000000007</v>
      </c>
      <c r="G56" s="12">
        <f>SUM(G52:G55)</f>
        <v>616952</v>
      </c>
      <c r="H56" s="12">
        <f>SUM(H52:H55)</f>
        <v>257455.42000000004</v>
      </c>
      <c r="I56" s="11">
        <f>SUM(I52:I55)</f>
        <v>244733.41999999998</v>
      </c>
    </row>
    <row r="57" spans="1:9" s="417" customFormat="1" ht="18.75" thickTop="1" x14ac:dyDescent="0.35">
      <c r="A57" s="7"/>
      <c r="B57" s="6"/>
      <c r="C57" s="6"/>
      <c r="D57" s="5"/>
      <c r="E57" s="5"/>
      <c r="F57" s="403"/>
      <c r="G57" s="10"/>
      <c r="H57" s="497"/>
      <c r="I57" s="497"/>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44">
    <cfRule type="cellIs" dxfId="479" priority="8" stopIfTrue="1" operator="greaterThan">
      <formula>1</formula>
    </cfRule>
  </conditionalFormatting>
  <conditionalFormatting sqref="H52:H55">
    <cfRule type="cellIs" dxfId="478" priority="12" stopIfTrue="1" operator="notEqual">
      <formula>E52+F52-G52</formula>
    </cfRule>
  </conditionalFormatting>
  <conditionalFormatting sqref="I56">
    <cfRule type="cellIs" dxfId="477" priority="13" stopIfTrue="1" operator="notEqual">
      <formula>$I$52+$I$53+$I$54+$I$55</formula>
    </cfRule>
  </conditionalFormatting>
  <conditionalFormatting sqref="H56">
    <cfRule type="cellIs" dxfId="476" priority="14" stopIfTrue="1" operator="notEqual">
      <formula>E56+F56-G56</formula>
    </cfRule>
    <cfRule type="cellIs" dxfId="475" priority="15" stopIfTrue="1" operator="notEqual">
      <formula>SUM($H$52:$H$55)</formula>
    </cfRule>
  </conditionalFormatting>
  <conditionalFormatting sqref="G18 G16">
    <cfRule type="cellIs" dxfId="474" priority="16" stopIfTrue="1" operator="notEqual">
      <formula>H16+I16</formula>
    </cfRule>
  </conditionalFormatting>
  <conditionalFormatting sqref="G24">
    <cfRule type="cellIs" dxfId="473" priority="17" stopIfTrue="1" operator="notEqual">
      <formula>ROUND(H24+I24,2)</formula>
    </cfRule>
  </conditionalFormatting>
  <conditionalFormatting sqref="H24">
    <cfRule type="cellIs" dxfId="472" priority="18" stopIfTrue="1" operator="notEqual">
      <formula>$H$18-$H$16</formula>
    </cfRule>
  </conditionalFormatting>
  <conditionalFormatting sqref="I24">
    <cfRule type="cellIs" dxfId="471" priority="19" stopIfTrue="1" operator="notEqual">
      <formula>I18-I16</formula>
    </cfRule>
  </conditionalFormatting>
  <conditionalFormatting sqref="G23">
    <cfRule type="cellIs" dxfId="470" priority="6" stopIfTrue="1" operator="notEqual">
      <formula>ROUND(H23+I23,2)</formula>
    </cfRule>
  </conditionalFormatting>
  <conditionalFormatting sqref="J39">
    <cfRule type="cellIs" dxfId="469" priority="3" operator="greaterThan">
      <formula>0</formula>
    </cfRule>
    <cfRule type="cellIs" dxfId="468" priority="4" operator="lessThan">
      <formula>0</formula>
    </cfRule>
  </conditionalFormatting>
  <conditionalFormatting sqref="J40">
    <cfRule type="cellIs" dxfId="467" priority="1" operator="greaterThan">
      <formula>0</formula>
    </cfRule>
    <cfRule type="cellIs" dxfId="466"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105</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237</v>
      </c>
      <c r="F4" s="644"/>
      <c r="G4" s="644"/>
      <c r="H4" s="644"/>
      <c r="I4" s="644"/>
    </row>
    <row r="5" spans="1:11" ht="9" customHeight="1" x14ac:dyDescent="0.25">
      <c r="A5" s="105"/>
      <c r="E5" s="630" t="s">
        <v>42</v>
      </c>
      <c r="F5" s="630"/>
      <c r="G5" s="630"/>
      <c r="H5" s="630"/>
      <c r="I5" s="630"/>
    </row>
    <row r="6" spans="1:11" ht="19.5" x14ac:dyDescent="0.4">
      <c r="A6" s="103" t="s">
        <v>41</v>
      </c>
      <c r="E6" s="627" t="s">
        <v>238</v>
      </c>
      <c r="F6" s="627"/>
      <c r="G6" s="627"/>
      <c r="H6" s="103" t="s">
        <v>40</v>
      </c>
      <c r="I6" s="104" t="s">
        <v>239</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21697000</v>
      </c>
      <c r="F16" s="492">
        <v>21526625</v>
      </c>
      <c r="G16" s="80">
        <f>H16+I16</f>
        <v>21971060.119999997</v>
      </c>
      <c r="H16" s="491">
        <v>21971060.119999997</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18763000</v>
      </c>
      <c r="F18" s="492">
        <v>21526465</v>
      </c>
      <c r="G18" s="80">
        <f>H18+I18</f>
        <v>21973551.289999999</v>
      </c>
      <c r="H18" s="491">
        <v>21973551.289999999</v>
      </c>
      <c r="I18" s="491">
        <v>0</v>
      </c>
    </row>
    <row r="19" spans="1:9" s="417" customFormat="1" ht="6"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2491.17</v>
      </c>
      <c r="H24" s="396">
        <f>H18-H16-H22</f>
        <v>2491.1700000017881</v>
      </c>
      <c r="I24" s="396">
        <f>I18-I166-I22</f>
        <v>0</v>
      </c>
    </row>
    <row r="25" spans="1:9" s="392" customFormat="1" ht="15" x14ac:dyDescent="0.3">
      <c r="A25" s="393" t="s">
        <v>302</v>
      </c>
      <c r="B25" s="393"/>
      <c r="C25" s="393"/>
      <c r="D25" s="393"/>
      <c r="E25" s="393"/>
      <c r="F25" s="393"/>
      <c r="G25" s="394">
        <v>2491.17</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2491.17</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2491.17</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10744000</v>
      </c>
      <c r="G39" s="500">
        <v>10743840</v>
      </c>
      <c r="H39" s="405"/>
      <c r="I39" s="501">
        <f>IF(F39=0,"nerozp.",G39/F39)</f>
        <v>0.9999851079672375</v>
      </c>
      <c r="J39" s="56"/>
      <c r="K39" s="502"/>
    </row>
    <row r="40" spans="1:11" s="417" customFormat="1" ht="16.5" x14ac:dyDescent="0.35">
      <c r="A40" s="499" t="s">
        <v>17</v>
      </c>
      <c r="B40" s="51"/>
      <c r="C40" s="50"/>
      <c r="D40" s="53"/>
      <c r="E40" s="53"/>
      <c r="F40" s="500">
        <v>432141</v>
      </c>
      <c r="G40" s="500">
        <v>432141</v>
      </c>
      <c r="H40" s="405"/>
      <c r="I40" s="501">
        <f>IF(F40=0,"nerozp.",G40/F40)</f>
        <v>1</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324141</v>
      </c>
      <c r="G42" s="500">
        <v>324141</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c r="C44" s="45"/>
      <c r="D44" s="41"/>
      <c r="E44" s="41"/>
      <c r="F44" s="505"/>
      <c r="G44" s="505"/>
      <c r="H44" s="506"/>
      <c r="I44" s="507"/>
    </row>
    <row r="45" spans="1:11" s="417" customFormat="1" x14ac:dyDescent="0.2">
      <c r="A45" s="508"/>
      <c r="B45" s="665" t="s">
        <v>338</v>
      </c>
      <c r="C45" s="656"/>
      <c r="D45" s="656"/>
      <c r="E45" s="656"/>
      <c r="F45" s="656"/>
      <c r="G45" s="656"/>
      <c r="H45" s="656"/>
      <c r="I45" s="656"/>
    </row>
    <row r="46" spans="1:11" s="417" customFormat="1" ht="6.75" customHeight="1" x14ac:dyDescent="0.2">
      <c r="A46" s="508"/>
      <c r="B46" s="656"/>
      <c r="C46" s="656"/>
      <c r="D46" s="656"/>
      <c r="E46" s="656"/>
      <c r="F46" s="656"/>
      <c r="G46" s="656"/>
      <c r="H46" s="656"/>
      <c r="I46" s="656"/>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3200</v>
      </c>
      <c r="F52" s="526">
        <v>0</v>
      </c>
      <c r="G52" s="527">
        <v>0</v>
      </c>
      <c r="H52" s="527">
        <f>E52+F52-G52</f>
        <v>3200</v>
      </c>
      <c r="I52" s="528">
        <v>3200</v>
      </c>
    </row>
    <row r="53" spans="1:9" s="417" customFormat="1" x14ac:dyDescent="0.2">
      <c r="A53" s="529"/>
      <c r="B53" s="530"/>
      <c r="C53" s="530" t="s">
        <v>3</v>
      </c>
      <c r="D53" s="530"/>
      <c r="E53" s="531">
        <v>207251.57</v>
      </c>
      <c r="F53" s="532">
        <v>107837</v>
      </c>
      <c r="G53" s="533">
        <v>177343.54</v>
      </c>
      <c r="H53" s="533">
        <f>E53+F53-G53</f>
        <v>137745.03</v>
      </c>
      <c r="I53" s="534">
        <v>132409.16</v>
      </c>
    </row>
    <row r="54" spans="1:9" s="417" customFormat="1" x14ac:dyDescent="0.2">
      <c r="A54" s="529"/>
      <c r="B54" s="530"/>
      <c r="C54" s="530" t="s">
        <v>2</v>
      </c>
      <c r="D54" s="530"/>
      <c r="E54" s="531">
        <v>403495.41000000003</v>
      </c>
      <c r="F54" s="532">
        <v>722748.38</v>
      </c>
      <c r="G54" s="533">
        <v>208698</v>
      </c>
      <c r="H54" s="533">
        <f>E54+F54-G54</f>
        <v>917545.79</v>
      </c>
      <c r="I54" s="534">
        <v>917545.79</v>
      </c>
    </row>
    <row r="55" spans="1:9" s="417" customFormat="1" x14ac:dyDescent="0.2">
      <c r="A55" s="529"/>
      <c r="B55" s="530"/>
      <c r="C55" s="530" t="s">
        <v>1</v>
      </c>
      <c r="D55" s="530"/>
      <c r="E55" s="531">
        <v>255602</v>
      </c>
      <c r="F55" s="532">
        <v>518467</v>
      </c>
      <c r="G55" s="533">
        <v>510467</v>
      </c>
      <c r="H55" s="533">
        <f>E55+F55-G55</f>
        <v>263602</v>
      </c>
      <c r="I55" s="534">
        <v>263602</v>
      </c>
    </row>
    <row r="56" spans="1:9" s="417" customFormat="1" ht="18.75" thickBot="1" x14ac:dyDescent="0.4">
      <c r="A56" s="14" t="s">
        <v>0</v>
      </c>
      <c r="B56" s="13"/>
      <c r="C56" s="13"/>
      <c r="D56" s="13"/>
      <c r="E56" s="535">
        <f>SUM(E52:E55)</f>
        <v>869548.98</v>
      </c>
      <c r="F56" s="12">
        <f>SUM(F52:F55)</f>
        <v>1349052.38</v>
      </c>
      <c r="G56" s="12">
        <f>SUM(G52:G55)</f>
        <v>896508.54</v>
      </c>
      <c r="H56" s="12">
        <f>SUM(H52:H55)</f>
        <v>1322092.82</v>
      </c>
      <c r="I56" s="11">
        <f>SUM(I52:I55)</f>
        <v>1316756.95</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H52:H55">
    <cfRule type="cellIs" dxfId="223" priority="13" stopIfTrue="1" operator="notEqual">
      <formula>E52+F52-G52</formula>
    </cfRule>
  </conditionalFormatting>
  <conditionalFormatting sqref="I56">
    <cfRule type="cellIs" dxfId="222" priority="14" stopIfTrue="1" operator="notEqual">
      <formula>$I$52+$I$53+$I$54+$I$55</formula>
    </cfRule>
  </conditionalFormatting>
  <conditionalFormatting sqref="H56">
    <cfRule type="cellIs" dxfId="221" priority="15" stopIfTrue="1" operator="notEqual">
      <formula>E56+F56-G56</formula>
    </cfRule>
    <cfRule type="cellIs" dxfId="220" priority="16" stopIfTrue="1" operator="notEqual">
      <formula>1341530.82-19438</formula>
    </cfRule>
  </conditionalFormatting>
  <conditionalFormatting sqref="G18 G16">
    <cfRule type="cellIs" dxfId="219" priority="17" stopIfTrue="1" operator="notEqual">
      <formula>H16+I16</formula>
    </cfRule>
  </conditionalFormatting>
  <conditionalFormatting sqref="G24">
    <cfRule type="cellIs" dxfId="218" priority="18" stopIfTrue="1" operator="notEqual">
      <formula>ROUND(H24+I24,2)</formula>
    </cfRule>
  </conditionalFormatting>
  <conditionalFormatting sqref="H24">
    <cfRule type="cellIs" dxfId="217" priority="19" stopIfTrue="1" operator="notEqual">
      <formula>$H$18-$H$16</formula>
    </cfRule>
  </conditionalFormatting>
  <conditionalFormatting sqref="I24">
    <cfRule type="cellIs" dxfId="216" priority="20" stopIfTrue="1" operator="notEqual">
      <formula>I18-I16</formula>
    </cfRule>
  </conditionalFormatting>
  <conditionalFormatting sqref="G23">
    <cfRule type="cellIs" dxfId="215" priority="7" stopIfTrue="1" operator="notEqual">
      <formula>ROUND(H23+I23,2)</formula>
    </cfRule>
  </conditionalFormatting>
  <conditionalFormatting sqref="J39">
    <cfRule type="cellIs" dxfId="214" priority="4" operator="greaterThan">
      <formula>0</formula>
    </cfRule>
    <cfRule type="cellIs" dxfId="213" priority="5" operator="lessThan">
      <formula>0</formula>
    </cfRule>
  </conditionalFormatting>
  <conditionalFormatting sqref="J40">
    <cfRule type="cellIs" dxfId="212" priority="2" operator="greaterThan">
      <formula>0</formula>
    </cfRule>
    <cfRule type="cellIs" dxfId="211" priority="3" operator="lessThan">
      <formula>0</formula>
    </cfRule>
  </conditionalFormatting>
  <conditionalFormatting sqref="E56">
    <cfRule type="cellIs" dxfId="210" priority="1" operator="notEqual">
      <formula>889034.98-19486</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K60"/>
  <sheetViews>
    <sheetView showGridLines="0" workbookViewId="0">
      <selection activeCell="D45" sqref="D45:D46"/>
    </sheetView>
  </sheetViews>
  <sheetFormatPr defaultColWidth="8.7109375" defaultRowHeight="12.75" customHeight="1" x14ac:dyDescent="0.25"/>
  <cols>
    <col min="1" max="1" width="7.5703125" style="111" customWidth="1"/>
    <col min="2" max="2" width="2.5703125" style="111" customWidth="1"/>
    <col min="3" max="3" width="8.42578125" style="111" customWidth="1"/>
    <col min="4" max="4" width="8.28515625" style="111" customWidth="1"/>
    <col min="5" max="5" width="14.7109375" style="111" customWidth="1"/>
    <col min="6" max="6" width="16.7109375" style="111" customWidth="1"/>
    <col min="7" max="9" width="14.7109375" style="111" customWidth="1"/>
    <col min="10" max="16384" width="8.7109375" style="110"/>
  </cols>
  <sheetData>
    <row r="1" spans="1:11" ht="19.5" customHeight="1" x14ac:dyDescent="0.4">
      <c r="A1" s="178" t="s">
        <v>45</v>
      </c>
      <c r="B1" s="177"/>
      <c r="C1" s="177"/>
      <c r="D1" s="177"/>
    </row>
    <row r="2" spans="1:11" ht="19.5" customHeight="1" x14ac:dyDescent="0.4">
      <c r="A2" s="669" t="s">
        <v>44</v>
      </c>
      <c r="B2" s="669"/>
      <c r="C2" s="669"/>
      <c r="D2" s="669"/>
      <c r="E2" s="670" t="s">
        <v>240</v>
      </c>
      <c r="F2" s="670"/>
      <c r="G2" s="670"/>
      <c r="H2" s="670"/>
      <c r="I2" s="670"/>
      <c r="J2" s="176"/>
      <c r="K2" s="176"/>
    </row>
    <row r="3" spans="1:11" ht="12" customHeight="1" x14ac:dyDescent="0.4">
      <c r="A3" s="175"/>
      <c r="B3" s="175"/>
      <c r="C3" s="175"/>
      <c r="D3" s="175"/>
      <c r="E3" s="671" t="s">
        <v>42</v>
      </c>
      <c r="F3" s="671"/>
      <c r="G3" s="671"/>
      <c r="H3" s="671"/>
      <c r="I3" s="671"/>
    </row>
    <row r="4" spans="1:11" ht="15.75" customHeight="1" x14ac:dyDescent="0.25">
      <c r="A4" s="174" t="s">
        <v>43</v>
      </c>
      <c r="E4" s="672" t="s">
        <v>241</v>
      </c>
      <c r="F4" s="672"/>
      <c r="G4" s="672"/>
      <c r="H4" s="672"/>
      <c r="I4" s="672"/>
    </row>
    <row r="5" spans="1:11" ht="9" customHeight="1" x14ac:dyDescent="0.25">
      <c r="A5" s="174"/>
      <c r="E5" s="671" t="s">
        <v>42</v>
      </c>
      <c r="F5" s="671"/>
      <c r="G5" s="671"/>
      <c r="H5" s="671"/>
      <c r="I5" s="671"/>
    </row>
    <row r="6" spans="1:11" ht="19.5" customHeight="1" x14ac:dyDescent="0.4">
      <c r="A6" s="172" t="s">
        <v>41</v>
      </c>
      <c r="E6" s="674" t="s">
        <v>242</v>
      </c>
      <c r="F6" s="674"/>
      <c r="G6" s="674"/>
      <c r="H6" s="172" t="s">
        <v>40</v>
      </c>
      <c r="I6" s="173" t="s">
        <v>243</v>
      </c>
    </row>
    <row r="7" spans="1:11" ht="9.75" customHeight="1" x14ac:dyDescent="0.4">
      <c r="A7" s="172"/>
      <c r="E7" s="671" t="s">
        <v>39</v>
      </c>
      <c r="F7" s="671"/>
      <c r="G7" s="671"/>
      <c r="H7" s="671"/>
      <c r="I7" s="671"/>
    </row>
    <row r="8" spans="1:11" ht="7.5" customHeight="1" x14ac:dyDescent="0.4">
      <c r="A8" s="172"/>
      <c r="E8" s="170"/>
      <c r="F8" s="170"/>
      <c r="G8" s="170"/>
      <c r="H8" s="171"/>
      <c r="I8" s="170"/>
    </row>
    <row r="9" spans="1:11" ht="19.5" customHeight="1" x14ac:dyDescent="0.4">
      <c r="A9" s="172"/>
      <c r="E9" s="170"/>
      <c r="F9" s="170"/>
      <c r="G9" s="170"/>
      <c r="H9" s="171"/>
      <c r="I9" s="170"/>
    </row>
    <row r="11" spans="1:11" s="553" customFormat="1" ht="18.75" customHeight="1" x14ac:dyDescent="0.4">
      <c r="A11" s="169"/>
      <c r="B11" s="551"/>
      <c r="C11" s="551"/>
      <c r="D11" s="551"/>
      <c r="E11" s="165" t="s">
        <v>38</v>
      </c>
      <c r="F11" s="165" t="s">
        <v>37</v>
      </c>
      <c r="G11" s="167" t="s">
        <v>20</v>
      </c>
      <c r="H11" s="552" t="s">
        <v>36</v>
      </c>
      <c r="I11" s="168"/>
    </row>
    <row r="12" spans="1:11" s="553" customFormat="1" ht="18.75" customHeight="1" x14ac:dyDescent="0.4">
      <c r="A12" s="554"/>
      <c r="B12" s="554"/>
      <c r="C12" s="554"/>
      <c r="D12" s="554"/>
      <c r="E12" s="165" t="s">
        <v>35</v>
      </c>
      <c r="F12" s="165" t="s">
        <v>35</v>
      </c>
      <c r="G12" s="167" t="s">
        <v>34</v>
      </c>
      <c r="H12" s="166" t="s">
        <v>33</v>
      </c>
      <c r="I12" s="555" t="s">
        <v>32</v>
      </c>
    </row>
    <row r="13" spans="1:11" s="553" customFormat="1" ht="15" customHeight="1" x14ac:dyDescent="0.25">
      <c r="A13" s="554"/>
      <c r="B13" s="554"/>
      <c r="C13" s="554"/>
      <c r="D13" s="554"/>
      <c r="E13" s="165" t="s">
        <v>0</v>
      </c>
      <c r="F13" s="165" t="s">
        <v>0</v>
      </c>
      <c r="G13" s="164"/>
      <c r="H13" s="675" t="s">
        <v>31</v>
      </c>
      <c r="I13" s="675"/>
    </row>
    <row r="14" spans="1:11" s="553" customFormat="1" ht="15" customHeight="1" x14ac:dyDescent="0.25">
      <c r="A14" s="554"/>
      <c r="B14" s="554"/>
      <c r="C14" s="554"/>
      <c r="D14" s="554"/>
      <c r="E14" s="165"/>
      <c r="F14" s="165"/>
      <c r="G14" s="164"/>
      <c r="H14" s="556"/>
      <c r="I14" s="557"/>
    </row>
    <row r="15" spans="1:11" s="553" customFormat="1" ht="18.75" customHeight="1" x14ac:dyDescent="0.4">
      <c r="A15" s="141" t="s">
        <v>47</v>
      </c>
      <c r="B15" s="141"/>
      <c r="C15" s="162"/>
      <c r="D15" s="161"/>
      <c r="E15" s="163"/>
      <c r="F15" s="163"/>
      <c r="G15" s="145"/>
      <c r="H15" s="554"/>
      <c r="I15" s="554"/>
    </row>
    <row r="16" spans="1:11" s="553" customFormat="1" ht="19.5" customHeight="1" x14ac:dyDescent="0.4">
      <c r="A16" s="158" t="s">
        <v>30</v>
      </c>
      <c r="B16" s="141"/>
      <c r="C16" s="162"/>
      <c r="D16" s="161"/>
      <c r="E16" s="558">
        <v>5648000</v>
      </c>
      <c r="F16" s="559">
        <v>5402862</v>
      </c>
      <c r="G16" s="155">
        <f>H16+I16</f>
        <v>5160160.84</v>
      </c>
      <c r="H16" s="558">
        <v>5160160.84</v>
      </c>
      <c r="I16" s="558">
        <v>0</v>
      </c>
    </row>
    <row r="17" spans="1:9" s="553" customFormat="1" ht="14.25" customHeight="1" x14ac:dyDescent="0.3">
      <c r="A17" s="160"/>
      <c r="B17" s="159"/>
      <c r="C17" s="159"/>
      <c r="D17" s="159"/>
      <c r="E17" s="560"/>
      <c r="F17" s="551"/>
      <c r="G17" s="561"/>
      <c r="H17" s="561"/>
      <c r="I17" s="561"/>
    </row>
    <row r="18" spans="1:9" s="553" customFormat="1" ht="19.5" customHeight="1" x14ac:dyDescent="0.4">
      <c r="A18" s="158" t="s">
        <v>29</v>
      </c>
      <c r="B18" s="148"/>
      <c r="C18" s="148"/>
      <c r="D18" s="148"/>
      <c r="E18" s="558">
        <v>4301000</v>
      </c>
      <c r="F18" s="559">
        <v>5402862</v>
      </c>
      <c r="G18" s="155">
        <f>H18+I18</f>
        <v>5167908.62</v>
      </c>
      <c r="H18" s="558">
        <v>5167908.62</v>
      </c>
      <c r="I18" s="558">
        <v>0</v>
      </c>
    </row>
    <row r="19" spans="1:9" s="553" customFormat="1" ht="8.25" customHeight="1" x14ac:dyDescent="0.35">
      <c r="A19" s="157"/>
      <c r="B19" s="148"/>
      <c r="C19" s="148"/>
      <c r="D19" s="148"/>
      <c r="E19" s="155"/>
      <c r="F19" s="156"/>
      <c r="G19" s="155"/>
      <c r="H19" s="154"/>
      <c r="I19" s="154"/>
    </row>
    <row r="20" spans="1:9" s="553" customFormat="1" ht="12.75" hidden="1" customHeight="1" x14ac:dyDescent="0.35">
      <c r="A20" s="153"/>
      <c r="B20" s="152"/>
      <c r="C20" s="152"/>
      <c r="D20" s="152"/>
      <c r="E20" s="148"/>
      <c r="F20" s="148"/>
      <c r="G20" s="148"/>
      <c r="H20" s="151"/>
      <c r="I20" s="151"/>
    </row>
    <row r="21" spans="1:9" s="553" customFormat="1" ht="19.5" customHeight="1" x14ac:dyDescent="0.4">
      <c r="A21" s="150" t="s">
        <v>28</v>
      </c>
      <c r="B21" s="146"/>
      <c r="C21" s="146"/>
      <c r="D21" s="146"/>
      <c r="E21" s="146"/>
      <c r="F21" s="146"/>
      <c r="G21" s="149"/>
      <c r="H21" s="148"/>
      <c r="I21" s="148"/>
    </row>
    <row r="22" spans="1:9" s="553" customFormat="1" ht="18" customHeight="1" x14ac:dyDescent="0.35">
      <c r="A22" s="146"/>
      <c r="B22" s="146"/>
      <c r="C22" s="147" t="s">
        <v>27</v>
      </c>
      <c r="D22" s="146"/>
      <c r="E22" s="146"/>
      <c r="F22" s="146"/>
      <c r="G22" s="558">
        <f>H22+I22</f>
        <v>0</v>
      </c>
      <c r="H22" s="558">
        <v>0</v>
      </c>
      <c r="I22" s="558">
        <v>0</v>
      </c>
    </row>
    <row r="23" spans="1:9" s="553" customFormat="1" ht="18" customHeight="1" x14ac:dyDescent="0.25">
      <c r="A23" s="145"/>
      <c r="B23" s="143"/>
      <c r="C23" s="144"/>
      <c r="D23" s="143"/>
      <c r="E23" s="143"/>
      <c r="F23" s="143"/>
      <c r="G23" s="142"/>
      <c r="H23" s="558"/>
      <c r="I23" s="558"/>
    </row>
    <row r="24" spans="1:9" s="398" customFormat="1" ht="22.5" customHeight="1" x14ac:dyDescent="0.3">
      <c r="A24" s="399" t="s">
        <v>26</v>
      </c>
      <c r="B24" s="399"/>
      <c r="C24" s="162"/>
      <c r="D24" s="399"/>
      <c r="E24" s="399"/>
      <c r="F24" s="399"/>
      <c r="G24" s="562">
        <f>ROUND(G18-G16-G22,2)</f>
        <v>7747.78</v>
      </c>
      <c r="H24" s="563">
        <f>H18-H16-H22</f>
        <v>7747.7800000002608</v>
      </c>
      <c r="I24" s="563">
        <f>I18-I166-I22</f>
        <v>0</v>
      </c>
    </row>
    <row r="25" spans="1:9" s="398" customFormat="1" ht="12.75" customHeight="1" x14ac:dyDescent="0.3">
      <c r="A25" s="400" t="s">
        <v>302</v>
      </c>
      <c r="B25" s="400"/>
      <c r="C25" s="400"/>
      <c r="D25" s="400"/>
      <c r="E25" s="400"/>
      <c r="F25" s="400"/>
      <c r="G25" s="401">
        <v>7747.78</v>
      </c>
      <c r="H25" s="400"/>
      <c r="I25" s="400"/>
    </row>
    <row r="26" spans="1:9" s="398" customFormat="1" ht="12.75" customHeight="1" x14ac:dyDescent="0.3">
      <c r="A26" s="400" t="s">
        <v>25</v>
      </c>
      <c r="B26" s="400"/>
      <c r="C26" s="400"/>
      <c r="D26" s="400"/>
      <c r="E26" s="400"/>
      <c r="F26" s="400"/>
      <c r="G26" s="401">
        <v>0</v>
      </c>
      <c r="H26" s="402"/>
      <c r="I26" s="400"/>
    </row>
    <row r="27" spans="1:9" s="553" customFormat="1" ht="12.75" customHeight="1" x14ac:dyDescent="0.25">
      <c r="A27" s="561"/>
      <c r="B27" s="561"/>
      <c r="C27" s="561"/>
      <c r="D27" s="561"/>
      <c r="E27" s="561"/>
      <c r="F27" s="561"/>
      <c r="G27" s="561"/>
      <c r="H27" s="561"/>
      <c r="I27" s="561"/>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7747.78</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7747.78</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553" customFormat="1" ht="12.75" customHeight="1" x14ac:dyDescent="0.2">
      <c r="A34" s="676"/>
      <c r="B34" s="676"/>
      <c r="C34" s="676"/>
      <c r="D34" s="676"/>
      <c r="E34" s="676"/>
      <c r="F34" s="676"/>
      <c r="G34" s="676"/>
      <c r="H34" s="676"/>
      <c r="I34" s="676"/>
    </row>
    <row r="35" spans="1:11" s="553" customFormat="1" ht="12.75" customHeight="1" x14ac:dyDescent="0.2">
      <c r="A35" s="676"/>
      <c r="B35" s="676"/>
      <c r="C35" s="676"/>
      <c r="D35" s="676"/>
      <c r="E35" s="676"/>
      <c r="F35" s="676"/>
      <c r="G35" s="676"/>
      <c r="H35" s="676"/>
      <c r="I35" s="676"/>
    </row>
    <row r="36" spans="1:11" s="553" customFormat="1" ht="12.75" customHeight="1" x14ac:dyDescent="0.2">
      <c r="A36" s="676"/>
      <c r="B36" s="676"/>
      <c r="C36" s="676"/>
      <c r="D36" s="676"/>
      <c r="E36" s="676"/>
      <c r="F36" s="676"/>
      <c r="G36" s="676"/>
      <c r="H36" s="676"/>
      <c r="I36" s="676"/>
    </row>
    <row r="37" spans="1:11" s="553" customFormat="1" ht="19.5" customHeight="1" x14ac:dyDescent="0.4">
      <c r="A37" s="128" t="s">
        <v>50</v>
      </c>
      <c r="B37" s="128" t="s">
        <v>22</v>
      </c>
      <c r="C37" s="128"/>
      <c r="D37" s="138"/>
      <c r="E37" s="114"/>
      <c r="F37" s="140"/>
      <c r="G37" s="139"/>
      <c r="H37" s="564"/>
      <c r="I37" s="564"/>
    </row>
    <row r="38" spans="1:11" s="553" customFormat="1" ht="18.75" customHeight="1" x14ac:dyDescent="0.4">
      <c r="A38" s="128"/>
      <c r="B38" s="128"/>
      <c r="C38" s="128"/>
      <c r="D38" s="138"/>
      <c r="E38" s="561"/>
      <c r="F38" s="565" t="s">
        <v>21</v>
      </c>
      <c r="G38" s="137" t="s">
        <v>20</v>
      </c>
      <c r="H38" s="564"/>
      <c r="I38" s="566" t="s">
        <v>19</v>
      </c>
    </row>
    <row r="39" spans="1:11" s="553" customFormat="1" ht="16.5" customHeight="1" x14ac:dyDescent="0.35">
      <c r="A39" s="567" t="s">
        <v>18</v>
      </c>
      <c r="B39" s="133"/>
      <c r="C39" s="132"/>
      <c r="D39" s="133"/>
      <c r="E39" s="114"/>
      <c r="F39" s="568">
        <v>3192000</v>
      </c>
      <c r="G39" s="568">
        <v>3151762</v>
      </c>
      <c r="H39" s="569"/>
      <c r="I39" s="570">
        <f>IF(F39=0,"nerozp.",G39/F39)</f>
        <v>0.98739411027568924</v>
      </c>
      <c r="J39" s="136"/>
      <c r="K39" s="502"/>
    </row>
    <row r="40" spans="1:11" s="553" customFormat="1" ht="16.5" customHeight="1" x14ac:dyDescent="0.35">
      <c r="A40" s="567" t="s">
        <v>17</v>
      </c>
      <c r="B40" s="133"/>
      <c r="C40" s="132"/>
      <c r="D40" s="134"/>
      <c r="E40" s="134"/>
      <c r="F40" s="568">
        <v>83862</v>
      </c>
      <c r="G40" s="568">
        <v>83862</v>
      </c>
      <c r="H40" s="569"/>
      <c r="I40" s="570">
        <f>IF(F40=0,"nerozp.",G40/F40)</f>
        <v>1</v>
      </c>
      <c r="J40" s="135"/>
      <c r="K40" s="502"/>
    </row>
    <row r="41" spans="1:11" s="553" customFormat="1" ht="16.5" customHeight="1" x14ac:dyDescent="0.35">
      <c r="A41" s="567" t="s">
        <v>16</v>
      </c>
      <c r="B41" s="133"/>
      <c r="C41" s="132"/>
      <c r="D41" s="134"/>
      <c r="E41" s="134"/>
      <c r="F41" s="568">
        <v>0</v>
      </c>
      <c r="G41" s="568">
        <v>0</v>
      </c>
      <c r="H41" s="569"/>
      <c r="I41" s="570" t="str">
        <f>IF(F41=0,"nerozp.",G41/F41)</f>
        <v>nerozp.</v>
      </c>
    </row>
    <row r="42" spans="1:11" s="553" customFormat="1" ht="16.5" customHeight="1" x14ac:dyDescent="0.35">
      <c r="A42" s="567" t="s">
        <v>15</v>
      </c>
      <c r="B42" s="133"/>
      <c r="C42" s="132"/>
      <c r="D42" s="114"/>
      <c r="E42" s="114"/>
      <c r="F42" s="568">
        <v>63396</v>
      </c>
      <c r="G42" s="568">
        <v>63396</v>
      </c>
      <c r="H42" s="569"/>
      <c r="I42" s="570">
        <f>IF(F42=0,"nerozp.",G42/F42)</f>
        <v>1</v>
      </c>
    </row>
    <row r="43" spans="1:11" s="553" customFormat="1" ht="16.5" customHeight="1" x14ac:dyDescent="0.35">
      <c r="A43" s="567" t="s">
        <v>14</v>
      </c>
      <c r="B43" s="133"/>
      <c r="C43" s="132"/>
      <c r="D43" s="114"/>
      <c r="E43" s="114"/>
      <c r="F43" s="568">
        <v>0</v>
      </c>
      <c r="G43" s="568">
        <v>0</v>
      </c>
      <c r="H43" s="569"/>
      <c r="I43" s="570" t="str">
        <f>IF(F43=0,"nerozp.",G43/F43)</f>
        <v>nerozp.</v>
      </c>
    </row>
    <row r="44" spans="1:11" s="553" customFormat="1" ht="14.25" customHeight="1" x14ac:dyDescent="0.25">
      <c r="A44" s="571" t="s">
        <v>13</v>
      </c>
      <c r="B44" s="131"/>
      <c r="C44" s="130"/>
      <c r="D44" s="129"/>
      <c r="E44" s="129"/>
      <c r="F44" s="572"/>
      <c r="G44" s="572"/>
      <c r="H44" s="573"/>
      <c r="I44" s="574"/>
    </row>
    <row r="45" spans="1:11" s="553" customFormat="1" ht="16.5" customHeight="1" x14ac:dyDescent="0.25">
      <c r="A45" s="575"/>
      <c r="B45" s="664" t="s">
        <v>339</v>
      </c>
      <c r="C45" s="648"/>
      <c r="D45" s="648"/>
      <c r="E45" s="648"/>
      <c r="F45" s="648"/>
      <c r="G45" s="648"/>
      <c r="H45" s="648"/>
      <c r="I45" s="648"/>
    </row>
    <row r="46" spans="1:11" s="553" customFormat="1" ht="9.75" customHeight="1" x14ac:dyDescent="0.25">
      <c r="A46" s="575"/>
      <c r="B46" s="648"/>
      <c r="C46" s="648"/>
      <c r="D46" s="648"/>
      <c r="E46" s="648"/>
      <c r="F46" s="648"/>
      <c r="G46" s="648"/>
      <c r="H46" s="648"/>
      <c r="I46" s="648"/>
    </row>
    <row r="47" spans="1:11" s="553" customFormat="1" ht="19.5" customHeight="1" thickBot="1" x14ac:dyDescent="0.45">
      <c r="A47" s="128" t="s">
        <v>49</v>
      </c>
      <c r="B47" s="128" t="s">
        <v>11</v>
      </c>
      <c r="C47" s="127"/>
      <c r="D47" s="114"/>
      <c r="E47" s="114"/>
      <c r="F47" s="564"/>
      <c r="G47" s="119"/>
      <c r="H47" s="677" t="s">
        <v>10</v>
      </c>
      <c r="I47" s="677"/>
    </row>
    <row r="48" spans="1:11" s="553" customFormat="1" ht="18.75" customHeight="1" thickTop="1" x14ac:dyDescent="0.35">
      <c r="A48" s="126"/>
      <c r="B48" s="576"/>
      <c r="C48" s="125"/>
      <c r="D48" s="576"/>
      <c r="E48" s="124" t="s">
        <v>9</v>
      </c>
      <c r="F48" s="577" t="s">
        <v>8</v>
      </c>
      <c r="G48" s="577" t="s">
        <v>7</v>
      </c>
      <c r="H48" s="578" t="s">
        <v>6</v>
      </c>
      <c r="I48" s="579" t="s">
        <v>5</v>
      </c>
    </row>
    <row r="49" spans="1:9" s="553" customFormat="1" ht="12.75" customHeight="1" x14ac:dyDescent="0.25">
      <c r="A49" s="580"/>
      <c r="B49" s="564"/>
      <c r="C49" s="564"/>
      <c r="D49" s="564"/>
      <c r="E49" s="580"/>
      <c r="F49" s="673"/>
      <c r="G49" s="581"/>
      <c r="H49" s="582">
        <v>41639</v>
      </c>
      <c r="I49" s="583">
        <v>41639</v>
      </c>
    </row>
    <row r="50" spans="1:9" s="553" customFormat="1" ht="12.75" customHeight="1" x14ac:dyDescent="0.25">
      <c r="A50" s="580"/>
      <c r="B50" s="564"/>
      <c r="C50" s="564"/>
      <c r="D50" s="564"/>
      <c r="E50" s="580"/>
      <c r="F50" s="673"/>
      <c r="G50" s="584"/>
      <c r="H50" s="584"/>
      <c r="I50" s="585"/>
    </row>
    <row r="51" spans="1:9" s="553" customFormat="1" ht="13.5" customHeight="1" thickBot="1" x14ac:dyDescent="0.3">
      <c r="A51" s="586"/>
      <c r="B51" s="587"/>
      <c r="C51" s="587"/>
      <c r="D51" s="587"/>
      <c r="E51" s="586"/>
      <c r="F51" s="588"/>
      <c r="G51" s="588"/>
      <c r="H51" s="588"/>
      <c r="I51" s="589"/>
    </row>
    <row r="52" spans="1:9" s="553" customFormat="1" ht="13.5" customHeight="1" thickTop="1" x14ac:dyDescent="0.25">
      <c r="A52" s="590"/>
      <c r="B52" s="591"/>
      <c r="C52" s="591" t="s">
        <v>4</v>
      </c>
      <c r="D52" s="591"/>
      <c r="E52" s="592">
        <v>33195</v>
      </c>
      <c r="F52" s="476">
        <v>0</v>
      </c>
      <c r="G52" s="477">
        <v>0</v>
      </c>
      <c r="H52" s="477">
        <f>E52+F52-G52</f>
        <v>33195</v>
      </c>
      <c r="I52" s="478">
        <v>33195</v>
      </c>
    </row>
    <row r="53" spans="1:9" s="553" customFormat="1" ht="12.75" customHeight="1" x14ac:dyDescent="0.25">
      <c r="A53" s="593"/>
      <c r="B53" s="594"/>
      <c r="C53" s="594" t="s">
        <v>3</v>
      </c>
      <c r="D53" s="594"/>
      <c r="E53" s="482">
        <v>9625.9500000000007</v>
      </c>
      <c r="F53" s="479">
        <v>32124.999999999996</v>
      </c>
      <c r="G53" s="480">
        <v>39340</v>
      </c>
      <c r="H53" s="480">
        <f>E53+F53-G53</f>
        <v>2410.9499999999971</v>
      </c>
      <c r="I53" s="481">
        <v>1816.98</v>
      </c>
    </row>
    <row r="54" spans="1:9" s="553" customFormat="1" ht="12.75" customHeight="1" x14ac:dyDescent="0.25">
      <c r="A54" s="593"/>
      <c r="B54" s="594"/>
      <c r="C54" s="594" t="s">
        <v>2</v>
      </c>
      <c r="D54" s="594"/>
      <c r="E54" s="482">
        <v>98840.67</v>
      </c>
      <c r="F54" s="479">
        <v>127317.83</v>
      </c>
      <c r="G54" s="480">
        <v>36929</v>
      </c>
      <c r="H54" s="480">
        <f>E54+F54-G54</f>
        <v>189229.5</v>
      </c>
      <c r="I54" s="481">
        <v>189229.5</v>
      </c>
    </row>
    <row r="55" spans="1:9" s="553" customFormat="1" ht="12.75" customHeight="1" x14ac:dyDescent="0.25">
      <c r="A55" s="593"/>
      <c r="B55" s="594"/>
      <c r="C55" s="594" t="s">
        <v>1</v>
      </c>
      <c r="D55" s="594"/>
      <c r="E55" s="482">
        <v>65974.53</v>
      </c>
      <c r="F55" s="479">
        <v>83862</v>
      </c>
      <c r="G55" s="480">
        <v>63396</v>
      </c>
      <c r="H55" s="480">
        <f>E55+F55-G55</f>
        <v>86440.53</v>
      </c>
      <c r="I55" s="481">
        <v>86440.53</v>
      </c>
    </row>
    <row r="56" spans="1:9" s="553" customFormat="1" ht="18.75" customHeight="1" thickBot="1" x14ac:dyDescent="0.4">
      <c r="A56" s="123" t="s">
        <v>0</v>
      </c>
      <c r="B56" s="122"/>
      <c r="C56" s="122"/>
      <c r="D56" s="122"/>
      <c r="E56" s="595">
        <f>SUM(E52:E55)</f>
        <v>207636.15</v>
      </c>
      <c r="F56" s="121">
        <f>SUM(F52:F55)</f>
        <v>243304.83</v>
      </c>
      <c r="G56" s="121">
        <f>SUM(G52:G55)</f>
        <v>139665</v>
      </c>
      <c r="H56" s="121">
        <f>SUM(H52:H55)</f>
        <v>311275.98</v>
      </c>
      <c r="I56" s="120">
        <f>SUM(I52:I55)</f>
        <v>310682.01</v>
      </c>
    </row>
    <row r="57" spans="1:9" ht="18.75" customHeight="1" thickTop="1" x14ac:dyDescent="0.35">
      <c r="A57" s="116"/>
      <c r="B57" s="115"/>
      <c r="C57" s="115"/>
      <c r="D57" s="114"/>
      <c r="E57" s="114"/>
      <c r="F57" s="113"/>
      <c r="G57" s="119"/>
      <c r="H57" s="118"/>
      <c r="I57" s="118"/>
    </row>
    <row r="58" spans="1:9" ht="18" customHeight="1" x14ac:dyDescent="0.35">
      <c r="A58" s="116"/>
      <c r="B58" s="115"/>
      <c r="C58" s="115"/>
      <c r="D58" s="114"/>
      <c r="E58" s="114"/>
      <c r="F58" s="113"/>
      <c r="G58" s="117"/>
      <c r="H58" s="113"/>
      <c r="I58" s="113"/>
    </row>
    <row r="59" spans="1:9" ht="18" customHeight="1" x14ac:dyDescent="0.35">
      <c r="A59" s="116"/>
      <c r="B59" s="115"/>
      <c r="C59" s="115"/>
      <c r="D59" s="114"/>
      <c r="E59" s="114"/>
      <c r="F59" s="113"/>
      <c r="G59" s="113"/>
      <c r="H59" s="113"/>
      <c r="I59" s="113"/>
    </row>
    <row r="60" spans="1:9" ht="12.75" customHeight="1" x14ac:dyDescent="0.25">
      <c r="A60" s="112"/>
      <c r="B60" s="112"/>
      <c r="C60" s="112"/>
      <c r="D60" s="112"/>
      <c r="E60" s="112"/>
      <c r="F60" s="112"/>
      <c r="G60" s="112"/>
      <c r="H60" s="112"/>
      <c r="I60" s="112"/>
    </row>
  </sheetData>
  <mergeCells count="14">
    <mergeCell ref="F49:F50"/>
    <mergeCell ref="E6:G6"/>
    <mergeCell ref="E7:I7"/>
    <mergeCell ref="H13:I13"/>
    <mergeCell ref="C33:F33"/>
    <mergeCell ref="A34:I36"/>
    <mergeCell ref="H47:I47"/>
    <mergeCell ref="C32:F32"/>
    <mergeCell ref="B45:I46"/>
    <mergeCell ref="A2:D2"/>
    <mergeCell ref="E2:I2"/>
    <mergeCell ref="E3:I3"/>
    <mergeCell ref="E4:I4"/>
    <mergeCell ref="E5:I5"/>
  </mergeCells>
  <conditionalFormatting sqref="I44">
    <cfRule type="cellIs" dxfId="209" priority="2" stopIfTrue="1" operator="greaterThan">
      <formula>1</formula>
    </cfRule>
  </conditionalFormatting>
  <conditionalFormatting sqref="H52:H55">
    <cfRule type="cellIs" dxfId="208" priority="7" stopIfTrue="1" operator="notEqual">
      <formula>E52+F52-G52</formula>
    </cfRule>
  </conditionalFormatting>
  <conditionalFormatting sqref="I56">
    <cfRule type="cellIs" dxfId="207" priority="8" stopIfTrue="1" operator="notEqual">
      <formula>$I$52+$I$53+$I$54+$I$55</formula>
    </cfRule>
  </conditionalFormatting>
  <conditionalFormatting sqref="H56">
    <cfRule type="cellIs" dxfId="206" priority="9" stopIfTrue="1" operator="notEqual">
      <formula>E56+F56-G56</formula>
    </cfRule>
    <cfRule type="cellIs" dxfId="205" priority="10" stopIfTrue="1" operator="notEqual">
      <formula>SUM($H$52:$H$55)</formula>
    </cfRule>
  </conditionalFormatting>
  <conditionalFormatting sqref="G24">
    <cfRule type="cellIs" dxfId="204" priority="12" stopIfTrue="1" operator="notEqual">
      <formula>ROUND(H24+I24,2)</formula>
    </cfRule>
  </conditionalFormatting>
  <conditionalFormatting sqref="H24">
    <cfRule type="cellIs" dxfId="203" priority="13" stopIfTrue="1" operator="notEqual">
      <formula>$H$18-$H$16</formula>
    </cfRule>
  </conditionalFormatting>
  <conditionalFormatting sqref="I24">
    <cfRule type="cellIs" dxfId="202" priority="14" stopIfTrue="1" operator="notEqual">
      <formula>I18-I16</formula>
    </cfRule>
  </conditionalFormatting>
  <conditionalFormatting sqref="G23">
    <cfRule type="cellIs" dxfId="201" priority="15" stopIfTrue="1" operator="notEqual">
      <formula>ROUND(H23+I23,2)</formula>
    </cfRule>
  </conditionalFormatting>
  <conditionalFormatting sqref="J39">
    <cfRule type="cellIs" dxfId="200" priority="16" stopIfTrue="1" operator="greaterThan">
      <formula>0</formula>
    </cfRule>
    <cfRule type="cellIs" dxfId="199" priority="17" stopIfTrue="1" operator="lessThan">
      <formula>0</formula>
    </cfRule>
  </conditionalFormatting>
  <conditionalFormatting sqref="J40">
    <cfRule type="cellIs" dxfId="198" priority="18" stopIfTrue="1" operator="greaterThan">
      <formula>0</formula>
    </cfRule>
    <cfRule type="cellIs" dxfId="197" priority="19" stopIfTrue="1"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244</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245</v>
      </c>
      <c r="F4" s="644"/>
      <c r="G4" s="644"/>
      <c r="H4" s="644"/>
      <c r="I4" s="644"/>
    </row>
    <row r="5" spans="1:11" ht="9" customHeight="1" x14ac:dyDescent="0.25">
      <c r="A5" s="105"/>
      <c r="E5" s="630" t="s">
        <v>42</v>
      </c>
      <c r="F5" s="630"/>
      <c r="G5" s="630"/>
      <c r="H5" s="630"/>
      <c r="I5" s="630"/>
    </row>
    <row r="6" spans="1:11" ht="19.5" x14ac:dyDescent="0.4">
      <c r="A6" s="103" t="s">
        <v>41</v>
      </c>
      <c r="E6" s="627" t="s">
        <v>246</v>
      </c>
      <c r="F6" s="627"/>
      <c r="G6" s="627"/>
      <c r="H6" s="103" t="s">
        <v>40</v>
      </c>
      <c r="I6" s="104" t="s">
        <v>247</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0" spans="1:11" s="417" customFormat="1" x14ac:dyDescent="0.2">
      <c r="A10" s="495"/>
      <c r="B10" s="495"/>
      <c r="C10" s="495"/>
      <c r="D10" s="495"/>
      <c r="E10" s="495"/>
      <c r="F10" s="495"/>
      <c r="G10" s="495"/>
      <c r="H10" s="495"/>
      <c r="I10" s="495"/>
    </row>
    <row r="11" spans="1:11" s="417" customFormat="1" ht="18.75" x14ac:dyDescent="0.4">
      <c r="A11" s="100"/>
      <c r="B11" s="494"/>
      <c r="C11" s="494"/>
      <c r="D11" s="494"/>
      <c r="E11" s="94" t="s">
        <v>38</v>
      </c>
      <c r="F11" s="94" t="s">
        <v>37</v>
      </c>
      <c r="G11" s="97" t="s">
        <v>20</v>
      </c>
      <c r="H11" s="596" t="s">
        <v>36</v>
      </c>
      <c r="I11" s="98"/>
    </row>
    <row r="12" spans="1:11" s="417" customFormat="1" ht="18.75" x14ac:dyDescent="0.4">
      <c r="A12" s="413"/>
      <c r="B12" s="413"/>
      <c r="C12" s="413"/>
      <c r="D12" s="413"/>
      <c r="E12" s="94" t="s">
        <v>35</v>
      </c>
      <c r="F12" s="94" t="s">
        <v>35</v>
      </c>
      <c r="G12" s="97" t="s">
        <v>34</v>
      </c>
      <c r="H12" s="96" t="s">
        <v>33</v>
      </c>
      <c r="I12" s="597" t="s">
        <v>32</v>
      </c>
    </row>
    <row r="13" spans="1:11" s="417" customFormat="1" ht="15" x14ac:dyDescent="0.2">
      <c r="A13" s="413"/>
      <c r="B13" s="413"/>
      <c r="C13" s="413"/>
      <c r="D13" s="413"/>
      <c r="E13" s="94" t="s">
        <v>0</v>
      </c>
      <c r="F13" s="94" t="s">
        <v>0</v>
      </c>
      <c r="G13" s="93"/>
      <c r="H13" s="631" t="s">
        <v>31</v>
      </c>
      <c r="I13" s="632"/>
    </row>
    <row r="14" spans="1:11" s="417" customFormat="1" ht="15" x14ac:dyDescent="0.2">
      <c r="A14" s="413"/>
      <c r="B14" s="413"/>
      <c r="C14" s="413"/>
      <c r="D14" s="413"/>
      <c r="E14" s="94"/>
      <c r="F14" s="94"/>
      <c r="G14" s="93"/>
      <c r="H14" s="489"/>
      <c r="I14" s="490"/>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58355000</v>
      </c>
      <c r="F16" s="492">
        <v>58569900</v>
      </c>
      <c r="G16" s="80">
        <f>H16+I16</f>
        <v>58737635.030000001</v>
      </c>
      <c r="H16" s="491">
        <v>58737635.030000001</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52602000</v>
      </c>
      <c r="F18" s="492">
        <v>58569900</v>
      </c>
      <c r="G18" s="80">
        <f>H18+I18</f>
        <v>58827397.100000001</v>
      </c>
      <c r="H18" s="491">
        <v>58827397.100000001</v>
      </c>
      <c r="I18" s="491">
        <v>0</v>
      </c>
    </row>
    <row r="19" spans="1:9" s="417" customFormat="1" ht="9"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89762.07</v>
      </c>
      <c r="H24" s="396">
        <f>H18-H16-H22</f>
        <v>89762.070000000298</v>
      </c>
      <c r="I24" s="396">
        <f>I18-I166-I22</f>
        <v>0</v>
      </c>
    </row>
    <row r="25" spans="1:9" s="392" customFormat="1" ht="15" x14ac:dyDescent="0.3">
      <c r="A25" s="393" t="s">
        <v>302</v>
      </c>
      <c r="B25" s="393"/>
      <c r="C25" s="393"/>
      <c r="D25" s="393"/>
      <c r="E25" s="393"/>
      <c r="F25" s="393"/>
      <c r="G25" s="394">
        <f>G24-G26</f>
        <v>89762.07</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0</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v>0</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-364007.25</v>
      </c>
      <c r="H33" s="405"/>
      <c r="I33" s="413"/>
    </row>
    <row r="34" spans="1:11" s="417" customFormat="1" ht="12.75" customHeight="1" x14ac:dyDescent="0.2">
      <c r="A34" s="678" t="s">
        <v>306</v>
      </c>
      <c r="B34" s="679"/>
      <c r="C34" s="679"/>
      <c r="D34" s="679"/>
      <c r="E34" s="679"/>
      <c r="F34" s="679"/>
      <c r="G34" s="679"/>
      <c r="H34" s="679"/>
      <c r="I34" s="679"/>
    </row>
    <row r="35" spans="1:11" s="417" customFormat="1" x14ac:dyDescent="0.2">
      <c r="A35" s="679"/>
      <c r="B35" s="679"/>
      <c r="C35" s="679"/>
      <c r="D35" s="679"/>
      <c r="E35" s="679"/>
      <c r="F35" s="679"/>
      <c r="G35" s="679"/>
      <c r="H35" s="679"/>
      <c r="I35" s="679"/>
    </row>
    <row r="36" spans="1:11" s="417" customFormat="1" x14ac:dyDescent="0.2">
      <c r="A36" s="679"/>
      <c r="B36" s="679"/>
      <c r="C36" s="679"/>
      <c r="D36" s="679"/>
      <c r="E36" s="679"/>
      <c r="F36" s="679"/>
      <c r="G36" s="679"/>
      <c r="H36" s="679"/>
      <c r="I36" s="67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28270000</v>
      </c>
      <c r="G39" s="500">
        <v>28247366</v>
      </c>
      <c r="H39" s="405"/>
      <c r="I39" s="501">
        <f>IF(F39=0,"nerozp.",G39/F39)</f>
        <v>0.99919936328263181</v>
      </c>
      <c r="J39" s="56"/>
      <c r="K39" s="502"/>
    </row>
    <row r="40" spans="1:11" s="417" customFormat="1" ht="16.5" x14ac:dyDescent="0.35">
      <c r="A40" s="499" t="s">
        <v>17</v>
      </c>
      <c r="B40" s="51"/>
      <c r="C40" s="50"/>
      <c r="D40" s="53"/>
      <c r="E40" s="53"/>
      <c r="F40" s="500">
        <v>934900</v>
      </c>
      <c r="G40" s="500">
        <v>934930</v>
      </c>
      <c r="H40" s="405"/>
      <c r="I40" s="501">
        <f>IF(F40=0,"nerozp.",G40/F40)</f>
        <v>1.0000320889934753</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701675</v>
      </c>
      <c r="G42" s="500">
        <v>701675</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t="s">
        <v>340</v>
      </c>
      <c r="C44" s="45"/>
      <c r="D44" s="41"/>
      <c r="E44" s="41"/>
      <c r="F44" s="505"/>
      <c r="G44" s="505"/>
      <c r="H44" s="506"/>
      <c r="I44" s="507"/>
    </row>
    <row r="45" spans="1:11" s="417" customFormat="1" x14ac:dyDescent="0.2">
      <c r="A45" s="508"/>
      <c r="B45" s="639" t="s">
        <v>356</v>
      </c>
      <c r="C45" s="680"/>
      <c r="D45" s="680"/>
      <c r="E45" s="680"/>
      <c r="F45" s="680"/>
      <c r="G45" s="680"/>
      <c r="H45" s="680"/>
      <c r="I45" s="680"/>
    </row>
    <row r="46" spans="1:11" s="417" customFormat="1" x14ac:dyDescent="0.2">
      <c r="A46" s="508"/>
      <c r="B46" s="680"/>
      <c r="C46" s="680"/>
      <c r="D46" s="680"/>
      <c r="E46" s="680"/>
      <c r="F46" s="680"/>
      <c r="G46" s="680"/>
      <c r="H46" s="680"/>
      <c r="I46" s="680"/>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256627</v>
      </c>
      <c r="F52" s="526">
        <v>0</v>
      </c>
      <c r="G52" s="527">
        <v>0</v>
      </c>
      <c r="H52" s="527">
        <f>E52+F52-G52</f>
        <v>256627</v>
      </c>
      <c r="I52" s="528">
        <v>256627</v>
      </c>
    </row>
    <row r="53" spans="1:9" s="417" customFormat="1" x14ac:dyDescent="0.2">
      <c r="A53" s="529"/>
      <c r="B53" s="530"/>
      <c r="C53" s="530" t="s">
        <v>3</v>
      </c>
      <c r="D53" s="530"/>
      <c r="E53" s="531">
        <v>62993.32</v>
      </c>
      <c r="F53" s="532">
        <v>272878</v>
      </c>
      <c r="G53" s="533">
        <v>167500</v>
      </c>
      <c r="H53" s="533">
        <f>E53+F53-G53</f>
        <v>168371.32</v>
      </c>
      <c r="I53" s="534">
        <v>124006.36</v>
      </c>
    </row>
    <row r="54" spans="1:9" s="417" customFormat="1" x14ac:dyDescent="0.2">
      <c r="A54" s="529"/>
      <c r="B54" s="530"/>
      <c r="C54" s="530" t="s">
        <v>2</v>
      </c>
      <c r="D54" s="530"/>
      <c r="E54" s="531">
        <v>56372.03</v>
      </c>
      <c r="F54" s="532">
        <v>57962</v>
      </c>
      <c r="G54" s="533">
        <v>62494</v>
      </c>
      <c r="H54" s="533">
        <f>E54+F54-G54</f>
        <v>51840.03</v>
      </c>
      <c r="I54" s="534">
        <v>51840.03</v>
      </c>
    </row>
    <row r="55" spans="1:9" s="417" customFormat="1" x14ac:dyDescent="0.2">
      <c r="A55" s="529"/>
      <c r="B55" s="530"/>
      <c r="C55" s="530" t="s">
        <v>1</v>
      </c>
      <c r="D55" s="530"/>
      <c r="E55" s="531">
        <v>103762.4</v>
      </c>
      <c r="F55" s="532">
        <v>1884930</v>
      </c>
      <c r="G55" s="533">
        <v>1817675</v>
      </c>
      <c r="H55" s="533">
        <f>E55+F55-G55</f>
        <v>171017.39999999991</v>
      </c>
      <c r="I55" s="534">
        <v>171017.4</v>
      </c>
    </row>
    <row r="56" spans="1:9" s="417" customFormat="1" ht="18.75" thickBot="1" x14ac:dyDescent="0.4">
      <c r="A56" s="14" t="s">
        <v>0</v>
      </c>
      <c r="B56" s="13"/>
      <c r="C56" s="13"/>
      <c r="D56" s="13"/>
      <c r="E56" s="535">
        <f>SUM(E52:E55)</f>
        <v>479754.75</v>
      </c>
      <c r="F56" s="12">
        <f>SUM(F52:F55)</f>
        <v>2215770</v>
      </c>
      <c r="G56" s="12">
        <f>SUM(G52:G55)</f>
        <v>2047669</v>
      </c>
      <c r="H56" s="12">
        <f>SUM(H52:H55)</f>
        <v>647855.74999999988</v>
      </c>
      <c r="I56" s="11">
        <f>SUM(I52:I55)</f>
        <v>603490.79</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44">
    <cfRule type="cellIs" dxfId="196" priority="8" stopIfTrue="1" operator="greaterThan">
      <formula>1</formula>
    </cfRule>
  </conditionalFormatting>
  <conditionalFormatting sqref="H52:H55">
    <cfRule type="cellIs" dxfId="195" priority="12" stopIfTrue="1" operator="notEqual">
      <formula>E52+F52-G52</formula>
    </cfRule>
  </conditionalFormatting>
  <conditionalFormatting sqref="I56">
    <cfRule type="cellIs" dxfId="194" priority="13" stopIfTrue="1" operator="notEqual">
      <formula>$I$52+$I$53+$I$54+$I$55</formula>
    </cfRule>
  </conditionalFormatting>
  <conditionalFormatting sqref="H56">
    <cfRule type="cellIs" dxfId="193" priority="14" stopIfTrue="1" operator="notEqual">
      <formula>E56+F56-G56</formula>
    </cfRule>
    <cfRule type="cellIs" dxfId="192" priority="15" stopIfTrue="1" operator="notEqual">
      <formula>SUM($H$52:$H$55)</formula>
    </cfRule>
  </conditionalFormatting>
  <conditionalFormatting sqref="G18 G16">
    <cfRule type="cellIs" dxfId="191" priority="16" stopIfTrue="1" operator="notEqual">
      <formula>H16+I16</formula>
    </cfRule>
  </conditionalFormatting>
  <conditionalFormatting sqref="G24">
    <cfRule type="cellIs" dxfId="190" priority="17" stopIfTrue="1" operator="notEqual">
      <formula>ROUND(H24+I24,2)</formula>
    </cfRule>
  </conditionalFormatting>
  <conditionalFormatting sqref="H24">
    <cfRule type="cellIs" dxfId="189" priority="18" stopIfTrue="1" operator="notEqual">
      <formula>$H$18-$H$16</formula>
    </cfRule>
  </conditionalFormatting>
  <conditionalFormatting sqref="I24">
    <cfRule type="cellIs" dxfId="188" priority="19" stopIfTrue="1" operator="notEqual">
      <formula>I18-I16</formula>
    </cfRule>
  </conditionalFormatting>
  <conditionalFormatting sqref="G23">
    <cfRule type="cellIs" dxfId="187" priority="6" stopIfTrue="1" operator="notEqual">
      <formula>ROUND(H23+I23,2)</formula>
    </cfRule>
  </conditionalFormatting>
  <conditionalFormatting sqref="J39">
    <cfRule type="cellIs" dxfId="186" priority="3" operator="greaterThan">
      <formula>0</formula>
    </cfRule>
    <cfRule type="cellIs" dxfId="185" priority="4" operator="lessThan">
      <formula>0</formula>
    </cfRule>
  </conditionalFormatting>
  <conditionalFormatting sqref="J40">
    <cfRule type="cellIs" dxfId="184" priority="1" operator="greaterThan">
      <formula>0</formula>
    </cfRule>
    <cfRule type="cellIs" dxfId="183"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L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1" width="9.140625" style="1"/>
    <col min="12" max="12" width="12" style="1" bestFit="1" customWidth="1"/>
    <col min="13" max="16384" width="9.140625" style="1"/>
  </cols>
  <sheetData>
    <row r="1" spans="1:11" ht="19.5" x14ac:dyDescent="0.4">
      <c r="A1" s="109" t="s">
        <v>45</v>
      </c>
      <c r="B1" s="108"/>
      <c r="C1" s="108"/>
      <c r="D1" s="108"/>
    </row>
    <row r="2" spans="1:11" ht="19.5" x14ac:dyDescent="0.4">
      <c r="A2" s="642" t="s">
        <v>44</v>
      </c>
      <c r="B2" s="642"/>
      <c r="C2" s="642"/>
      <c r="D2" s="642"/>
      <c r="E2" s="643" t="s">
        <v>248</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249</v>
      </c>
      <c r="F4" s="644"/>
      <c r="G4" s="644"/>
      <c r="H4" s="644"/>
      <c r="I4" s="644"/>
    </row>
    <row r="5" spans="1:11" ht="9" customHeight="1" x14ac:dyDescent="0.25">
      <c r="A5" s="105"/>
      <c r="E5" s="630" t="s">
        <v>42</v>
      </c>
      <c r="F5" s="630"/>
      <c r="G5" s="630"/>
      <c r="H5" s="630"/>
      <c r="I5" s="630"/>
    </row>
    <row r="6" spans="1:11" ht="19.5" x14ac:dyDescent="0.4">
      <c r="A6" s="103" t="s">
        <v>41</v>
      </c>
      <c r="E6" s="627" t="s">
        <v>250</v>
      </c>
      <c r="F6" s="627"/>
      <c r="G6" s="627"/>
      <c r="H6" s="103" t="s">
        <v>40</v>
      </c>
      <c r="I6" s="104" t="s">
        <v>251</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20328000</v>
      </c>
      <c r="F16" s="492">
        <v>20292130</v>
      </c>
      <c r="G16" s="80">
        <f>H16+I16</f>
        <v>20323298.040000003</v>
      </c>
      <c r="H16" s="491">
        <v>20323298.040000003</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18788000</v>
      </c>
      <c r="F18" s="492">
        <v>19099130</v>
      </c>
      <c r="G18" s="80">
        <f>H18+I18</f>
        <v>20385482.510000002</v>
      </c>
      <c r="H18" s="491">
        <v>20385482.510000002</v>
      </c>
      <c r="I18" s="491">
        <v>0</v>
      </c>
    </row>
    <row r="19" spans="1:9" s="417" customFormat="1" ht="6.7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62184.47</v>
      </c>
      <c r="H24" s="396">
        <f>H18-H16-H22</f>
        <v>62184.469999998808</v>
      </c>
      <c r="I24" s="396">
        <f>I18-I166-I22</f>
        <v>0</v>
      </c>
    </row>
    <row r="25" spans="1:9" s="392" customFormat="1" ht="15" x14ac:dyDescent="0.3">
      <c r="A25" s="393" t="s">
        <v>302</v>
      </c>
      <c r="B25" s="393"/>
      <c r="C25" s="393"/>
      <c r="D25" s="393"/>
      <c r="E25" s="393"/>
      <c r="F25" s="393"/>
      <c r="G25" s="394">
        <v>62184.47</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62184.47</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62184.47</v>
      </c>
      <c r="H31" s="405"/>
      <c r="I31" s="413"/>
    </row>
    <row r="32" spans="1:9" s="417" customFormat="1" ht="18.75" x14ac:dyDescent="0.4">
      <c r="A32" s="63"/>
      <c r="B32" s="63"/>
      <c r="C32" s="637" t="s">
        <v>304</v>
      </c>
      <c r="D32" s="637"/>
      <c r="E32" s="637"/>
      <c r="F32" s="637"/>
      <c r="G32" s="416">
        <f>G26</f>
        <v>0</v>
      </c>
      <c r="H32" s="405"/>
      <c r="I32" s="413"/>
    </row>
    <row r="33" spans="1:12" s="417" customFormat="1" ht="18.75" x14ac:dyDescent="0.4">
      <c r="A33" s="63"/>
      <c r="B33" s="418" t="s">
        <v>23</v>
      </c>
      <c r="C33" s="635" t="s">
        <v>305</v>
      </c>
      <c r="D33" s="635"/>
      <c r="E33" s="635"/>
      <c r="F33" s="635"/>
      <c r="G33" s="419">
        <v>0</v>
      </c>
      <c r="H33" s="405"/>
      <c r="I33" s="413"/>
    </row>
    <row r="34" spans="1:12" s="417" customFormat="1" x14ac:dyDescent="0.2">
      <c r="A34" s="628"/>
      <c r="B34" s="629"/>
      <c r="C34" s="629"/>
      <c r="D34" s="629"/>
      <c r="E34" s="629"/>
      <c r="F34" s="629"/>
      <c r="G34" s="629"/>
      <c r="H34" s="629"/>
      <c r="I34" s="629"/>
    </row>
    <row r="35" spans="1:12" s="417" customFormat="1" x14ac:dyDescent="0.2">
      <c r="A35" s="629"/>
      <c r="B35" s="629"/>
      <c r="C35" s="629"/>
      <c r="D35" s="629"/>
      <c r="E35" s="629"/>
      <c r="F35" s="629"/>
      <c r="G35" s="629"/>
      <c r="H35" s="629"/>
      <c r="I35" s="629"/>
    </row>
    <row r="36" spans="1:12" s="417" customFormat="1" x14ac:dyDescent="0.2">
      <c r="A36" s="629"/>
      <c r="B36" s="629"/>
      <c r="C36" s="629"/>
      <c r="D36" s="629"/>
      <c r="E36" s="629"/>
      <c r="F36" s="629"/>
      <c r="G36" s="629"/>
      <c r="H36" s="629"/>
      <c r="I36" s="629"/>
    </row>
    <row r="37" spans="1:12" s="417" customFormat="1" ht="19.5" x14ac:dyDescent="0.4">
      <c r="A37" s="37" t="s">
        <v>50</v>
      </c>
      <c r="B37" s="37" t="s">
        <v>22</v>
      </c>
      <c r="C37" s="37"/>
      <c r="D37" s="59"/>
      <c r="E37" s="5"/>
      <c r="F37" s="61"/>
      <c r="G37" s="60"/>
      <c r="H37" s="403"/>
      <c r="I37" s="403"/>
    </row>
    <row r="38" spans="1:12" s="417" customFormat="1" ht="18.75" x14ac:dyDescent="0.4">
      <c r="A38" s="37"/>
      <c r="B38" s="37"/>
      <c r="C38" s="37"/>
      <c r="D38" s="59"/>
      <c r="E38" s="495"/>
      <c r="F38" s="497" t="s">
        <v>21</v>
      </c>
      <c r="G38" s="58" t="s">
        <v>20</v>
      </c>
      <c r="H38" s="403"/>
      <c r="I38" s="498" t="s">
        <v>19</v>
      </c>
    </row>
    <row r="39" spans="1:12" s="417" customFormat="1" ht="16.5" x14ac:dyDescent="0.35">
      <c r="A39" s="499" t="s">
        <v>18</v>
      </c>
      <c r="B39" s="51"/>
      <c r="C39" s="50"/>
      <c r="D39" s="51"/>
      <c r="E39" s="5"/>
      <c r="F39" s="500">
        <v>9405000</v>
      </c>
      <c r="G39" s="500">
        <v>9729460</v>
      </c>
      <c r="H39" s="405"/>
      <c r="I39" s="501">
        <f>IF(F39=0,"nerozp.",G39/F39)</f>
        <v>1.0344986709197235</v>
      </c>
      <c r="J39" s="56"/>
      <c r="K39" s="502"/>
    </row>
    <row r="40" spans="1:12" s="417" customFormat="1" ht="16.5" x14ac:dyDescent="0.35">
      <c r="A40" s="499" t="s">
        <v>17</v>
      </c>
      <c r="B40" s="51"/>
      <c r="C40" s="50"/>
      <c r="D40" s="53"/>
      <c r="E40" s="53"/>
      <c r="F40" s="500">
        <v>299130</v>
      </c>
      <c r="G40" s="500">
        <v>299125</v>
      </c>
      <c r="H40" s="405"/>
      <c r="I40" s="501">
        <f>IF(F40=0,"nerozp.",G40/F40)</f>
        <v>0.99998328485942567</v>
      </c>
      <c r="J40" s="55"/>
      <c r="K40" s="502"/>
    </row>
    <row r="41" spans="1:12" s="417" customFormat="1" ht="16.5" x14ac:dyDescent="0.35">
      <c r="A41" s="499" t="s">
        <v>16</v>
      </c>
      <c r="B41" s="51"/>
      <c r="C41" s="50"/>
      <c r="D41" s="53"/>
      <c r="E41" s="53"/>
      <c r="F41" s="500">
        <v>0</v>
      </c>
      <c r="G41" s="500">
        <v>0</v>
      </c>
      <c r="H41" s="405"/>
      <c r="I41" s="501" t="str">
        <f>IF(F41=0,"nerozp.",G41/F41)</f>
        <v>nerozp.</v>
      </c>
    </row>
    <row r="42" spans="1:12" s="417" customFormat="1" ht="16.5" x14ac:dyDescent="0.35">
      <c r="A42" s="499" t="s">
        <v>15</v>
      </c>
      <c r="B42" s="51"/>
      <c r="C42" s="50"/>
      <c r="D42" s="5"/>
      <c r="E42" s="5"/>
      <c r="F42" s="500">
        <v>256130</v>
      </c>
      <c r="G42" s="500">
        <v>256130</v>
      </c>
      <c r="H42" s="405"/>
      <c r="I42" s="501">
        <f>IF(F42=0,"nerozp.",G42/F42)</f>
        <v>1</v>
      </c>
    </row>
    <row r="43" spans="1:12" s="417" customFormat="1" ht="16.5" x14ac:dyDescent="0.35">
      <c r="A43" s="499" t="s">
        <v>14</v>
      </c>
      <c r="B43" s="51"/>
      <c r="C43" s="50"/>
      <c r="D43" s="5"/>
      <c r="E43" s="5"/>
      <c r="F43" s="500">
        <v>0</v>
      </c>
      <c r="G43" s="500">
        <v>0</v>
      </c>
      <c r="H43" s="405"/>
      <c r="I43" s="501" t="str">
        <f>IF(F43=0,"nerozp.",G43/F43)</f>
        <v>nerozp.</v>
      </c>
    </row>
    <row r="44" spans="1:12" s="417" customFormat="1" ht="27.75" customHeight="1" x14ac:dyDescent="0.2">
      <c r="A44" s="549" t="s">
        <v>13</v>
      </c>
      <c r="B44" s="647" t="s">
        <v>341</v>
      </c>
      <c r="C44" s="648"/>
      <c r="D44" s="648"/>
      <c r="E44" s="648"/>
      <c r="F44" s="648"/>
      <c r="G44" s="648"/>
      <c r="H44" s="648"/>
      <c r="I44" s="648"/>
    </row>
    <row r="45" spans="1:12" s="417" customFormat="1" x14ac:dyDescent="0.2">
      <c r="A45" s="508"/>
      <c r="B45" s="660" t="s">
        <v>342</v>
      </c>
      <c r="C45" s="661"/>
      <c r="D45" s="661"/>
      <c r="E45" s="661"/>
      <c r="F45" s="661"/>
      <c r="G45" s="661"/>
      <c r="H45" s="661"/>
      <c r="I45" s="661"/>
      <c r="L45" s="503"/>
    </row>
    <row r="46" spans="1:12" s="417" customFormat="1" x14ac:dyDescent="0.2">
      <c r="A46" s="508"/>
      <c r="B46" s="641"/>
      <c r="C46" s="641"/>
      <c r="D46" s="641"/>
      <c r="E46" s="641"/>
      <c r="F46" s="641"/>
      <c r="G46" s="641"/>
      <c r="H46" s="641"/>
      <c r="I46" s="641"/>
    </row>
    <row r="47" spans="1:12" s="417" customFormat="1" ht="19.5" thickBot="1" x14ac:dyDescent="0.45">
      <c r="A47" s="37" t="s">
        <v>49</v>
      </c>
      <c r="B47" s="37" t="s">
        <v>11</v>
      </c>
      <c r="C47" s="36"/>
      <c r="D47" s="5"/>
      <c r="E47" s="5"/>
      <c r="F47" s="403"/>
      <c r="G47" s="10"/>
      <c r="H47" s="633" t="s">
        <v>10</v>
      </c>
      <c r="I47" s="634"/>
    </row>
    <row r="48" spans="1:12"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84101</v>
      </c>
      <c r="F52" s="526">
        <v>0</v>
      </c>
      <c r="G52" s="527">
        <v>0</v>
      </c>
      <c r="H52" s="527">
        <f>E52+F52-G52</f>
        <v>84101</v>
      </c>
      <c r="I52" s="528">
        <v>84101</v>
      </c>
    </row>
    <row r="53" spans="1:9" s="417" customFormat="1" x14ac:dyDescent="0.2">
      <c r="A53" s="529"/>
      <c r="B53" s="530"/>
      <c r="C53" s="530" t="s">
        <v>3</v>
      </c>
      <c r="D53" s="530"/>
      <c r="E53" s="531">
        <v>34972.15</v>
      </c>
      <c r="F53" s="532">
        <v>97336</v>
      </c>
      <c r="G53" s="533">
        <v>106024</v>
      </c>
      <c r="H53" s="533">
        <f>E53+F53-G53</f>
        <v>26284.149999999994</v>
      </c>
      <c r="I53" s="534">
        <v>23206.720000000001</v>
      </c>
    </row>
    <row r="54" spans="1:9" s="417" customFormat="1" x14ac:dyDescent="0.2">
      <c r="A54" s="529"/>
      <c r="B54" s="530"/>
      <c r="C54" s="530" t="s">
        <v>2</v>
      </c>
      <c r="D54" s="530"/>
      <c r="E54" s="531">
        <v>574794.38</v>
      </c>
      <c r="F54" s="532">
        <v>318239.33000000007</v>
      </c>
      <c r="G54" s="533">
        <v>143295.1</v>
      </c>
      <c r="H54" s="533">
        <f>E54+F54-G54</f>
        <v>749738.6100000001</v>
      </c>
      <c r="I54" s="534">
        <v>749738.6100000001</v>
      </c>
    </row>
    <row r="55" spans="1:9" s="417" customFormat="1" x14ac:dyDescent="0.2">
      <c r="A55" s="529"/>
      <c r="B55" s="530"/>
      <c r="C55" s="530" t="s">
        <v>1</v>
      </c>
      <c r="D55" s="530"/>
      <c r="E55" s="531">
        <v>110013.7</v>
      </c>
      <c r="F55" s="532">
        <v>299124.99999999994</v>
      </c>
      <c r="G55" s="533">
        <v>299423</v>
      </c>
      <c r="H55" s="533">
        <f>E55+F55-G55</f>
        <v>109715.69999999995</v>
      </c>
      <c r="I55" s="534">
        <v>109715.7</v>
      </c>
    </row>
    <row r="56" spans="1:9" s="417" customFormat="1" ht="18.75" thickBot="1" x14ac:dyDescent="0.4">
      <c r="A56" s="14" t="s">
        <v>0</v>
      </c>
      <c r="B56" s="13"/>
      <c r="C56" s="13"/>
      <c r="D56" s="13"/>
      <c r="E56" s="535">
        <f>SUM(E52:E55)</f>
        <v>803881.23</v>
      </c>
      <c r="F56" s="12">
        <f>SUM(F52:F55)</f>
        <v>714700.33000000007</v>
      </c>
      <c r="G56" s="12">
        <f>SUM(G52:G55)</f>
        <v>548742.1</v>
      </c>
      <c r="H56" s="12">
        <f>SUM(H52:H55)</f>
        <v>969839.46000000008</v>
      </c>
      <c r="I56" s="11">
        <f>SUM(I52:I55)</f>
        <v>966762.03</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5">
    <mergeCell ref="A2:D2"/>
    <mergeCell ref="E3:I3"/>
    <mergeCell ref="E2:I2"/>
    <mergeCell ref="E5:I5"/>
    <mergeCell ref="E4:I4"/>
    <mergeCell ref="F49:F50"/>
    <mergeCell ref="E6:G6"/>
    <mergeCell ref="A34:I36"/>
    <mergeCell ref="E7:I7"/>
    <mergeCell ref="H13:I13"/>
    <mergeCell ref="H47:I47"/>
    <mergeCell ref="C33:F33"/>
    <mergeCell ref="C32:F32"/>
    <mergeCell ref="B44:I44"/>
    <mergeCell ref="B45:I46"/>
  </mergeCells>
  <conditionalFormatting sqref="H52:H55">
    <cfRule type="cellIs" dxfId="182" priority="12" stopIfTrue="1" operator="notEqual">
      <formula>E52+F52-G52</formula>
    </cfRule>
  </conditionalFormatting>
  <conditionalFormatting sqref="I56">
    <cfRule type="cellIs" dxfId="181" priority="13" stopIfTrue="1" operator="notEqual">
      <formula>$I$52+$I$53+$I$54+$I$55</formula>
    </cfRule>
  </conditionalFormatting>
  <conditionalFormatting sqref="H56">
    <cfRule type="cellIs" dxfId="180" priority="14" stopIfTrue="1" operator="notEqual">
      <formula>E56+F56-G56</formula>
    </cfRule>
    <cfRule type="cellIs" dxfId="179" priority="15" stopIfTrue="1" operator="notEqual">
      <formula>SUM($H$52:$H$55)</formula>
    </cfRule>
  </conditionalFormatting>
  <conditionalFormatting sqref="G18 G16">
    <cfRule type="cellIs" dxfId="178" priority="16" stopIfTrue="1" operator="notEqual">
      <formula>H16+I16</formula>
    </cfRule>
  </conditionalFormatting>
  <conditionalFormatting sqref="G24">
    <cfRule type="cellIs" dxfId="177" priority="17" stopIfTrue="1" operator="notEqual">
      <formula>ROUND(H24+I24,2)</formula>
    </cfRule>
  </conditionalFormatting>
  <conditionalFormatting sqref="H24">
    <cfRule type="cellIs" dxfId="176" priority="18" stopIfTrue="1" operator="notEqual">
      <formula>$H$18-$H$16</formula>
    </cfRule>
  </conditionalFormatting>
  <conditionalFormatting sqref="I24">
    <cfRule type="cellIs" dxfId="175" priority="19" stopIfTrue="1" operator="notEqual">
      <formula>I18-I16</formula>
    </cfRule>
  </conditionalFormatting>
  <conditionalFormatting sqref="G23">
    <cfRule type="cellIs" dxfId="174" priority="6" stopIfTrue="1" operator="notEqual">
      <formula>ROUND(H23+I23,2)</formula>
    </cfRule>
  </conditionalFormatting>
  <conditionalFormatting sqref="J39">
    <cfRule type="cellIs" dxfId="173" priority="3" operator="greaterThan">
      <formula>0</formula>
    </cfRule>
    <cfRule type="cellIs" dxfId="172" priority="4" operator="lessThan">
      <formula>0</formula>
    </cfRule>
  </conditionalFormatting>
  <conditionalFormatting sqref="J40">
    <cfRule type="cellIs" dxfId="171" priority="1" operator="greaterThan">
      <formula>0</formula>
    </cfRule>
    <cfRule type="cellIs" dxfId="170"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94</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252</v>
      </c>
      <c r="F4" s="644"/>
      <c r="G4" s="644"/>
      <c r="H4" s="644"/>
      <c r="I4" s="644"/>
    </row>
    <row r="5" spans="1:11" ht="9" customHeight="1" x14ac:dyDescent="0.25">
      <c r="A5" s="105"/>
      <c r="E5" s="630" t="s">
        <v>42</v>
      </c>
      <c r="F5" s="630"/>
      <c r="G5" s="630"/>
      <c r="H5" s="630"/>
      <c r="I5" s="630"/>
    </row>
    <row r="6" spans="1:11" ht="19.5" x14ac:dyDescent="0.4">
      <c r="A6" s="103" t="s">
        <v>41</v>
      </c>
      <c r="E6" s="627" t="s">
        <v>253</v>
      </c>
      <c r="F6" s="627"/>
      <c r="G6" s="627"/>
      <c r="H6" s="103" t="s">
        <v>40</v>
      </c>
      <c r="I6" s="104" t="s">
        <v>254</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39103000</v>
      </c>
      <c r="F16" s="492">
        <v>37798509</v>
      </c>
      <c r="G16" s="80">
        <f>H16+I16</f>
        <v>37798522.38000001</v>
      </c>
      <c r="H16" s="491">
        <v>37798522.38000001</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35028000</v>
      </c>
      <c r="F18" s="492">
        <v>37798509</v>
      </c>
      <c r="G18" s="80">
        <f>H18+I18</f>
        <v>37800402.640000001</v>
      </c>
      <c r="H18" s="491">
        <v>37800402.640000001</v>
      </c>
      <c r="I18" s="491">
        <v>0</v>
      </c>
    </row>
    <row r="19" spans="1:9" s="417" customFormat="1" ht="5.2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1880.26</v>
      </c>
      <c r="H24" s="396">
        <f>H18-H16-H22</f>
        <v>1880.2599999904633</v>
      </c>
      <c r="I24" s="396">
        <f>I18-I166-I22</f>
        <v>0</v>
      </c>
    </row>
    <row r="25" spans="1:9" s="392" customFormat="1" ht="15" x14ac:dyDescent="0.3">
      <c r="A25" s="393" t="s">
        <v>302</v>
      </c>
      <c r="B25" s="393"/>
      <c r="C25" s="393"/>
      <c r="D25" s="393"/>
      <c r="E25" s="393"/>
      <c r="F25" s="393"/>
      <c r="G25" s="394">
        <v>1880.26</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1880.26</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1880.26</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18790000</v>
      </c>
      <c r="G39" s="500">
        <v>18789962</v>
      </c>
      <c r="H39" s="405"/>
      <c r="I39" s="501">
        <f>IF(F39=0,"nerozp.",G39/F39)</f>
        <v>0.99999797764768494</v>
      </c>
      <c r="J39" s="56"/>
      <c r="K39" s="502"/>
    </row>
    <row r="40" spans="1:11" s="417" customFormat="1" ht="16.5" x14ac:dyDescent="0.35">
      <c r="A40" s="499" t="s">
        <v>17</v>
      </c>
      <c r="B40" s="51"/>
      <c r="C40" s="50"/>
      <c r="D40" s="53"/>
      <c r="E40" s="53"/>
      <c r="F40" s="500">
        <v>747704</v>
      </c>
      <c r="G40" s="500">
        <v>747704</v>
      </c>
      <c r="H40" s="405"/>
      <c r="I40" s="501">
        <f>IF(F40=0,"nerozp.",G40/F40)</f>
        <v>1</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561028</v>
      </c>
      <c r="G42" s="500">
        <v>561028</v>
      </c>
      <c r="H42" s="405"/>
      <c r="I42" s="501">
        <f>IF(F42=0,"nerozp.",G42/F42)</f>
        <v>1</v>
      </c>
    </row>
    <row r="43" spans="1:11" s="417" customFormat="1" ht="16.5" x14ac:dyDescent="0.35">
      <c r="A43" s="499" t="s">
        <v>14</v>
      </c>
      <c r="B43" s="51"/>
      <c r="C43" s="50"/>
      <c r="D43" s="5"/>
      <c r="E43" s="5"/>
      <c r="F43" s="500">
        <v>640000</v>
      </c>
      <c r="G43" s="500">
        <v>640000</v>
      </c>
      <c r="H43" s="405"/>
      <c r="I43" s="501">
        <f>IF(F43=0,"nerozp.",G43/F43)</f>
        <v>1</v>
      </c>
    </row>
    <row r="44" spans="1:11" s="417" customFormat="1" x14ac:dyDescent="0.2">
      <c r="A44" s="504" t="s">
        <v>13</v>
      </c>
      <c r="B44" s="639" t="s">
        <v>343</v>
      </c>
      <c r="C44" s="668"/>
      <c r="D44" s="668"/>
      <c r="E44" s="668"/>
      <c r="F44" s="668"/>
      <c r="G44" s="668"/>
      <c r="H44" s="668"/>
      <c r="I44" s="668"/>
    </row>
    <row r="45" spans="1:11" s="417" customFormat="1" x14ac:dyDescent="0.2">
      <c r="A45" s="508"/>
      <c r="B45" s="668"/>
      <c r="C45" s="668"/>
      <c r="D45" s="668"/>
      <c r="E45" s="668"/>
      <c r="F45" s="668"/>
      <c r="G45" s="668"/>
      <c r="H45" s="668"/>
      <c r="I45" s="668"/>
    </row>
    <row r="46" spans="1:11" s="417" customFormat="1" ht="16.5" x14ac:dyDescent="0.35">
      <c r="A46" s="508"/>
      <c r="B46" s="43"/>
      <c r="C46" s="42"/>
      <c r="D46" s="41"/>
      <c r="E46" s="41"/>
      <c r="F46" s="505"/>
      <c r="G46" s="505"/>
      <c r="H46" s="506"/>
      <c r="I46" s="507"/>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158839</v>
      </c>
      <c r="F52" s="526">
        <v>0</v>
      </c>
      <c r="G52" s="527">
        <v>0</v>
      </c>
      <c r="H52" s="527">
        <f>E52+F52-G52</f>
        <v>158839</v>
      </c>
      <c r="I52" s="528">
        <v>158839</v>
      </c>
    </row>
    <row r="53" spans="1:9" s="417" customFormat="1" x14ac:dyDescent="0.2">
      <c r="A53" s="529"/>
      <c r="B53" s="530"/>
      <c r="C53" s="530" t="s">
        <v>3</v>
      </c>
      <c r="D53" s="530"/>
      <c r="E53" s="531">
        <v>104368.97</v>
      </c>
      <c r="F53" s="532">
        <v>187979.99999999997</v>
      </c>
      <c r="G53" s="533">
        <v>177680</v>
      </c>
      <c r="H53" s="533">
        <f>E53+F53-G53</f>
        <v>114668.96999999997</v>
      </c>
      <c r="I53" s="534">
        <v>108747.34</v>
      </c>
    </row>
    <row r="54" spans="1:9" s="417" customFormat="1" x14ac:dyDescent="0.2">
      <c r="A54" s="529"/>
      <c r="B54" s="530"/>
      <c r="C54" s="530" t="s">
        <v>2</v>
      </c>
      <c r="D54" s="530"/>
      <c r="E54" s="531">
        <v>51897.070000000007</v>
      </c>
      <c r="F54" s="532">
        <v>112303.1</v>
      </c>
      <c r="G54" s="533">
        <v>104729.99</v>
      </c>
      <c r="H54" s="533">
        <f>E54+F54-G54</f>
        <v>59470.180000000008</v>
      </c>
      <c r="I54" s="534">
        <v>59470.18</v>
      </c>
    </row>
    <row r="55" spans="1:9" s="417" customFormat="1" x14ac:dyDescent="0.2">
      <c r="A55" s="529"/>
      <c r="B55" s="530"/>
      <c r="C55" s="530" t="s">
        <v>1</v>
      </c>
      <c r="D55" s="530"/>
      <c r="E55" s="531">
        <v>895517.93</v>
      </c>
      <c r="F55" s="532">
        <v>747704.00000000012</v>
      </c>
      <c r="G55" s="533">
        <v>1201028</v>
      </c>
      <c r="H55" s="533">
        <f>E55+F55-G55</f>
        <v>442193.93000000017</v>
      </c>
      <c r="I55" s="534">
        <v>442193.93</v>
      </c>
    </row>
    <row r="56" spans="1:9" s="417" customFormat="1" ht="18.75" thickBot="1" x14ac:dyDescent="0.4">
      <c r="A56" s="14" t="s">
        <v>0</v>
      </c>
      <c r="B56" s="13"/>
      <c r="C56" s="13"/>
      <c r="D56" s="13"/>
      <c r="E56" s="535">
        <f>SUM(E52:E55)</f>
        <v>1210622.97</v>
      </c>
      <c r="F56" s="12">
        <f>SUM(F52:F55)</f>
        <v>1047987.1000000001</v>
      </c>
      <c r="G56" s="12">
        <f>SUM(G52:G55)</f>
        <v>1483437.99</v>
      </c>
      <c r="H56" s="12">
        <f>SUM(H52:H55)</f>
        <v>775172.08000000007</v>
      </c>
      <c r="I56" s="11">
        <f>SUM(I52:I55)</f>
        <v>769250.45</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4:I45"/>
  </mergeCells>
  <conditionalFormatting sqref="I39">
    <cfRule type="cellIs" dxfId="169" priority="7" stopIfTrue="1" operator="greaterThan">
      <formula>1</formula>
    </cfRule>
  </conditionalFormatting>
  <conditionalFormatting sqref="I43 I46">
    <cfRule type="cellIs" dxfId="168" priority="8" stopIfTrue="1" operator="greaterThan">
      <formula>1</formula>
    </cfRule>
  </conditionalFormatting>
  <conditionalFormatting sqref="I42 I40">
    <cfRule type="cellIs" dxfId="167" priority="9" stopIfTrue="1" operator="greaterThan">
      <formula>1</formula>
    </cfRule>
    <cfRule type="cellIs" dxfId="166" priority="10" stopIfTrue="1" operator="lessThan">
      <formula>1</formula>
    </cfRule>
  </conditionalFormatting>
  <conditionalFormatting sqref="H52:H55">
    <cfRule type="cellIs" dxfId="165" priority="12" stopIfTrue="1" operator="notEqual">
      <formula>E52+F52-G52</formula>
    </cfRule>
  </conditionalFormatting>
  <conditionalFormatting sqref="I56">
    <cfRule type="cellIs" dxfId="164" priority="13" stopIfTrue="1" operator="notEqual">
      <formula>$I$52+$I$53+$I$54+$I$55</formula>
    </cfRule>
  </conditionalFormatting>
  <conditionalFormatting sqref="H56">
    <cfRule type="cellIs" dxfId="163" priority="14" stopIfTrue="1" operator="notEqual">
      <formula>E56+F56-G56</formula>
    </cfRule>
    <cfRule type="cellIs" dxfId="162" priority="15" stopIfTrue="1" operator="notEqual">
      <formula>SUM($H$52:$H$55)</formula>
    </cfRule>
  </conditionalFormatting>
  <conditionalFormatting sqref="G18 G16">
    <cfRule type="cellIs" dxfId="161" priority="16" stopIfTrue="1" operator="notEqual">
      <formula>H16+I16</formula>
    </cfRule>
  </conditionalFormatting>
  <conditionalFormatting sqref="G24">
    <cfRule type="cellIs" dxfId="160" priority="17" stopIfTrue="1" operator="notEqual">
      <formula>ROUND(H24+I24,2)</formula>
    </cfRule>
  </conditionalFormatting>
  <conditionalFormatting sqref="H24">
    <cfRule type="cellIs" dxfId="159" priority="18" stopIfTrue="1" operator="notEqual">
      <formula>$H$18-$H$16</formula>
    </cfRule>
  </conditionalFormatting>
  <conditionalFormatting sqref="I24">
    <cfRule type="cellIs" dxfId="158" priority="19" stopIfTrue="1" operator="notEqual">
      <formula>I18-I16</formula>
    </cfRule>
  </conditionalFormatting>
  <conditionalFormatting sqref="G23">
    <cfRule type="cellIs" dxfId="157" priority="6" stopIfTrue="1" operator="notEqual">
      <formula>ROUND(H23+I23,2)</formula>
    </cfRule>
  </conditionalFormatting>
  <conditionalFormatting sqref="J39">
    <cfRule type="cellIs" dxfId="156" priority="3" operator="greaterThan">
      <formula>0</formula>
    </cfRule>
    <cfRule type="cellIs" dxfId="155" priority="4" operator="lessThan">
      <formula>0</formula>
    </cfRule>
  </conditionalFormatting>
  <conditionalFormatting sqref="J40">
    <cfRule type="cellIs" dxfId="154" priority="1" operator="greaterThan">
      <formula>0</formula>
    </cfRule>
    <cfRule type="cellIs" dxfId="153"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255</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256</v>
      </c>
      <c r="F4" s="644"/>
      <c r="G4" s="644"/>
      <c r="H4" s="644"/>
      <c r="I4" s="644"/>
    </row>
    <row r="5" spans="1:11" ht="9" customHeight="1" x14ac:dyDescent="0.25">
      <c r="A5" s="105"/>
      <c r="E5" s="630" t="s">
        <v>42</v>
      </c>
      <c r="F5" s="630"/>
      <c r="G5" s="630"/>
      <c r="H5" s="630"/>
      <c r="I5" s="630"/>
    </row>
    <row r="6" spans="1:11" ht="19.5" x14ac:dyDescent="0.4">
      <c r="A6" s="103" t="s">
        <v>41</v>
      </c>
      <c r="E6" s="627" t="s">
        <v>257</v>
      </c>
      <c r="F6" s="627"/>
      <c r="G6" s="627"/>
      <c r="H6" s="103" t="s">
        <v>40</v>
      </c>
      <c r="I6" s="104" t="s">
        <v>258</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10869000</v>
      </c>
      <c r="F16" s="492">
        <v>10926116</v>
      </c>
      <c r="G16" s="80">
        <f>H16+I16</f>
        <v>10911560.230000002</v>
      </c>
      <c r="H16" s="491">
        <v>10911560.230000002</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8105000</v>
      </c>
      <c r="F18" s="492">
        <v>10926116</v>
      </c>
      <c r="G18" s="80">
        <f>H18+I18</f>
        <v>10979924.640000001</v>
      </c>
      <c r="H18" s="491">
        <v>10979924.640000001</v>
      </c>
      <c r="I18" s="491">
        <v>0</v>
      </c>
    </row>
    <row r="19" spans="1:9" s="417" customFormat="1" ht="6"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68364.41</v>
      </c>
      <c r="H24" s="396">
        <f>H18-H16-H22</f>
        <v>68364.409999998286</v>
      </c>
      <c r="I24" s="396">
        <f>I18-I166-I22</f>
        <v>0</v>
      </c>
    </row>
    <row r="25" spans="1:9" s="392" customFormat="1" ht="15" x14ac:dyDescent="0.3">
      <c r="A25" s="393" t="s">
        <v>302</v>
      </c>
      <c r="B25" s="393"/>
      <c r="C25" s="393"/>
      <c r="D25" s="393"/>
      <c r="E25" s="393"/>
      <c r="F25" s="393"/>
      <c r="G25" s="394">
        <v>68364.41</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68364.41</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68364.41</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6151000</v>
      </c>
      <c r="G39" s="500">
        <v>6151000</v>
      </c>
      <c r="H39" s="405"/>
      <c r="I39" s="501">
        <f>IF(F39=0,"nerozp.",G39/F39)</f>
        <v>1</v>
      </c>
      <c r="J39" s="56"/>
      <c r="K39" s="502"/>
    </row>
    <row r="40" spans="1:11" s="417" customFormat="1" ht="16.5" x14ac:dyDescent="0.35">
      <c r="A40" s="499" t="s">
        <v>17</v>
      </c>
      <c r="B40" s="51"/>
      <c r="C40" s="50"/>
      <c r="D40" s="53"/>
      <c r="E40" s="53"/>
      <c r="F40" s="500">
        <v>232066</v>
      </c>
      <c r="G40" s="500">
        <v>231670</v>
      </c>
      <c r="H40" s="405"/>
      <c r="I40" s="501">
        <f>IF(F40=0,"nerozp.",G40/F40)</f>
        <v>0.99829358889281494</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177066</v>
      </c>
      <c r="G42" s="500">
        <v>177066</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27.75" customHeight="1" x14ac:dyDescent="0.2">
      <c r="A44" s="549" t="s">
        <v>13</v>
      </c>
      <c r="B44" s="647" t="s">
        <v>344</v>
      </c>
      <c r="C44" s="648"/>
      <c r="D44" s="648"/>
      <c r="E44" s="648"/>
      <c r="F44" s="648"/>
      <c r="G44" s="648"/>
      <c r="H44" s="648"/>
      <c r="I44" s="648"/>
    </row>
    <row r="45" spans="1:11" s="417" customFormat="1" ht="16.5" hidden="1" x14ac:dyDescent="0.35">
      <c r="A45" s="508"/>
      <c r="B45" s="43"/>
      <c r="C45" s="42"/>
      <c r="D45" s="41"/>
      <c r="E45" s="41"/>
      <c r="F45" s="505"/>
      <c r="G45" s="505"/>
      <c r="H45" s="506"/>
      <c r="I45" s="507"/>
    </row>
    <row r="46" spans="1:11" s="417" customFormat="1" ht="16.5" x14ac:dyDescent="0.35">
      <c r="A46" s="508"/>
      <c r="B46" s="43"/>
      <c r="C46" s="42"/>
      <c r="D46" s="41"/>
      <c r="E46" s="41"/>
      <c r="F46" s="505"/>
      <c r="G46" s="505"/>
      <c r="H46" s="506"/>
      <c r="I46" s="507"/>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13445</v>
      </c>
      <c r="F52" s="526">
        <v>0</v>
      </c>
      <c r="G52" s="527">
        <v>0</v>
      </c>
      <c r="H52" s="527">
        <f>E52+F52-G52</f>
        <v>13445</v>
      </c>
      <c r="I52" s="528">
        <v>13445</v>
      </c>
    </row>
    <row r="53" spans="1:9" s="417" customFormat="1" x14ac:dyDescent="0.2">
      <c r="A53" s="529"/>
      <c r="B53" s="530"/>
      <c r="C53" s="530" t="s">
        <v>3</v>
      </c>
      <c r="D53" s="530"/>
      <c r="E53" s="531">
        <v>54119.6</v>
      </c>
      <c r="F53" s="532">
        <v>60828.079999999994</v>
      </c>
      <c r="G53" s="533">
        <v>57558</v>
      </c>
      <c r="H53" s="533">
        <f>E53+F53-G53</f>
        <v>57389.679999999993</v>
      </c>
      <c r="I53" s="534">
        <v>50514.82</v>
      </c>
    </row>
    <row r="54" spans="1:9" s="417" customFormat="1" x14ac:dyDescent="0.2">
      <c r="A54" s="529"/>
      <c r="B54" s="530"/>
      <c r="C54" s="530" t="s">
        <v>2</v>
      </c>
      <c r="D54" s="530"/>
      <c r="E54" s="531">
        <v>299387.24</v>
      </c>
      <c r="F54" s="532">
        <v>263189.36</v>
      </c>
      <c r="G54" s="533">
        <v>26017</v>
      </c>
      <c r="H54" s="533">
        <f>E54+F54-G54</f>
        <v>536559.6</v>
      </c>
      <c r="I54" s="534">
        <v>536559.6</v>
      </c>
    </row>
    <row r="55" spans="1:9" s="417" customFormat="1" x14ac:dyDescent="0.2">
      <c r="A55" s="529"/>
      <c r="B55" s="530"/>
      <c r="C55" s="530" t="s">
        <v>1</v>
      </c>
      <c r="D55" s="530"/>
      <c r="E55" s="531">
        <v>138107.29999999999</v>
      </c>
      <c r="F55" s="532">
        <v>231670.00000000006</v>
      </c>
      <c r="G55" s="533">
        <v>337066</v>
      </c>
      <c r="H55" s="533">
        <f>E55+F55-G55</f>
        <v>32711.300000000047</v>
      </c>
      <c r="I55" s="534">
        <v>32711.3</v>
      </c>
    </row>
    <row r="56" spans="1:9" s="417" customFormat="1" ht="18.75" thickBot="1" x14ac:dyDescent="0.4">
      <c r="A56" s="14" t="s">
        <v>0</v>
      </c>
      <c r="B56" s="13"/>
      <c r="C56" s="13"/>
      <c r="D56" s="13"/>
      <c r="E56" s="535">
        <f>SUM(E52:E55)</f>
        <v>505059.13999999996</v>
      </c>
      <c r="F56" s="12">
        <f>SUM(F52:F55)</f>
        <v>555687.44000000006</v>
      </c>
      <c r="G56" s="12">
        <f>SUM(G52:G55)</f>
        <v>420641</v>
      </c>
      <c r="H56" s="12">
        <f>SUM(H52:H55)</f>
        <v>640105.58000000007</v>
      </c>
      <c r="I56" s="11">
        <f>SUM(I52:I55)</f>
        <v>633230.72</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4:I44"/>
  </mergeCells>
  <conditionalFormatting sqref="I45:I46">
    <cfRule type="cellIs" dxfId="152" priority="8" stopIfTrue="1" operator="greaterThan">
      <formula>1</formula>
    </cfRule>
  </conditionalFormatting>
  <conditionalFormatting sqref="H52:H55">
    <cfRule type="cellIs" dxfId="151" priority="12" stopIfTrue="1" operator="notEqual">
      <formula>E52+F52-G52</formula>
    </cfRule>
  </conditionalFormatting>
  <conditionalFormatting sqref="I56">
    <cfRule type="cellIs" dxfId="150" priority="13" stopIfTrue="1" operator="notEqual">
      <formula>$I$52+$I$53+$I$54+$I$55</formula>
    </cfRule>
  </conditionalFormatting>
  <conditionalFormatting sqref="H56">
    <cfRule type="cellIs" dxfId="149" priority="14" stopIfTrue="1" operator="notEqual">
      <formula>E56+F56-G56</formula>
    </cfRule>
    <cfRule type="cellIs" dxfId="148" priority="15" stopIfTrue="1" operator="notEqual">
      <formula>SUM($H$52:$H$55)</formula>
    </cfRule>
  </conditionalFormatting>
  <conditionalFormatting sqref="G18 G16">
    <cfRule type="cellIs" dxfId="147" priority="16" stopIfTrue="1" operator="notEqual">
      <formula>H16+I16</formula>
    </cfRule>
  </conditionalFormatting>
  <conditionalFormatting sqref="G24">
    <cfRule type="cellIs" dxfId="146" priority="17" stopIfTrue="1" operator="notEqual">
      <formula>ROUND(H24+I24,2)</formula>
    </cfRule>
  </conditionalFormatting>
  <conditionalFormatting sqref="H24">
    <cfRule type="cellIs" dxfId="145" priority="18" stopIfTrue="1" operator="notEqual">
      <formula>$H$18-$H$16</formula>
    </cfRule>
  </conditionalFormatting>
  <conditionalFormatting sqref="I24">
    <cfRule type="cellIs" dxfId="144" priority="19" stopIfTrue="1" operator="notEqual">
      <formula>I18-I16</formula>
    </cfRule>
  </conditionalFormatting>
  <conditionalFormatting sqref="G23">
    <cfRule type="cellIs" dxfId="143" priority="6" stopIfTrue="1" operator="notEqual">
      <formula>ROUND(H23+I23,2)</formula>
    </cfRule>
  </conditionalFormatting>
  <conditionalFormatting sqref="J39">
    <cfRule type="cellIs" dxfId="142" priority="3" operator="greaterThan">
      <formula>0</formula>
    </cfRule>
    <cfRule type="cellIs" dxfId="141" priority="4" operator="lessThan">
      <formula>0</formula>
    </cfRule>
  </conditionalFormatting>
  <conditionalFormatting sqref="J40">
    <cfRule type="cellIs" dxfId="140" priority="1" operator="greaterThan">
      <formula>0</formula>
    </cfRule>
    <cfRule type="cellIs" dxfId="139"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259</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260</v>
      </c>
      <c r="F4" s="644"/>
      <c r="G4" s="644"/>
      <c r="H4" s="644"/>
      <c r="I4" s="644"/>
    </row>
    <row r="5" spans="1:11" ht="9" customHeight="1" x14ac:dyDescent="0.25">
      <c r="A5" s="105"/>
      <c r="E5" s="630" t="s">
        <v>42</v>
      </c>
      <c r="F5" s="630"/>
      <c r="G5" s="630"/>
      <c r="H5" s="630"/>
      <c r="I5" s="630"/>
    </row>
    <row r="6" spans="1:11" ht="19.5" x14ac:dyDescent="0.4">
      <c r="A6" s="103" t="s">
        <v>41</v>
      </c>
      <c r="E6" s="627" t="s">
        <v>261</v>
      </c>
      <c r="F6" s="627"/>
      <c r="G6" s="627"/>
      <c r="H6" s="103" t="s">
        <v>40</v>
      </c>
      <c r="I6" s="104" t="s">
        <v>262</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70138000</v>
      </c>
      <c r="F16" s="492">
        <v>69223022.289999992</v>
      </c>
      <c r="G16" s="80">
        <f>H16+I16</f>
        <v>69220490.219999999</v>
      </c>
      <c r="H16" s="491">
        <v>69220490.219999999</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63261000</v>
      </c>
      <c r="F18" s="492">
        <v>69786743.74000001</v>
      </c>
      <c r="G18" s="80">
        <f>H18+I18</f>
        <v>69786743.74000001</v>
      </c>
      <c r="H18" s="491">
        <v>69786743.74000001</v>
      </c>
      <c r="I18" s="491">
        <v>0</v>
      </c>
    </row>
    <row r="19" spans="1:9" s="417" customFormat="1" ht="6.7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566253.52</v>
      </c>
      <c r="H24" s="396">
        <f>H18-H16-H22</f>
        <v>566253.52000001073</v>
      </c>
      <c r="I24" s="396">
        <f>I18-I166-I22</f>
        <v>0</v>
      </c>
    </row>
    <row r="25" spans="1:9" s="392" customFormat="1" ht="15" x14ac:dyDescent="0.3">
      <c r="A25" s="393" t="s">
        <v>302</v>
      </c>
      <c r="B25" s="393"/>
      <c r="C25" s="393"/>
      <c r="D25" s="393"/>
      <c r="E25" s="393"/>
      <c r="F25" s="393"/>
      <c r="G25" s="394">
        <v>22065.520000000019</v>
      </c>
      <c r="H25" s="393"/>
      <c r="I25" s="393"/>
    </row>
    <row r="26" spans="1:9" s="392" customFormat="1" ht="15" x14ac:dyDescent="0.3">
      <c r="A26" s="393" t="s">
        <v>25</v>
      </c>
      <c r="B26" s="393"/>
      <c r="C26" s="393"/>
      <c r="D26" s="393"/>
      <c r="E26" s="393"/>
      <c r="F26" s="393"/>
      <c r="G26" s="394">
        <v>544188</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22065.520000000019</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22065.520000000019</v>
      </c>
      <c r="H31" s="405"/>
      <c r="I31" s="413"/>
    </row>
    <row r="32" spans="1:9" s="417" customFormat="1" ht="18.75" x14ac:dyDescent="0.4">
      <c r="A32" s="63"/>
      <c r="B32" s="63"/>
      <c r="C32" s="637" t="s">
        <v>304</v>
      </c>
      <c r="D32" s="637"/>
      <c r="E32" s="637"/>
      <c r="F32" s="637"/>
      <c r="G32" s="416">
        <f>G26</f>
        <v>544188</v>
      </c>
      <c r="H32" s="405"/>
      <c r="I32" s="413"/>
    </row>
    <row r="33" spans="1:11" s="417" customFormat="1" ht="18.75" x14ac:dyDescent="0.4">
      <c r="A33" s="63"/>
      <c r="B33" s="418" t="s">
        <v>23</v>
      </c>
      <c r="C33" s="635" t="s">
        <v>305</v>
      </c>
      <c r="D33" s="635"/>
      <c r="E33" s="635"/>
      <c r="F33" s="635"/>
      <c r="G33" s="419">
        <v>0</v>
      </c>
      <c r="H33" s="405"/>
      <c r="I33" s="413"/>
    </row>
    <row r="34" spans="1:11" s="417" customFormat="1" ht="12.75" customHeight="1" x14ac:dyDescent="0.2">
      <c r="A34" s="645" t="s">
        <v>310</v>
      </c>
      <c r="B34" s="646"/>
      <c r="C34" s="646"/>
      <c r="D34" s="646"/>
      <c r="E34" s="646"/>
      <c r="F34" s="646"/>
      <c r="G34" s="646"/>
      <c r="H34" s="646"/>
      <c r="I34" s="646"/>
    </row>
    <row r="35" spans="1:11" s="417" customFormat="1" x14ac:dyDescent="0.2">
      <c r="A35" s="646"/>
      <c r="B35" s="646"/>
      <c r="C35" s="646"/>
      <c r="D35" s="646"/>
      <c r="E35" s="646"/>
      <c r="F35" s="646"/>
      <c r="G35" s="646"/>
      <c r="H35" s="646"/>
      <c r="I35" s="646"/>
    </row>
    <row r="36" spans="1:11" s="417" customFormat="1" x14ac:dyDescent="0.2">
      <c r="A36" s="646"/>
      <c r="B36" s="646"/>
      <c r="C36" s="646"/>
      <c r="D36" s="646"/>
      <c r="E36" s="646"/>
      <c r="F36" s="646"/>
      <c r="G36" s="646"/>
      <c r="H36" s="646"/>
      <c r="I36" s="646"/>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33921000</v>
      </c>
      <c r="G39" s="500">
        <v>33920598</v>
      </c>
      <c r="H39" s="405"/>
      <c r="I39" s="501">
        <f>IF(F39=0,"nerozp.",G39/F39)</f>
        <v>0.99998814893428845</v>
      </c>
      <c r="J39" s="56"/>
      <c r="K39" s="502"/>
    </row>
    <row r="40" spans="1:11" s="417" customFormat="1" ht="16.5" x14ac:dyDescent="0.35">
      <c r="A40" s="499" t="s">
        <v>17</v>
      </c>
      <c r="B40" s="51"/>
      <c r="C40" s="50"/>
      <c r="D40" s="53"/>
      <c r="E40" s="53"/>
      <c r="F40" s="500">
        <v>3920795</v>
      </c>
      <c r="G40" s="500">
        <v>3920795</v>
      </c>
      <c r="H40" s="405"/>
      <c r="I40" s="501">
        <f>IF(F40=0,"nerozp.",G40/F40)</f>
        <v>1</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2940346</v>
      </c>
      <c r="G42" s="500">
        <v>2940346</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c r="C44" s="45"/>
      <c r="D44" s="41"/>
      <c r="E44" s="41"/>
      <c r="F44" s="505"/>
      <c r="G44" s="505"/>
      <c r="H44" s="506"/>
      <c r="I44" s="507"/>
    </row>
    <row r="45" spans="1:11" s="417" customFormat="1" x14ac:dyDescent="0.2">
      <c r="A45" s="508"/>
      <c r="B45" s="639" t="s">
        <v>345</v>
      </c>
      <c r="C45" s="668"/>
      <c r="D45" s="668"/>
      <c r="E45" s="668"/>
      <c r="F45" s="668"/>
      <c r="G45" s="668"/>
      <c r="H45" s="668"/>
      <c r="I45" s="668"/>
    </row>
    <row r="46" spans="1:11" s="417" customFormat="1" ht="6.75" customHeight="1" x14ac:dyDescent="0.2">
      <c r="A46" s="508"/>
      <c r="B46" s="668"/>
      <c r="C46" s="668"/>
      <c r="D46" s="668"/>
      <c r="E46" s="668"/>
      <c r="F46" s="668"/>
      <c r="G46" s="668"/>
      <c r="H46" s="668"/>
      <c r="I46" s="668"/>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136705.60000000001</v>
      </c>
      <c r="F52" s="526">
        <v>0</v>
      </c>
      <c r="G52" s="527">
        <v>0</v>
      </c>
      <c r="H52" s="527">
        <f>E52+F52-G52</f>
        <v>136705.60000000001</v>
      </c>
      <c r="I52" s="528">
        <v>136705.60000000001</v>
      </c>
    </row>
    <row r="53" spans="1:9" s="417" customFormat="1" x14ac:dyDescent="0.2">
      <c r="A53" s="529"/>
      <c r="B53" s="530"/>
      <c r="C53" s="530" t="s">
        <v>3</v>
      </c>
      <c r="D53" s="530"/>
      <c r="E53" s="531">
        <v>330082.03999999998</v>
      </c>
      <c r="F53" s="532">
        <v>339205.98000000004</v>
      </c>
      <c r="G53" s="533">
        <v>453269.8</v>
      </c>
      <c r="H53" s="533">
        <f>E53+F53-G53</f>
        <v>216018.22000000003</v>
      </c>
      <c r="I53" s="598">
        <v>143967.81</v>
      </c>
    </row>
    <row r="54" spans="1:9" s="417" customFormat="1" x14ac:dyDescent="0.2">
      <c r="A54" s="529"/>
      <c r="B54" s="530"/>
      <c r="C54" s="530" t="s">
        <v>2</v>
      </c>
      <c r="D54" s="530"/>
      <c r="E54" s="531">
        <v>227655.91</v>
      </c>
      <c r="F54" s="532">
        <v>183137.9</v>
      </c>
      <c r="G54" s="533">
        <v>84076</v>
      </c>
      <c r="H54" s="533">
        <f>E54+F54-G54</f>
        <v>326717.81</v>
      </c>
      <c r="I54" s="534">
        <v>326717.81</v>
      </c>
    </row>
    <row r="55" spans="1:9" s="417" customFormat="1" x14ac:dyDescent="0.2">
      <c r="A55" s="529"/>
      <c r="B55" s="530"/>
      <c r="C55" s="530" t="s">
        <v>1</v>
      </c>
      <c r="D55" s="530"/>
      <c r="E55" s="531">
        <v>1843218.85</v>
      </c>
      <c r="F55" s="532">
        <v>3920794.9999999995</v>
      </c>
      <c r="G55" s="533">
        <v>4490863.46</v>
      </c>
      <c r="H55" s="533">
        <f>E55+F55-G55</f>
        <v>1273150.3899999997</v>
      </c>
      <c r="I55" s="534">
        <v>2141409.1</v>
      </c>
    </row>
    <row r="56" spans="1:9" s="417" customFormat="1" ht="18.75" thickBot="1" x14ac:dyDescent="0.4">
      <c r="A56" s="14" t="s">
        <v>0</v>
      </c>
      <c r="B56" s="13"/>
      <c r="C56" s="13"/>
      <c r="D56" s="13"/>
      <c r="E56" s="535">
        <f>SUM(E52:E55)</f>
        <v>2537662.4000000004</v>
      </c>
      <c r="F56" s="12">
        <f>SUM(F52:F55)</f>
        <v>4443138.88</v>
      </c>
      <c r="G56" s="12">
        <f>SUM(G52:G55)</f>
        <v>5028209.26</v>
      </c>
      <c r="H56" s="12">
        <f>SUM(H52:H55)</f>
        <v>1952592.0199999998</v>
      </c>
      <c r="I56" s="11">
        <f>SUM(I52:I55)</f>
        <v>2748800.3200000003</v>
      </c>
    </row>
    <row r="57" spans="1:9" s="417" customFormat="1" ht="18.75" thickTop="1" x14ac:dyDescent="0.35">
      <c r="A57" s="7"/>
      <c r="B57" s="6"/>
      <c r="C57" s="6"/>
      <c r="D57" s="5"/>
      <c r="E57" s="5"/>
      <c r="F57" s="403"/>
      <c r="G57" s="10"/>
      <c r="H57" s="497"/>
      <c r="I57" s="497"/>
    </row>
    <row r="58" spans="1:9" s="417" customFormat="1" ht="18" x14ac:dyDescent="0.35">
      <c r="A58" s="7"/>
      <c r="B58" s="6"/>
      <c r="C58" s="6"/>
      <c r="D58" s="5"/>
      <c r="E58" s="5"/>
      <c r="F58" s="403"/>
      <c r="G58" s="8"/>
      <c r="H58" s="403"/>
      <c r="I58" s="403"/>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44">
    <cfRule type="cellIs" dxfId="138" priority="8" stopIfTrue="1" operator="greaterThan">
      <formula>1</formula>
    </cfRule>
  </conditionalFormatting>
  <conditionalFormatting sqref="H52:H55">
    <cfRule type="cellIs" dxfId="137" priority="12" stopIfTrue="1" operator="notEqual">
      <formula>E52+F52-G52</formula>
    </cfRule>
  </conditionalFormatting>
  <conditionalFormatting sqref="I56">
    <cfRule type="cellIs" dxfId="136" priority="13" stopIfTrue="1" operator="notEqual">
      <formula>$I$52+$I$53+$I$54+$I$55</formula>
    </cfRule>
  </conditionalFormatting>
  <conditionalFormatting sqref="H56">
    <cfRule type="cellIs" dxfId="135" priority="14" stopIfTrue="1" operator="notEqual">
      <formula>E56+F56-G56</formula>
    </cfRule>
    <cfRule type="cellIs" dxfId="134" priority="15" stopIfTrue="1" operator="notEqual">
      <formula>SUM($H$52:$H$55)</formula>
    </cfRule>
  </conditionalFormatting>
  <conditionalFormatting sqref="G18 G16">
    <cfRule type="cellIs" dxfId="133" priority="16" stopIfTrue="1" operator="notEqual">
      <formula>H16+I16</formula>
    </cfRule>
  </conditionalFormatting>
  <conditionalFormatting sqref="G24">
    <cfRule type="cellIs" dxfId="132" priority="17" stopIfTrue="1" operator="notEqual">
      <formula>ROUND(H24+I24,2)</formula>
    </cfRule>
  </conditionalFormatting>
  <conditionalFormatting sqref="H24">
    <cfRule type="cellIs" dxfId="131" priority="18" stopIfTrue="1" operator="notEqual">
      <formula>$H$18-$H$16</formula>
    </cfRule>
  </conditionalFormatting>
  <conditionalFormatting sqref="I24">
    <cfRule type="cellIs" dxfId="130" priority="19" stopIfTrue="1" operator="notEqual">
      <formula>I18-I16</formula>
    </cfRule>
  </conditionalFormatting>
  <conditionalFormatting sqref="G23">
    <cfRule type="cellIs" dxfId="129" priority="6" stopIfTrue="1" operator="notEqual">
      <formula>ROUND(H23+I23,2)</formula>
    </cfRule>
  </conditionalFormatting>
  <conditionalFormatting sqref="J39">
    <cfRule type="cellIs" dxfId="128" priority="3" operator="greaterThan">
      <formula>0</formula>
    </cfRule>
    <cfRule type="cellIs" dxfId="127" priority="4" operator="lessThan">
      <formula>0</formula>
    </cfRule>
  </conditionalFormatting>
  <conditionalFormatting sqref="J40">
    <cfRule type="cellIs" dxfId="126" priority="1" operator="greaterThan">
      <formula>0</formula>
    </cfRule>
    <cfRule type="cellIs" dxfId="125"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263</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264</v>
      </c>
      <c r="F4" s="644"/>
      <c r="G4" s="644"/>
      <c r="H4" s="644"/>
      <c r="I4" s="644"/>
    </row>
    <row r="5" spans="1:11" ht="9" customHeight="1" x14ac:dyDescent="0.25">
      <c r="A5" s="105"/>
      <c r="E5" s="630" t="s">
        <v>42</v>
      </c>
      <c r="F5" s="630"/>
      <c r="G5" s="630"/>
      <c r="H5" s="630"/>
      <c r="I5" s="630"/>
    </row>
    <row r="6" spans="1:11" ht="19.5" x14ac:dyDescent="0.4">
      <c r="A6" s="103" t="s">
        <v>41</v>
      </c>
      <c r="E6" s="627" t="s">
        <v>265</v>
      </c>
      <c r="F6" s="627"/>
      <c r="G6" s="627"/>
      <c r="H6" s="103" t="s">
        <v>40</v>
      </c>
      <c r="I6" s="104" t="s">
        <v>266</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36616000</v>
      </c>
      <c r="F16" s="492">
        <v>37930000</v>
      </c>
      <c r="G16" s="80">
        <f>H16+I16</f>
        <v>37930310.93999999</v>
      </c>
      <c r="H16" s="491">
        <v>37930310.93999999</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35022000</v>
      </c>
      <c r="F18" s="492">
        <v>37930000</v>
      </c>
      <c r="G18" s="80">
        <f>H18+I18</f>
        <v>38009416.909999996</v>
      </c>
      <c r="H18" s="491">
        <v>38009416.909999996</v>
      </c>
      <c r="I18" s="491">
        <v>0</v>
      </c>
    </row>
    <row r="19" spans="1:9" s="417" customFormat="1" ht="8.2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79105.97</v>
      </c>
      <c r="H24" s="396">
        <f>H18-H16-H22</f>
        <v>79105.970000006258</v>
      </c>
      <c r="I24" s="396">
        <f>I18-I166-I22</f>
        <v>0</v>
      </c>
    </row>
    <row r="25" spans="1:9" s="392" customFormat="1" ht="15" x14ac:dyDescent="0.3">
      <c r="A25" s="393" t="s">
        <v>302</v>
      </c>
      <c r="B25" s="393"/>
      <c r="C25" s="393"/>
      <c r="D25" s="393"/>
      <c r="E25" s="393"/>
      <c r="F25" s="393"/>
      <c r="G25" s="394">
        <f>G24-G26</f>
        <v>79105.97</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79105.97</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G24</f>
        <v>79105.97</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788499</v>
      </c>
      <c r="H33" s="405"/>
      <c r="I33" s="413"/>
    </row>
    <row r="34" spans="1:11" s="417" customFormat="1" x14ac:dyDescent="0.2">
      <c r="A34" s="681" t="s">
        <v>311</v>
      </c>
      <c r="B34" s="682"/>
      <c r="C34" s="682"/>
      <c r="D34" s="682"/>
      <c r="E34" s="682"/>
      <c r="F34" s="682"/>
      <c r="G34" s="682"/>
      <c r="H34" s="682"/>
      <c r="I34" s="682"/>
    </row>
    <row r="35" spans="1:11" s="417" customFormat="1" x14ac:dyDescent="0.2">
      <c r="A35" s="682"/>
      <c r="B35" s="682"/>
      <c r="C35" s="682"/>
      <c r="D35" s="682"/>
      <c r="E35" s="682"/>
      <c r="F35" s="682"/>
      <c r="G35" s="682"/>
      <c r="H35" s="682"/>
      <c r="I35" s="682"/>
    </row>
    <row r="36" spans="1:11" s="417" customFormat="1" x14ac:dyDescent="0.2">
      <c r="A36" s="682"/>
      <c r="B36" s="682"/>
      <c r="C36" s="682"/>
      <c r="D36" s="682"/>
      <c r="E36" s="682"/>
      <c r="F36" s="682"/>
      <c r="G36" s="682"/>
      <c r="H36" s="682"/>
      <c r="I36" s="682"/>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17810000</v>
      </c>
      <c r="G39" s="500">
        <v>18025152</v>
      </c>
      <c r="H39" s="405"/>
      <c r="I39" s="501">
        <f>IF(F39=0,"nerozp.",G39/F39)</f>
        <v>1.0120804042672655</v>
      </c>
      <c r="J39" s="56"/>
      <c r="K39" s="502"/>
    </row>
    <row r="40" spans="1:11" s="417" customFormat="1" ht="16.5" x14ac:dyDescent="0.35">
      <c r="A40" s="499" t="s">
        <v>17</v>
      </c>
      <c r="B40" s="51"/>
      <c r="C40" s="50"/>
      <c r="D40" s="53"/>
      <c r="E40" s="53"/>
      <c r="F40" s="500">
        <v>640000</v>
      </c>
      <c r="G40" s="500">
        <v>678579.5</v>
      </c>
      <c r="H40" s="405"/>
      <c r="I40" s="501">
        <f>IF(F40=0,"nerozp.",G40/F40)</f>
        <v>1.06028046875</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480000</v>
      </c>
      <c r="G42" s="500">
        <v>480000</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t="s">
        <v>346</v>
      </c>
      <c r="C44" s="45"/>
      <c r="D44" s="41"/>
      <c r="E44" s="41"/>
      <c r="F44" s="505"/>
      <c r="G44" s="505"/>
      <c r="H44" s="506"/>
      <c r="I44" s="507"/>
    </row>
    <row r="45" spans="1:11" s="417" customFormat="1" x14ac:dyDescent="0.2">
      <c r="A45" s="508"/>
      <c r="B45" s="660" t="s">
        <v>347</v>
      </c>
      <c r="C45" s="661"/>
      <c r="D45" s="661"/>
      <c r="E45" s="661"/>
      <c r="F45" s="661"/>
      <c r="G45" s="661"/>
      <c r="H45" s="661"/>
      <c r="I45" s="661"/>
      <c r="K45" s="503"/>
    </row>
    <row r="46" spans="1:11" s="417" customFormat="1" x14ac:dyDescent="0.2">
      <c r="A46" s="508"/>
      <c r="B46" s="641"/>
      <c r="C46" s="641"/>
      <c r="D46" s="641"/>
      <c r="E46" s="641"/>
      <c r="F46" s="641"/>
      <c r="G46" s="641"/>
      <c r="H46" s="641"/>
      <c r="I46" s="641"/>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19343</v>
      </c>
      <c r="F52" s="526">
        <v>0</v>
      </c>
      <c r="G52" s="527">
        <v>0</v>
      </c>
      <c r="H52" s="527">
        <f>E52+F52-G52</f>
        <v>19343</v>
      </c>
      <c r="I52" s="528">
        <v>19343</v>
      </c>
    </row>
    <row r="53" spans="1:9" s="417" customFormat="1" x14ac:dyDescent="0.2">
      <c r="A53" s="529"/>
      <c r="B53" s="530"/>
      <c r="C53" s="530" t="s">
        <v>3</v>
      </c>
      <c r="D53" s="530"/>
      <c r="E53" s="531">
        <v>238824.98</v>
      </c>
      <c r="F53" s="532">
        <v>180030.99999999997</v>
      </c>
      <c r="G53" s="533">
        <v>212383</v>
      </c>
      <c r="H53" s="533">
        <f>E53+F53-G53</f>
        <v>206472.97999999998</v>
      </c>
      <c r="I53" s="534">
        <v>189605.65</v>
      </c>
    </row>
    <row r="54" spans="1:9" s="417" customFormat="1" x14ac:dyDescent="0.2">
      <c r="A54" s="529"/>
      <c r="B54" s="530"/>
      <c r="C54" s="530" t="s">
        <v>2</v>
      </c>
      <c r="D54" s="530"/>
      <c r="E54" s="531">
        <v>262091.62</v>
      </c>
      <c r="F54" s="532">
        <v>297368.90000000002</v>
      </c>
      <c r="G54" s="533">
        <v>224110</v>
      </c>
      <c r="H54" s="533">
        <f>E54+F54-G54</f>
        <v>335350.52</v>
      </c>
      <c r="I54" s="534">
        <v>335350.52</v>
      </c>
    </row>
    <row r="55" spans="1:9" s="417" customFormat="1" x14ac:dyDescent="0.2">
      <c r="A55" s="529"/>
      <c r="B55" s="530"/>
      <c r="C55" s="530" t="s">
        <v>1</v>
      </c>
      <c r="D55" s="530"/>
      <c r="E55" s="531">
        <v>149697.56</v>
      </c>
      <c r="F55" s="532">
        <v>678579.5</v>
      </c>
      <c r="G55" s="533">
        <v>747276</v>
      </c>
      <c r="H55" s="533">
        <f>E55+F55-G55</f>
        <v>81001.060000000056</v>
      </c>
      <c r="I55" s="534">
        <v>81001.06</v>
      </c>
    </row>
    <row r="56" spans="1:9" s="417" customFormat="1" ht="18.75" thickBot="1" x14ac:dyDescent="0.4">
      <c r="A56" s="14" t="s">
        <v>0</v>
      </c>
      <c r="B56" s="13"/>
      <c r="C56" s="13"/>
      <c r="D56" s="13"/>
      <c r="E56" s="535">
        <f>SUM(E52:E55)</f>
        <v>669957.15999999992</v>
      </c>
      <c r="F56" s="12">
        <f>SUM(F52:F55)</f>
        <v>1155979.3999999999</v>
      </c>
      <c r="G56" s="12">
        <f>SUM(G52:G55)</f>
        <v>1183769</v>
      </c>
      <c r="H56" s="12">
        <f>SUM(H52:H55)</f>
        <v>642167.56000000006</v>
      </c>
      <c r="I56" s="11">
        <f>SUM(I52:I55)</f>
        <v>625300.23</v>
      </c>
    </row>
    <row r="57" spans="1:9" s="417" customFormat="1" ht="18.75" thickTop="1" x14ac:dyDescent="0.35">
      <c r="A57" s="7"/>
      <c r="B57" s="6"/>
      <c r="C57" s="6"/>
      <c r="D57" s="5"/>
      <c r="E57" s="5"/>
      <c r="F57" s="403"/>
      <c r="G57" s="10"/>
      <c r="H57" s="497"/>
      <c r="I57" s="497"/>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44">
    <cfRule type="cellIs" dxfId="124" priority="8" stopIfTrue="1" operator="greaterThan">
      <formula>1</formula>
    </cfRule>
  </conditionalFormatting>
  <conditionalFormatting sqref="H52:H55">
    <cfRule type="cellIs" dxfId="123" priority="12" stopIfTrue="1" operator="notEqual">
      <formula>E52+F52-G52</formula>
    </cfRule>
  </conditionalFormatting>
  <conditionalFormatting sqref="I56">
    <cfRule type="cellIs" dxfId="122" priority="13" stopIfTrue="1" operator="notEqual">
      <formula>$I$52+$I$53+$I$54+$I$55</formula>
    </cfRule>
  </conditionalFormatting>
  <conditionalFormatting sqref="H56">
    <cfRule type="cellIs" dxfId="121" priority="14" stopIfTrue="1" operator="notEqual">
      <formula>E56+F56-G56</formula>
    </cfRule>
    <cfRule type="cellIs" dxfId="120" priority="15" stopIfTrue="1" operator="notEqual">
      <formula>SUM($H$52:$H$55)</formula>
    </cfRule>
  </conditionalFormatting>
  <conditionalFormatting sqref="G18 G16">
    <cfRule type="cellIs" dxfId="119" priority="16" stopIfTrue="1" operator="notEqual">
      <formula>H16+I16</formula>
    </cfRule>
  </conditionalFormatting>
  <conditionalFormatting sqref="G24">
    <cfRule type="cellIs" dxfId="118" priority="17" stopIfTrue="1" operator="notEqual">
      <formula>ROUND(H24+I24,2)</formula>
    </cfRule>
  </conditionalFormatting>
  <conditionalFormatting sqref="H24">
    <cfRule type="cellIs" dxfId="117" priority="18" stopIfTrue="1" operator="notEqual">
      <formula>$H$18-$H$16</formula>
    </cfRule>
  </conditionalFormatting>
  <conditionalFormatting sqref="I24">
    <cfRule type="cellIs" dxfId="116" priority="19" stopIfTrue="1" operator="notEqual">
      <formula>I18-I16</formula>
    </cfRule>
  </conditionalFormatting>
  <conditionalFormatting sqref="G23">
    <cfRule type="cellIs" dxfId="115" priority="6" stopIfTrue="1" operator="notEqual">
      <formula>ROUND(H23+I23,2)</formula>
    </cfRule>
  </conditionalFormatting>
  <conditionalFormatting sqref="J39">
    <cfRule type="cellIs" dxfId="114" priority="3" operator="greaterThan">
      <formula>0</formula>
    </cfRule>
    <cfRule type="cellIs" dxfId="113" priority="4" operator="lessThan">
      <formula>0</formula>
    </cfRule>
  </conditionalFormatting>
  <conditionalFormatting sqref="J40">
    <cfRule type="cellIs" dxfId="112" priority="1" operator="greaterThan">
      <formula>0</formula>
    </cfRule>
    <cfRule type="cellIs" dxfId="111"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267</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268</v>
      </c>
      <c r="F4" s="644"/>
      <c r="G4" s="644"/>
      <c r="H4" s="644"/>
      <c r="I4" s="644"/>
    </row>
    <row r="5" spans="1:11" ht="9" customHeight="1" x14ac:dyDescent="0.25">
      <c r="A5" s="105"/>
      <c r="E5" s="630" t="s">
        <v>42</v>
      </c>
      <c r="F5" s="630"/>
      <c r="G5" s="630"/>
      <c r="H5" s="630"/>
      <c r="I5" s="630"/>
    </row>
    <row r="6" spans="1:11" ht="19.5" x14ac:dyDescent="0.4">
      <c r="A6" s="103" t="s">
        <v>41</v>
      </c>
      <c r="E6" s="627" t="s">
        <v>269</v>
      </c>
      <c r="F6" s="627"/>
      <c r="G6" s="627"/>
      <c r="H6" s="103" t="s">
        <v>40</v>
      </c>
      <c r="I6" s="104" t="s">
        <v>270</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40816000</v>
      </c>
      <c r="F16" s="492">
        <v>38408460</v>
      </c>
      <c r="G16" s="80">
        <f>H16+I16</f>
        <v>39182135.030000001</v>
      </c>
      <c r="H16" s="491">
        <v>39182135.030000001</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37668000</v>
      </c>
      <c r="F18" s="492">
        <v>38249000</v>
      </c>
      <c r="G18" s="80">
        <f>H18+I18</f>
        <v>39230537.719999999</v>
      </c>
      <c r="H18" s="491">
        <v>39230537.719999999</v>
      </c>
      <c r="I18" s="491">
        <v>0</v>
      </c>
    </row>
    <row r="19" spans="1:9" s="417" customFormat="1" ht="6.7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48402.69</v>
      </c>
      <c r="H24" s="396">
        <f>H18-H16-H22</f>
        <v>48402.689999997616</v>
      </c>
      <c r="I24" s="396">
        <f>I18-I166-I22</f>
        <v>0</v>
      </c>
    </row>
    <row r="25" spans="1:9" s="392" customFormat="1" ht="15" x14ac:dyDescent="0.3">
      <c r="A25" s="393" t="s">
        <v>302</v>
      </c>
      <c r="B25" s="393"/>
      <c r="C25" s="393"/>
      <c r="D25" s="393"/>
      <c r="E25" s="393"/>
      <c r="F25" s="393"/>
      <c r="G25" s="394">
        <v>48402.69</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48402.69</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48402.69</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19469000</v>
      </c>
      <c r="G39" s="500">
        <v>19727399</v>
      </c>
      <c r="H39" s="405"/>
      <c r="I39" s="501">
        <f>IF(F39=0,"nerozp.",G39/F39)</f>
        <v>1.0132723303713596</v>
      </c>
      <c r="J39" s="56"/>
      <c r="K39" s="502"/>
    </row>
    <row r="40" spans="1:11" s="417" customFormat="1" ht="16.5" x14ac:dyDescent="0.35">
      <c r="A40" s="499" t="s">
        <v>17</v>
      </c>
      <c r="B40" s="51"/>
      <c r="C40" s="50"/>
      <c r="D40" s="53"/>
      <c r="E40" s="53"/>
      <c r="F40" s="500">
        <v>439000</v>
      </c>
      <c r="G40" s="500">
        <v>439021.5</v>
      </c>
      <c r="H40" s="405"/>
      <c r="I40" s="501">
        <f>IF(F40=0,"nerozp.",G40/F40)</f>
        <v>1.0000489749430523</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332000</v>
      </c>
      <c r="G42" s="500">
        <v>332000</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t="s">
        <v>348</v>
      </c>
      <c r="C44" s="45"/>
      <c r="D44" s="41"/>
      <c r="E44" s="41"/>
      <c r="F44" s="505"/>
      <c r="G44" s="505"/>
      <c r="H44" s="506"/>
      <c r="I44" s="507"/>
    </row>
    <row r="45" spans="1:11" s="417" customFormat="1" x14ac:dyDescent="0.2">
      <c r="A45" s="508"/>
      <c r="B45" s="660" t="s">
        <v>349</v>
      </c>
      <c r="C45" s="661"/>
      <c r="D45" s="661"/>
      <c r="E45" s="661"/>
      <c r="F45" s="661"/>
      <c r="G45" s="661"/>
      <c r="H45" s="661"/>
      <c r="I45" s="661"/>
    </row>
    <row r="46" spans="1:11" s="417" customFormat="1" x14ac:dyDescent="0.2">
      <c r="A46" s="508"/>
      <c r="B46" s="641"/>
      <c r="C46" s="641"/>
      <c r="D46" s="641"/>
      <c r="E46" s="641"/>
      <c r="F46" s="641"/>
      <c r="G46" s="641"/>
      <c r="H46" s="641"/>
      <c r="I46" s="641"/>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22928</v>
      </c>
      <c r="F52" s="526">
        <v>0</v>
      </c>
      <c r="G52" s="527">
        <v>0</v>
      </c>
      <c r="H52" s="527">
        <f>E52+F52-G52</f>
        <v>22928</v>
      </c>
      <c r="I52" s="528">
        <v>22928</v>
      </c>
    </row>
    <row r="53" spans="1:9" s="417" customFormat="1" x14ac:dyDescent="0.2">
      <c r="A53" s="529"/>
      <c r="B53" s="530"/>
      <c r="C53" s="530" t="s">
        <v>3</v>
      </c>
      <c r="D53" s="530"/>
      <c r="E53" s="531">
        <v>117436.58</v>
      </c>
      <c r="F53" s="532">
        <v>197232</v>
      </c>
      <c r="G53" s="533">
        <v>226200</v>
      </c>
      <c r="H53" s="533">
        <f>E53+F53-G53</f>
        <v>88468.580000000016</v>
      </c>
      <c r="I53" s="534">
        <v>69805.17</v>
      </c>
    </row>
    <row r="54" spans="1:9" s="417" customFormat="1" x14ac:dyDescent="0.2">
      <c r="A54" s="529"/>
      <c r="B54" s="530"/>
      <c r="C54" s="530" t="s">
        <v>2</v>
      </c>
      <c r="D54" s="530"/>
      <c r="E54" s="531">
        <v>581594.18000000005</v>
      </c>
      <c r="F54" s="532">
        <v>259622.03999999995</v>
      </c>
      <c r="G54" s="533">
        <v>27765</v>
      </c>
      <c r="H54" s="533">
        <f>E54+F54-G54</f>
        <v>813451.22</v>
      </c>
      <c r="I54" s="534">
        <v>813451.22</v>
      </c>
    </row>
    <row r="55" spans="1:9" s="417" customFormat="1" x14ac:dyDescent="0.2">
      <c r="A55" s="529"/>
      <c r="B55" s="530"/>
      <c r="C55" s="530" t="s">
        <v>1</v>
      </c>
      <c r="D55" s="530"/>
      <c r="E55" s="531">
        <v>78431.570000000007</v>
      </c>
      <c r="F55" s="532">
        <v>439021.50000000006</v>
      </c>
      <c r="G55" s="533">
        <v>446885</v>
      </c>
      <c r="H55" s="533">
        <f>E55+F55-G55</f>
        <v>70568.070000000065</v>
      </c>
      <c r="I55" s="534">
        <v>70568.070000000007</v>
      </c>
    </row>
    <row r="56" spans="1:9" s="417" customFormat="1" ht="18.75" thickBot="1" x14ac:dyDescent="0.4">
      <c r="A56" s="14" t="s">
        <v>0</v>
      </c>
      <c r="B56" s="13"/>
      <c r="C56" s="13"/>
      <c r="D56" s="13"/>
      <c r="E56" s="535">
        <f>SUM(E52:E55)</f>
        <v>800390.33000000007</v>
      </c>
      <c r="F56" s="12">
        <f>SUM(F52:F55)</f>
        <v>895875.54</v>
      </c>
      <c r="G56" s="12">
        <f>SUM(G52:G55)</f>
        <v>700850</v>
      </c>
      <c r="H56" s="12">
        <f>SUM(H52:H55)</f>
        <v>995415.87000000011</v>
      </c>
      <c r="I56" s="11">
        <f>SUM(I52:I55)</f>
        <v>976752.46</v>
      </c>
    </row>
    <row r="57" spans="1:9" s="417" customFormat="1" ht="18.75" thickTop="1" x14ac:dyDescent="0.35">
      <c r="A57" s="7"/>
      <c r="B57" s="6"/>
      <c r="C57" s="6"/>
      <c r="D57" s="5"/>
      <c r="E57" s="5"/>
      <c r="F57" s="403"/>
      <c r="G57" s="10"/>
      <c r="H57" s="497"/>
      <c r="I57" s="497"/>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44">
    <cfRule type="cellIs" dxfId="110" priority="8" stopIfTrue="1" operator="greaterThan">
      <formula>1</formula>
    </cfRule>
  </conditionalFormatting>
  <conditionalFormatting sqref="H52:H55">
    <cfRule type="cellIs" dxfId="109" priority="12" stopIfTrue="1" operator="notEqual">
      <formula>E52+F52-G52</formula>
    </cfRule>
  </conditionalFormatting>
  <conditionalFormatting sqref="I56">
    <cfRule type="cellIs" dxfId="108" priority="13" stopIfTrue="1" operator="notEqual">
      <formula>$I$52+$I$53+$I$54+$I$55</formula>
    </cfRule>
  </conditionalFormatting>
  <conditionalFormatting sqref="H56">
    <cfRule type="cellIs" dxfId="107" priority="14" stopIfTrue="1" operator="notEqual">
      <formula>E56+F56-G56</formula>
    </cfRule>
    <cfRule type="cellIs" dxfId="106" priority="15" stopIfTrue="1" operator="notEqual">
      <formula>SUM($H$52:$H$55)</formula>
    </cfRule>
  </conditionalFormatting>
  <conditionalFormatting sqref="G18 G16">
    <cfRule type="cellIs" dxfId="105" priority="16" stopIfTrue="1" operator="notEqual">
      <formula>H16+I16</formula>
    </cfRule>
  </conditionalFormatting>
  <conditionalFormatting sqref="G24">
    <cfRule type="cellIs" dxfId="104" priority="17" stopIfTrue="1" operator="notEqual">
      <formula>ROUND(H24+I24,2)</formula>
    </cfRule>
  </conditionalFormatting>
  <conditionalFormatting sqref="H24">
    <cfRule type="cellIs" dxfId="103" priority="18" stopIfTrue="1" operator="notEqual">
      <formula>$H$18-$H$16</formula>
    </cfRule>
  </conditionalFormatting>
  <conditionalFormatting sqref="I24">
    <cfRule type="cellIs" dxfId="102" priority="19" stopIfTrue="1" operator="notEqual">
      <formula>I18-I16</formula>
    </cfRule>
  </conditionalFormatting>
  <conditionalFormatting sqref="G23">
    <cfRule type="cellIs" dxfId="101" priority="6" stopIfTrue="1" operator="notEqual">
      <formula>ROUND(H23+I23,2)</formula>
    </cfRule>
  </conditionalFormatting>
  <conditionalFormatting sqref="J39">
    <cfRule type="cellIs" dxfId="100" priority="3" operator="greaterThan">
      <formula>0</formula>
    </cfRule>
    <cfRule type="cellIs" dxfId="99" priority="4" operator="lessThan">
      <formula>0</formula>
    </cfRule>
  </conditionalFormatting>
  <conditionalFormatting sqref="J40">
    <cfRule type="cellIs" dxfId="98" priority="1" operator="greaterThan">
      <formula>0</formula>
    </cfRule>
    <cfRule type="cellIs" dxfId="97"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M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1" width="9.140625" style="1"/>
    <col min="12" max="12" width="10.140625" style="1" bestFit="1" customWidth="1"/>
    <col min="13" max="13" width="11" style="1" bestFit="1" customWidth="1"/>
    <col min="14" max="16384" width="9.140625" style="1"/>
  </cols>
  <sheetData>
    <row r="1" spans="1:11" ht="19.5" x14ac:dyDescent="0.4">
      <c r="A1" s="109" t="s">
        <v>45</v>
      </c>
      <c r="B1" s="108"/>
      <c r="C1" s="108"/>
      <c r="D1" s="108"/>
    </row>
    <row r="2" spans="1:11" ht="19.5" x14ac:dyDescent="0.4">
      <c r="A2" s="642" t="s">
        <v>44</v>
      </c>
      <c r="B2" s="642"/>
      <c r="C2" s="642"/>
      <c r="D2" s="642"/>
      <c r="E2" s="643" t="s">
        <v>271</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272</v>
      </c>
      <c r="F4" s="644"/>
      <c r="G4" s="644"/>
      <c r="H4" s="644"/>
      <c r="I4" s="644"/>
    </row>
    <row r="5" spans="1:11" ht="9" customHeight="1" x14ac:dyDescent="0.25">
      <c r="A5" s="105"/>
      <c r="E5" s="630" t="s">
        <v>42</v>
      </c>
      <c r="F5" s="630"/>
      <c r="G5" s="630"/>
      <c r="H5" s="630"/>
      <c r="I5" s="630"/>
    </row>
    <row r="6" spans="1:11" ht="19.5" x14ac:dyDescent="0.4">
      <c r="A6" s="103" t="s">
        <v>41</v>
      </c>
      <c r="E6" s="627" t="s">
        <v>273</v>
      </c>
      <c r="F6" s="627"/>
      <c r="G6" s="627"/>
      <c r="H6" s="103" t="s">
        <v>40</v>
      </c>
      <c r="I6" s="104" t="s">
        <v>274</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44334000</v>
      </c>
      <c r="F16" s="492">
        <v>44288700</v>
      </c>
      <c r="G16" s="80">
        <f>H16+I16</f>
        <v>44564011.24000001</v>
      </c>
      <c r="H16" s="491">
        <v>44564011.24000001</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41200000</v>
      </c>
      <c r="F18" s="492">
        <v>44288700</v>
      </c>
      <c r="G18" s="80">
        <f>H18+I18</f>
        <v>44566268.140000008</v>
      </c>
      <c r="H18" s="491">
        <v>44566268.140000008</v>
      </c>
      <c r="I18" s="491">
        <v>0</v>
      </c>
    </row>
    <row r="19" spans="1:9" s="417" customFormat="1" ht="9"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2256.9</v>
      </c>
      <c r="H24" s="396">
        <f>H18-H16-H22</f>
        <v>2256.8999999985099</v>
      </c>
      <c r="I24" s="396">
        <f>I18-I166-I22</f>
        <v>0</v>
      </c>
    </row>
    <row r="25" spans="1:9" s="392" customFormat="1" ht="15" x14ac:dyDescent="0.3">
      <c r="A25" s="393" t="s">
        <v>302</v>
      </c>
      <c r="B25" s="393"/>
      <c r="C25" s="393"/>
      <c r="D25" s="393"/>
      <c r="E25" s="393"/>
      <c r="F25" s="393"/>
      <c r="G25" s="394">
        <v>2256.9</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2256.9</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2256.9</v>
      </c>
      <c r="H31" s="405"/>
      <c r="I31" s="413"/>
    </row>
    <row r="32" spans="1:9" s="417" customFormat="1" ht="18.75" x14ac:dyDescent="0.4">
      <c r="A32" s="63"/>
      <c r="B32" s="63"/>
      <c r="C32" s="637" t="s">
        <v>304</v>
      </c>
      <c r="D32" s="637"/>
      <c r="E32" s="637"/>
      <c r="F32" s="637"/>
      <c r="G32" s="416">
        <f>G26</f>
        <v>0</v>
      </c>
      <c r="H32" s="405"/>
      <c r="I32" s="413"/>
    </row>
    <row r="33" spans="1:13" s="417" customFormat="1" ht="18.75" x14ac:dyDescent="0.4">
      <c r="A33" s="63"/>
      <c r="B33" s="418" t="s">
        <v>23</v>
      </c>
      <c r="C33" s="635" t="s">
        <v>305</v>
      </c>
      <c r="D33" s="635"/>
      <c r="E33" s="635"/>
      <c r="F33" s="635"/>
      <c r="G33" s="419">
        <v>0</v>
      </c>
      <c r="H33" s="405"/>
      <c r="I33" s="413"/>
    </row>
    <row r="34" spans="1:13" s="417" customFormat="1" hidden="1" x14ac:dyDescent="0.2">
      <c r="A34" s="628"/>
      <c r="B34" s="629"/>
      <c r="C34" s="629"/>
      <c r="D34" s="629"/>
      <c r="E34" s="629"/>
      <c r="F34" s="629"/>
      <c r="G34" s="629"/>
      <c r="H34" s="629"/>
      <c r="I34" s="629"/>
    </row>
    <row r="35" spans="1:13" s="417" customFormat="1" hidden="1" x14ac:dyDescent="0.2">
      <c r="A35" s="629"/>
      <c r="B35" s="629"/>
      <c r="C35" s="629"/>
      <c r="D35" s="629"/>
      <c r="E35" s="629"/>
      <c r="F35" s="629"/>
      <c r="G35" s="629"/>
      <c r="H35" s="629"/>
      <c r="I35" s="629"/>
    </row>
    <row r="36" spans="1:13" s="417" customFormat="1" x14ac:dyDescent="0.2">
      <c r="A36" s="629"/>
      <c r="B36" s="629"/>
      <c r="C36" s="629"/>
      <c r="D36" s="629"/>
      <c r="E36" s="629"/>
      <c r="F36" s="629"/>
      <c r="G36" s="629"/>
      <c r="H36" s="629"/>
      <c r="I36" s="629"/>
    </row>
    <row r="37" spans="1:13" s="417" customFormat="1" ht="19.5" x14ac:dyDescent="0.4">
      <c r="A37" s="37" t="s">
        <v>50</v>
      </c>
      <c r="B37" s="37" t="s">
        <v>22</v>
      </c>
      <c r="C37" s="37"/>
      <c r="D37" s="59"/>
      <c r="E37" s="5"/>
      <c r="F37" s="61"/>
      <c r="G37" s="60"/>
      <c r="H37" s="403"/>
      <c r="I37" s="403"/>
    </row>
    <row r="38" spans="1:13" s="417" customFormat="1" ht="18.75" x14ac:dyDescent="0.4">
      <c r="A38" s="37"/>
      <c r="B38" s="37"/>
      <c r="C38" s="37"/>
      <c r="D38" s="59"/>
      <c r="E38" s="495"/>
      <c r="F38" s="497" t="s">
        <v>21</v>
      </c>
      <c r="G38" s="58" t="s">
        <v>20</v>
      </c>
      <c r="H38" s="403"/>
      <c r="I38" s="498" t="s">
        <v>19</v>
      </c>
    </row>
    <row r="39" spans="1:13" s="417" customFormat="1" ht="16.5" x14ac:dyDescent="0.35">
      <c r="A39" s="499" t="s">
        <v>18</v>
      </c>
      <c r="B39" s="51"/>
      <c r="C39" s="50"/>
      <c r="D39" s="51"/>
      <c r="E39" s="5"/>
      <c r="F39" s="500">
        <v>19868000</v>
      </c>
      <c r="G39" s="500">
        <v>20430260</v>
      </c>
      <c r="H39" s="405"/>
      <c r="I39" s="501">
        <f>IF(F39=0,"nerozp.",G39/F39)</f>
        <v>1.0282997785383532</v>
      </c>
      <c r="J39" s="56"/>
      <c r="K39" s="502"/>
    </row>
    <row r="40" spans="1:13" s="417" customFormat="1" ht="16.5" x14ac:dyDescent="0.35">
      <c r="A40" s="499" t="s">
        <v>17</v>
      </c>
      <c r="B40" s="51"/>
      <c r="C40" s="50"/>
      <c r="D40" s="53"/>
      <c r="E40" s="53"/>
      <c r="F40" s="500">
        <v>2403700</v>
      </c>
      <c r="G40" s="500">
        <v>2411839.2000000002</v>
      </c>
      <c r="H40" s="405"/>
      <c r="I40" s="501">
        <f>IF(F40=0,"nerozp.",G40/F40)</f>
        <v>1.0033861130756752</v>
      </c>
      <c r="J40" s="55"/>
      <c r="K40" s="502"/>
    </row>
    <row r="41" spans="1:13" s="417" customFormat="1" ht="16.5" x14ac:dyDescent="0.35">
      <c r="A41" s="499" t="s">
        <v>16</v>
      </c>
      <c r="B41" s="51"/>
      <c r="C41" s="50"/>
      <c r="D41" s="53"/>
      <c r="E41" s="53"/>
      <c r="F41" s="500">
        <v>0</v>
      </c>
      <c r="G41" s="500">
        <v>0</v>
      </c>
      <c r="H41" s="405"/>
      <c r="I41" s="501" t="str">
        <f>IF(F41=0,"nerozp.",G41/F41)</f>
        <v>nerozp.</v>
      </c>
    </row>
    <row r="42" spans="1:13" s="417" customFormat="1" ht="16.5" x14ac:dyDescent="0.35">
      <c r="A42" s="499" t="s">
        <v>15</v>
      </c>
      <c r="B42" s="51"/>
      <c r="C42" s="50"/>
      <c r="D42" s="5"/>
      <c r="E42" s="5"/>
      <c r="F42" s="500">
        <v>1806700</v>
      </c>
      <c r="G42" s="500">
        <v>1806700</v>
      </c>
      <c r="H42" s="405"/>
      <c r="I42" s="501">
        <f>IF(F42=0,"nerozp.",G42/F42)</f>
        <v>1</v>
      </c>
    </row>
    <row r="43" spans="1:13" s="417" customFormat="1" ht="16.5" x14ac:dyDescent="0.35">
      <c r="A43" s="499" t="s">
        <v>14</v>
      </c>
      <c r="B43" s="51"/>
      <c r="C43" s="50"/>
      <c r="D43" s="5"/>
      <c r="E43" s="5"/>
      <c r="F43" s="500">
        <v>0</v>
      </c>
      <c r="G43" s="500">
        <v>0</v>
      </c>
      <c r="H43" s="405"/>
      <c r="I43" s="501" t="str">
        <f>IF(F43=0,"nerozp.",G43/F43)</f>
        <v>nerozp.</v>
      </c>
      <c r="L43" s="485"/>
    </row>
    <row r="44" spans="1:13" s="417" customFormat="1" ht="14.25" x14ac:dyDescent="0.2">
      <c r="A44" s="504" t="s">
        <v>13</v>
      </c>
      <c r="B44" s="46" t="s">
        <v>350</v>
      </c>
      <c r="C44" s="45"/>
      <c r="D44" s="41"/>
      <c r="E44" s="41"/>
      <c r="F44" s="505"/>
      <c r="G44" s="505"/>
      <c r="H44" s="506"/>
      <c r="I44" s="507"/>
      <c r="L44" s="485"/>
    </row>
    <row r="45" spans="1:13" s="417" customFormat="1" ht="19.5" customHeight="1" x14ac:dyDescent="0.2">
      <c r="A45" s="508"/>
      <c r="B45" s="660" t="s">
        <v>351</v>
      </c>
      <c r="C45" s="661"/>
      <c r="D45" s="661"/>
      <c r="E45" s="661"/>
      <c r="F45" s="661"/>
      <c r="G45" s="661"/>
      <c r="H45" s="661"/>
      <c r="I45" s="661"/>
      <c r="L45" s="485"/>
    </row>
    <row r="46" spans="1:13" s="417" customFormat="1" ht="21.75" customHeight="1" x14ac:dyDescent="0.2">
      <c r="A46" s="508"/>
      <c r="B46" s="641"/>
      <c r="C46" s="641"/>
      <c r="D46" s="641"/>
      <c r="E46" s="641"/>
      <c r="F46" s="641"/>
      <c r="G46" s="641"/>
      <c r="H46" s="641"/>
      <c r="I46" s="641"/>
      <c r="L46" s="485"/>
      <c r="M46" s="503"/>
    </row>
    <row r="47" spans="1:13" s="417" customFormat="1" ht="19.5" thickBot="1" x14ac:dyDescent="0.45">
      <c r="A47" s="37" t="s">
        <v>49</v>
      </c>
      <c r="B47" s="37" t="s">
        <v>11</v>
      </c>
      <c r="C47" s="36"/>
      <c r="D47" s="5"/>
      <c r="E47" s="5"/>
      <c r="F47" s="403"/>
      <c r="G47" s="10"/>
      <c r="H47" s="633" t="s">
        <v>10</v>
      </c>
      <c r="I47" s="634"/>
    </row>
    <row r="48" spans="1:13"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18710</v>
      </c>
      <c r="F52" s="526">
        <v>0</v>
      </c>
      <c r="G52" s="527">
        <v>0</v>
      </c>
      <c r="H52" s="527">
        <f>E52+F52-G52</f>
        <v>18710</v>
      </c>
      <c r="I52" s="528">
        <v>18710</v>
      </c>
    </row>
    <row r="53" spans="1:9" s="417" customFormat="1" x14ac:dyDescent="0.2">
      <c r="A53" s="529"/>
      <c r="B53" s="530"/>
      <c r="C53" s="530" t="s">
        <v>3</v>
      </c>
      <c r="D53" s="530"/>
      <c r="E53" s="531">
        <v>17950.009999999998</v>
      </c>
      <c r="F53" s="532">
        <v>198155.08</v>
      </c>
      <c r="G53" s="533">
        <v>193495</v>
      </c>
      <c r="H53" s="533">
        <f>E53+F53-G53</f>
        <v>22610.089999999997</v>
      </c>
      <c r="I53" s="534">
        <v>31670.63</v>
      </c>
    </row>
    <row r="54" spans="1:9" s="417" customFormat="1" x14ac:dyDescent="0.2">
      <c r="A54" s="529"/>
      <c r="B54" s="530"/>
      <c r="C54" s="530" t="s">
        <v>2</v>
      </c>
      <c r="D54" s="530"/>
      <c r="E54" s="531">
        <v>3764.77</v>
      </c>
      <c r="F54" s="532">
        <v>74284.55</v>
      </c>
      <c r="G54" s="533">
        <v>71420</v>
      </c>
      <c r="H54" s="533">
        <f>E54+F54-G54</f>
        <v>6629.320000000007</v>
      </c>
      <c r="I54" s="534">
        <v>6629.32</v>
      </c>
    </row>
    <row r="55" spans="1:9" s="417" customFormat="1" x14ac:dyDescent="0.2">
      <c r="A55" s="529"/>
      <c r="B55" s="530"/>
      <c r="C55" s="530" t="s">
        <v>1</v>
      </c>
      <c r="D55" s="530"/>
      <c r="E55" s="531">
        <v>67681.009999999995</v>
      </c>
      <c r="F55" s="532">
        <v>2447081.2000000002</v>
      </c>
      <c r="G55" s="533">
        <v>2514064.56</v>
      </c>
      <c r="H55" s="533">
        <f>E55+F55-G55</f>
        <v>697.64999999990687</v>
      </c>
      <c r="I55" s="534">
        <v>697.65</v>
      </c>
    </row>
    <row r="56" spans="1:9" s="417" customFormat="1" ht="18.75" thickBot="1" x14ac:dyDescent="0.4">
      <c r="A56" s="14" t="s">
        <v>0</v>
      </c>
      <c r="B56" s="13"/>
      <c r="C56" s="13"/>
      <c r="D56" s="13"/>
      <c r="E56" s="535">
        <f>SUM(E52:E55)</f>
        <v>108105.78999999998</v>
      </c>
      <c r="F56" s="12">
        <f>SUM(F52:F55)</f>
        <v>2719520.83</v>
      </c>
      <c r="G56" s="12">
        <f>SUM(G52:G55)</f>
        <v>2778979.56</v>
      </c>
      <c r="H56" s="12">
        <f>ROUND(SUM(H52:H55),2)</f>
        <v>48647.06</v>
      </c>
      <c r="I56" s="11">
        <f>SUM(I52:I55)</f>
        <v>57707.600000000006</v>
      </c>
    </row>
    <row r="57" spans="1:9" s="417" customFormat="1" ht="18.75" thickTop="1" x14ac:dyDescent="0.35">
      <c r="A57" s="7"/>
      <c r="B57" s="6"/>
      <c r="C57" s="6"/>
      <c r="D57" s="5"/>
      <c r="E57" s="5"/>
      <c r="F57" s="403"/>
      <c r="G57" s="10"/>
      <c r="H57" s="500"/>
      <c r="I57" s="497"/>
    </row>
    <row r="58" spans="1:9" s="417" customFormat="1" ht="18" x14ac:dyDescent="0.35">
      <c r="A58" s="7"/>
      <c r="B58" s="6"/>
      <c r="C58" s="6"/>
      <c r="D58" s="5"/>
      <c r="E58" s="5"/>
      <c r="F58" s="403"/>
      <c r="G58" s="8"/>
      <c r="H58" s="403"/>
      <c r="I58" s="403"/>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44">
    <cfRule type="cellIs" dxfId="96" priority="8" stopIfTrue="1" operator="greaterThan">
      <formula>1</formula>
    </cfRule>
  </conditionalFormatting>
  <conditionalFormatting sqref="H52:H55">
    <cfRule type="cellIs" dxfId="95" priority="12" stopIfTrue="1" operator="notEqual">
      <formula>E52+F52-G52</formula>
    </cfRule>
  </conditionalFormatting>
  <conditionalFormatting sqref="I56">
    <cfRule type="cellIs" dxfId="94" priority="13" stopIfTrue="1" operator="notEqual">
      <formula>$I$52+$I$53+$I$54+$I$55</formula>
    </cfRule>
  </conditionalFormatting>
  <conditionalFormatting sqref="H56">
    <cfRule type="cellIs" dxfId="93" priority="14" stopIfTrue="1" operator="notEqual">
      <formula>ROUND(E56+F56-G56,2)</formula>
    </cfRule>
    <cfRule type="cellIs" dxfId="92" priority="15" stopIfTrue="1" operator="notEqual">
      <formula>ROUND(SUM($H$52:$H$55),2)</formula>
    </cfRule>
  </conditionalFormatting>
  <conditionalFormatting sqref="G18 G16">
    <cfRule type="cellIs" dxfId="91" priority="16" stopIfTrue="1" operator="notEqual">
      <formula>H16+I16</formula>
    </cfRule>
  </conditionalFormatting>
  <conditionalFormatting sqref="G24">
    <cfRule type="cellIs" dxfId="90" priority="17" stopIfTrue="1" operator="notEqual">
      <formula>ROUND(H24+I24,2)</formula>
    </cfRule>
  </conditionalFormatting>
  <conditionalFormatting sqref="H24">
    <cfRule type="cellIs" dxfId="89" priority="18" stopIfTrue="1" operator="notEqual">
      <formula>$H$18-$H$16</formula>
    </cfRule>
  </conditionalFormatting>
  <conditionalFormatting sqref="I24">
    <cfRule type="cellIs" dxfId="88" priority="19" stopIfTrue="1" operator="notEqual">
      <formula>I18-I16</formula>
    </cfRule>
  </conditionalFormatting>
  <conditionalFormatting sqref="G23">
    <cfRule type="cellIs" dxfId="87" priority="6" stopIfTrue="1" operator="notEqual">
      <formula>ROUND(H23+I23,2)</formula>
    </cfRule>
  </conditionalFormatting>
  <conditionalFormatting sqref="J39">
    <cfRule type="cellIs" dxfId="86" priority="3" operator="greaterThan">
      <formula>0</formula>
    </cfRule>
    <cfRule type="cellIs" dxfId="85" priority="4" operator="lessThan">
      <formula>0</formula>
    </cfRule>
  </conditionalFormatting>
  <conditionalFormatting sqref="J40">
    <cfRule type="cellIs" dxfId="84" priority="1" operator="greaterThan">
      <formula>0</formula>
    </cfRule>
    <cfRule type="cellIs" dxfId="83"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R60"/>
  <sheetViews>
    <sheetView topLeftCell="A11" zoomScaleNormal="100"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0" width="13.140625" style="1" customWidth="1"/>
    <col min="11" max="11" width="9.140625" style="1"/>
    <col min="12" max="12" width="10.140625" style="1" bestFit="1" customWidth="1"/>
    <col min="13" max="13" width="9.140625" style="1"/>
    <col min="14" max="14" width="12.5703125" style="1" bestFit="1" customWidth="1"/>
    <col min="15" max="16384" width="9.140625" style="1"/>
  </cols>
  <sheetData>
    <row r="1" spans="1:11" ht="19.5" x14ac:dyDescent="0.4">
      <c r="A1" s="109" t="s">
        <v>45</v>
      </c>
      <c r="B1" s="108"/>
      <c r="C1" s="108"/>
      <c r="D1" s="108"/>
    </row>
    <row r="2" spans="1:11" ht="19.5" x14ac:dyDescent="0.4">
      <c r="A2" s="642" t="s">
        <v>44</v>
      </c>
      <c r="B2" s="642"/>
      <c r="C2" s="642"/>
      <c r="D2" s="642"/>
      <c r="E2" s="643" t="s">
        <v>174</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175</v>
      </c>
      <c r="F4" s="644"/>
      <c r="G4" s="644"/>
      <c r="H4" s="644"/>
      <c r="I4" s="644"/>
    </row>
    <row r="5" spans="1:11" ht="9" customHeight="1" x14ac:dyDescent="0.25">
      <c r="A5" s="105"/>
      <c r="E5" s="630" t="s">
        <v>42</v>
      </c>
      <c r="F5" s="630"/>
      <c r="G5" s="630"/>
      <c r="H5" s="630"/>
      <c r="I5" s="630"/>
    </row>
    <row r="6" spans="1:11" ht="19.5" x14ac:dyDescent="0.4">
      <c r="A6" s="103" t="s">
        <v>41</v>
      </c>
      <c r="E6" s="627" t="s">
        <v>176</v>
      </c>
      <c r="F6" s="627"/>
      <c r="G6" s="627"/>
      <c r="H6" s="103" t="s">
        <v>40</v>
      </c>
      <c r="I6" s="104" t="s">
        <v>177</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27110000</v>
      </c>
      <c r="F16" s="492">
        <v>24726047</v>
      </c>
      <c r="G16" s="80">
        <f>H16+I16</f>
        <v>25038245.859999999</v>
      </c>
      <c r="H16" s="491">
        <v>25038245.859999999</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23043000</v>
      </c>
      <c r="F18" s="492">
        <v>24726047</v>
      </c>
      <c r="G18" s="80">
        <f>H18+I18</f>
        <v>25092483.329999998</v>
      </c>
      <c r="H18" s="491">
        <v>25092483.329999998</v>
      </c>
      <c r="I18" s="491">
        <v>0</v>
      </c>
    </row>
    <row r="19" spans="1:9" s="417" customFormat="1" ht="4.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54237.47</v>
      </c>
      <c r="H24" s="396">
        <f>H18-H16-H22</f>
        <v>54237.469999998808</v>
      </c>
      <c r="I24" s="396">
        <f>I18-I166-I22</f>
        <v>0</v>
      </c>
    </row>
    <row r="25" spans="1:9" s="392" customFormat="1" ht="15" x14ac:dyDescent="0.3">
      <c r="A25" s="393" t="s">
        <v>301</v>
      </c>
      <c r="B25" s="393"/>
      <c r="C25" s="393"/>
      <c r="D25" s="393"/>
      <c r="E25" s="393"/>
      <c r="F25" s="393"/>
      <c r="G25" s="394">
        <v>13497.470000000001</v>
      </c>
      <c r="H25" s="393"/>
      <c r="I25" s="393"/>
    </row>
    <row r="26" spans="1:9" s="392" customFormat="1" ht="15" x14ac:dyDescent="0.3">
      <c r="A26" s="393" t="s">
        <v>25</v>
      </c>
      <c r="B26" s="393"/>
      <c r="C26" s="393"/>
      <c r="D26" s="393"/>
      <c r="E26" s="393"/>
      <c r="F26" s="393"/>
      <c r="G26" s="394">
        <v>40740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13497.47</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v>13497.47</v>
      </c>
      <c r="H31" s="405"/>
      <c r="I31" s="413"/>
    </row>
    <row r="32" spans="1:9" s="417" customFormat="1" ht="18.75" x14ac:dyDescent="0.4">
      <c r="A32" s="63"/>
      <c r="B32" s="63"/>
      <c r="C32" s="637" t="s">
        <v>304</v>
      </c>
      <c r="D32" s="637"/>
      <c r="E32" s="637"/>
      <c r="F32" s="638"/>
      <c r="G32" s="416">
        <f>G26</f>
        <v>40740</v>
      </c>
      <c r="H32" s="405"/>
      <c r="I32" s="413"/>
    </row>
    <row r="33" spans="1:18" s="417" customFormat="1" ht="18.75" x14ac:dyDescent="0.4">
      <c r="A33" s="63"/>
      <c r="B33" s="418" t="s">
        <v>23</v>
      </c>
      <c r="C33" s="635" t="s">
        <v>305</v>
      </c>
      <c r="D33" s="636"/>
      <c r="E33" s="636"/>
      <c r="F33" s="636"/>
      <c r="G33" s="419">
        <v>0</v>
      </c>
      <c r="H33" s="405"/>
      <c r="I33" s="413"/>
      <c r="J33" s="541"/>
      <c r="K33" s="541"/>
      <c r="L33" s="541"/>
      <c r="M33" s="541"/>
      <c r="N33" s="541"/>
      <c r="O33" s="541"/>
    </row>
    <row r="34" spans="1:18" s="417" customFormat="1" ht="12.75" customHeight="1" x14ac:dyDescent="0.2">
      <c r="A34" s="645" t="s">
        <v>309</v>
      </c>
      <c r="B34" s="646"/>
      <c r="C34" s="646"/>
      <c r="D34" s="646"/>
      <c r="E34" s="646"/>
      <c r="F34" s="646"/>
      <c r="G34" s="646"/>
      <c r="H34" s="646"/>
      <c r="I34" s="646"/>
      <c r="J34" s="541"/>
      <c r="K34" s="541"/>
      <c r="L34" s="541"/>
      <c r="M34" s="541"/>
      <c r="N34" s="541"/>
      <c r="O34" s="541"/>
    </row>
    <row r="35" spans="1:18" s="417" customFormat="1" x14ac:dyDescent="0.2">
      <c r="A35" s="646"/>
      <c r="B35" s="646"/>
      <c r="C35" s="646"/>
      <c r="D35" s="646"/>
      <c r="E35" s="646"/>
      <c r="F35" s="646"/>
      <c r="G35" s="646"/>
      <c r="H35" s="646"/>
      <c r="I35" s="646"/>
      <c r="J35" s="541"/>
      <c r="K35" s="541"/>
      <c r="L35" s="541"/>
      <c r="M35" s="541"/>
      <c r="N35" s="541"/>
      <c r="O35" s="541"/>
    </row>
    <row r="36" spans="1:18" s="417" customFormat="1" x14ac:dyDescent="0.2">
      <c r="A36" s="646"/>
      <c r="B36" s="646"/>
      <c r="C36" s="646"/>
      <c r="D36" s="646"/>
      <c r="E36" s="646"/>
      <c r="F36" s="646"/>
      <c r="G36" s="646"/>
      <c r="H36" s="646"/>
      <c r="I36" s="646"/>
      <c r="J36" s="541"/>
      <c r="K36" s="541"/>
      <c r="L36" s="541"/>
      <c r="M36" s="541"/>
      <c r="N36" s="541"/>
      <c r="O36" s="541"/>
    </row>
    <row r="37" spans="1:18" s="417" customFormat="1" ht="19.5" x14ac:dyDescent="0.4">
      <c r="A37" s="37" t="s">
        <v>50</v>
      </c>
      <c r="B37" s="37" t="s">
        <v>22</v>
      </c>
      <c r="C37" s="37"/>
      <c r="D37" s="59"/>
      <c r="E37" s="5"/>
      <c r="F37" s="61"/>
      <c r="G37" s="60"/>
      <c r="H37" s="403"/>
      <c r="I37" s="403"/>
      <c r="J37" s="541"/>
      <c r="K37" s="541"/>
      <c r="L37" s="541"/>
      <c r="M37" s="541"/>
      <c r="N37" s="542"/>
      <c r="O37" s="541"/>
      <c r="P37" s="541"/>
      <c r="Q37" s="541"/>
      <c r="R37" s="541"/>
    </row>
    <row r="38" spans="1:18" s="417" customFormat="1" ht="18.75" x14ac:dyDescent="0.4">
      <c r="A38" s="37"/>
      <c r="B38" s="37"/>
      <c r="C38" s="37"/>
      <c r="D38" s="59"/>
      <c r="E38" s="495"/>
      <c r="F38" s="497" t="s">
        <v>21</v>
      </c>
      <c r="G38" s="58" t="s">
        <v>20</v>
      </c>
      <c r="H38" s="403"/>
      <c r="I38" s="498" t="s">
        <v>19</v>
      </c>
      <c r="J38" s="541"/>
      <c r="K38" s="541"/>
      <c r="L38" s="541"/>
      <c r="M38" s="541"/>
      <c r="N38" s="541"/>
      <c r="O38" s="541"/>
      <c r="P38" s="541"/>
      <c r="Q38" s="541"/>
      <c r="R38" s="541"/>
    </row>
    <row r="39" spans="1:18" s="417" customFormat="1" ht="16.5" x14ac:dyDescent="0.35">
      <c r="A39" s="499" t="s">
        <v>18</v>
      </c>
      <c r="B39" s="51"/>
      <c r="C39" s="50"/>
      <c r="D39" s="51"/>
      <c r="E39" s="5"/>
      <c r="F39" s="500">
        <v>12497000</v>
      </c>
      <c r="G39" s="500">
        <v>12903843</v>
      </c>
      <c r="H39" s="405"/>
      <c r="I39" s="501">
        <f>IF(F39=0,"nerozp.",G39/F39)</f>
        <v>1.0325552532607827</v>
      </c>
      <c r="J39" s="536"/>
      <c r="K39" s="543"/>
      <c r="L39" s="541"/>
      <c r="M39" s="541"/>
      <c r="N39" s="544"/>
      <c r="O39" s="541"/>
      <c r="P39" s="541"/>
      <c r="Q39" s="541"/>
      <c r="R39" s="541"/>
    </row>
    <row r="40" spans="1:18" s="417" customFormat="1" ht="16.5" x14ac:dyDescent="0.35">
      <c r="A40" s="499" t="s">
        <v>17</v>
      </c>
      <c r="B40" s="51"/>
      <c r="C40" s="50"/>
      <c r="D40" s="53"/>
      <c r="E40" s="53"/>
      <c r="F40" s="500">
        <v>412047</v>
      </c>
      <c r="G40" s="500">
        <v>452787</v>
      </c>
      <c r="H40" s="405"/>
      <c r="I40" s="501">
        <f>IF(F40=0,"nerozp.",G40/F40)</f>
        <v>1.0988722160336077</v>
      </c>
      <c r="J40" s="537"/>
      <c r="K40" s="543"/>
      <c r="L40" s="541"/>
      <c r="M40" s="541"/>
      <c r="N40" s="541"/>
      <c r="O40" s="541"/>
      <c r="P40" s="541"/>
      <c r="Q40" s="541"/>
      <c r="R40" s="541"/>
    </row>
    <row r="41" spans="1:18" s="417" customFormat="1" ht="16.5" x14ac:dyDescent="0.35">
      <c r="A41" s="499" t="s">
        <v>16</v>
      </c>
      <c r="B41" s="51"/>
      <c r="C41" s="50"/>
      <c r="D41" s="53"/>
      <c r="E41" s="53"/>
      <c r="F41" s="500">
        <v>0</v>
      </c>
      <c r="G41" s="500">
        <v>0</v>
      </c>
      <c r="H41" s="405"/>
      <c r="I41" s="501" t="str">
        <f>IF(F41=0,"nerozp.",G41/F41)</f>
        <v>nerozp.</v>
      </c>
      <c r="J41" s="541"/>
      <c r="K41" s="541"/>
      <c r="L41" s="541"/>
      <c r="M41" s="541"/>
      <c r="N41" s="544"/>
      <c r="O41" s="541"/>
      <c r="P41" s="541"/>
      <c r="Q41" s="541"/>
      <c r="R41" s="541"/>
    </row>
    <row r="42" spans="1:18" s="417" customFormat="1" ht="16.5" x14ac:dyDescent="0.35">
      <c r="A42" s="499" t="s">
        <v>15</v>
      </c>
      <c r="B42" s="51"/>
      <c r="C42" s="50"/>
      <c r="D42" s="5"/>
      <c r="E42" s="5"/>
      <c r="F42" s="500">
        <v>309285</v>
      </c>
      <c r="G42" s="500">
        <v>309285</v>
      </c>
      <c r="H42" s="405"/>
      <c r="I42" s="501">
        <f>IF(F42=0,"nerozp.",G42/F42)</f>
        <v>1</v>
      </c>
      <c r="J42" s="541"/>
      <c r="K42" s="541"/>
      <c r="L42" s="541"/>
      <c r="M42" s="541"/>
      <c r="N42" s="544"/>
      <c r="O42" s="541"/>
      <c r="P42" s="541"/>
      <c r="Q42" s="541"/>
      <c r="R42" s="541"/>
    </row>
    <row r="43" spans="1:18" s="417" customFormat="1" ht="16.5" x14ac:dyDescent="0.35">
      <c r="A43" s="499" t="s">
        <v>14</v>
      </c>
      <c r="B43" s="51"/>
      <c r="C43" s="50"/>
      <c r="D43" s="5"/>
      <c r="E43" s="5"/>
      <c r="F43" s="500">
        <v>970000</v>
      </c>
      <c r="G43" s="500">
        <v>970000</v>
      </c>
      <c r="H43" s="405"/>
      <c r="I43" s="501">
        <f>IF(F43=0,"nerozp.",G43/F43)</f>
        <v>1</v>
      </c>
      <c r="J43" s="541"/>
      <c r="K43" s="541"/>
      <c r="L43" s="541"/>
      <c r="M43" s="545"/>
      <c r="N43" s="541"/>
      <c r="O43" s="541"/>
      <c r="P43" s="541"/>
      <c r="Q43" s="541"/>
      <c r="R43" s="541"/>
    </row>
    <row r="44" spans="1:18" s="417" customFormat="1" x14ac:dyDescent="0.2">
      <c r="A44" s="504" t="s">
        <v>13</v>
      </c>
      <c r="B44" s="647" t="s">
        <v>358</v>
      </c>
      <c r="C44" s="648"/>
      <c r="D44" s="648"/>
      <c r="E44" s="648"/>
      <c r="F44" s="648"/>
      <c r="G44" s="648"/>
      <c r="H44" s="648"/>
      <c r="I44" s="648"/>
      <c r="J44" s="541"/>
      <c r="K44" s="541"/>
      <c r="L44" s="541"/>
      <c r="M44" s="541"/>
      <c r="N44" s="541"/>
      <c r="O44" s="541"/>
      <c r="P44" s="541"/>
      <c r="Q44" s="541"/>
      <c r="R44" s="541"/>
    </row>
    <row r="45" spans="1:18" s="417" customFormat="1" x14ac:dyDescent="0.2">
      <c r="A45" s="508"/>
      <c r="B45" s="648"/>
      <c r="C45" s="648"/>
      <c r="D45" s="648"/>
      <c r="E45" s="648"/>
      <c r="F45" s="648"/>
      <c r="G45" s="648"/>
      <c r="H45" s="648"/>
      <c r="I45" s="648"/>
      <c r="J45" s="541"/>
      <c r="K45" s="541"/>
      <c r="L45" s="546"/>
      <c r="M45" s="541"/>
      <c r="N45" s="541"/>
      <c r="O45" s="541"/>
      <c r="P45" s="541"/>
      <c r="Q45" s="541"/>
      <c r="R45" s="541"/>
    </row>
    <row r="46" spans="1:18" s="417" customFormat="1" ht="45" customHeight="1" x14ac:dyDescent="0.2">
      <c r="A46" s="508"/>
      <c r="B46" s="649" t="s">
        <v>365</v>
      </c>
      <c r="C46" s="650"/>
      <c r="D46" s="650"/>
      <c r="E46" s="650"/>
      <c r="F46" s="650"/>
      <c r="G46" s="650"/>
      <c r="H46" s="650"/>
      <c r="I46" s="650"/>
      <c r="J46" s="541"/>
      <c r="K46" s="541"/>
      <c r="L46" s="541"/>
      <c r="M46" s="541"/>
      <c r="N46" s="541"/>
      <c r="O46" s="541"/>
      <c r="P46" s="541"/>
      <c r="Q46" s="541"/>
      <c r="R46" s="541"/>
    </row>
    <row r="47" spans="1:18" s="417" customFormat="1" ht="19.5" thickBot="1" x14ac:dyDescent="0.45">
      <c r="A47" s="37" t="s">
        <v>49</v>
      </c>
      <c r="B47" s="37" t="s">
        <v>11</v>
      </c>
      <c r="C47" s="36"/>
      <c r="D47" s="5"/>
      <c r="E47" s="5"/>
      <c r="F47" s="403"/>
      <c r="G47" s="10"/>
      <c r="H47" s="633" t="s">
        <v>10</v>
      </c>
      <c r="I47" s="634"/>
      <c r="J47" s="538"/>
      <c r="K47" s="539"/>
      <c r="L47" s="540"/>
      <c r="M47" s="540"/>
      <c r="N47" s="541"/>
      <c r="O47" s="541"/>
      <c r="P47" s="541"/>
      <c r="Q47" s="541"/>
      <c r="R47" s="541"/>
    </row>
    <row r="48" spans="1:18" s="417" customFormat="1" ht="18.75" thickTop="1" x14ac:dyDescent="0.35">
      <c r="A48" s="35"/>
      <c r="B48" s="509"/>
      <c r="C48" s="34"/>
      <c r="D48" s="509"/>
      <c r="E48" s="32" t="s">
        <v>9</v>
      </c>
      <c r="F48" s="510" t="s">
        <v>8</v>
      </c>
      <c r="G48" s="510" t="s">
        <v>7</v>
      </c>
      <c r="H48" s="511" t="s">
        <v>6</v>
      </c>
      <c r="I48" s="512" t="s">
        <v>5</v>
      </c>
      <c r="J48" s="541"/>
      <c r="K48" s="541"/>
      <c r="L48" s="541"/>
      <c r="M48" s="541"/>
      <c r="N48" s="541"/>
      <c r="O48" s="541"/>
      <c r="P48" s="541"/>
      <c r="Q48" s="541"/>
      <c r="R48" s="541"/>
    </row>
    <row r="49" spans="1:18" s="417" customFormat="1" x14ac:dyDescent="0.2">
      <c r="A49" s="513"/>
      <c r="B49" s="403"/>
      <c r="C49" s="403"/>
      <c r="D49" s="403"/>
      <c r="E49" s="513"/>
      <c r="F49" s="626"/>
      <c r="G49" s="514"/>
      <c r="H49" s="515">
        <v>41639</v>
      </c>
      <c r="I49" s="516">
        <v>41639</v>
      </c>
      <c r="M49" s="541"/>
      <c r="N49" s="541"/>
      <c r="O49" s="541"/>
      <c r="P49" s="541"/>
      <c r="Q49" s="541"/>
      <c r="R49" s="541"/>
    </row>
    <row r="50" spans="1:18" s="417" customFormat="1" x14ac:dyDescent="0.2">
      <c r="A50" s="513"/>
      <c r="B50" s="403"/>
      <c r="C50" s="403"/>
      <c r="D50" s="403"/>
      <c r="E50" s="513"/>
      <c r="F50" s="626"/>
      <c r="G50" s="517"/>
      <c r="H50" s="517"/>
      <c r="I50" s="518"/>
      <c r="M50" s="541"/>
      <c r="N50" s="541"/>
      <c r="O50" s="541"/>
      <c r="P50" s="541"/>
      <c r="Q50" s="541"/>
      <c r="R50" s="541"/>
    </row>
    <row r="51" spans="1:18" s="417" customFormat="1" ht="13.5" thickBot="1" x14ac:dyDescent="0.25">
      <c r="A51" s="519"/>
      <c r="B51" s="520"/>
      <c r="C51" s="520"/>
      <c r="D51" s="520"/>
      <c r="E51" s="519"/>
      <c r="F51" s="521"/>
      <c r="G51" s="521"/>
      <c r="H51" s="521"/>
      <c r="I51" s="522"/>
      <c r="M51" s="541"/>
      <c r="N51" s="541"/>
      <c r="O51" s="541"/>
      <c r="P51" s="541"/>
      <c r="Q51" s="541"/>
      <c r="R51" s="541"/>
    </row>
    <row r="52" spans="1:18" s="417" customFormat="1" ht="13.5" thickTop="1" x14ac:dyDescent="0.2">
      <c r="A52" s="523"/>
      <c r="B52" s="524"/>
      <c r="C52" s="524" t="s">
        <v>4</v>
      </c>
      <c r="D52" s="524"/>
      <c r="E52" s="525">
        <v>59270</v>
      </c>
      <c r="F52" s="526">
        <v>0</v>
      </c>
      <c r="G52" s="527">
        <v>0</v>
      </c>
      <c r="H52" s="527">
        <f>E52+F52-G52</f>
        <v>59270</v>
      </c>
      <c r="I52" s="528">
        <v>59270</v>
      </c>
      <c r="M52" s="541"/>
      <c r="N52" s="541"/>
      <c r="O52" s="541"/>
      <c r="P52" s="541"/>
      <c r="Q52" s="541"/>
      <c r="R52" s="541"/>
    </row>
    <row r="53" spans="1:18" s="417" customFormat="1" x14ac:dyDescent="0.2">
      <c r="A53" s="529"/>
      <c r="B53" s="530"/>
      <c r="C53" s="530" t="s">
        <v>3</v>
      </c>
      <c r="D53" s="530"/>
      <c r="E53" s="531">
        <v>51585.74</v>
      </c>
      <c r="F53" s="532">
        <v>124780</v>
      </c>
      <c r="G53" s="533">
        <v>153844.03</v>
      </c>
      <c r="H53" s="533">
        <f>E53+F53-G53</f>
        <v>22521.709999999992</v>
      </c>
      <c r="I53" s="534">
        <v>23821.71</v>
      </c>
      <c r="M53" s="541"/>
      <c r="N53" s="541"/>
      <c r="O53" s="541"/>
      <c r="P53" s="541"/>
      <c r="Q53" s="541"/>
      <c r="R53" s="541"/>
    </row>
    <row r="54" spans="1:18" s="417" customFormat="1" x14ac:dyDescent="0.2">
      <c r="A54" s="529"/>
      <c r="B54" s="530"/>
      <c r="C54" s="530" t="s">
        <v>2</v>
      </c>
      <c r="D54" s="530"/>
      <c r="E54" s="531">
        <v>148426.87</v>
      </c>
      <c r="F54" s="532">
        <v>63276.53</v>
      </c>
      <c r="G54" s="533">
        <v>101924.01</v>
      </c>
      <c r="H54" s="533">
        <f>E54+F54-G54</f>
        <v>109779.39</v>
      </c>
      <c r="I54" s="534">
        <v>109779.39</v>
      </c>
      <c r="M54" s="541"/>
      <c r="N54" s="541"/>
      <c r="O54" s="541"/>
      <c r="P54" s="541"/>
      <c r="Q54" s="541"/>
      <c r="R54" s="541"/>
    </row>
    <row r="55" spans="1:18" s="417" customFormat="1" x14ac:dyDescent="0.2">
      <c r="A55" s="529"/>
      <c r="B55" s="530"/>
      <c r="C55" s="530" t="s">
        <v>1</v>
      </c>
      <c r="D55" s="530"/>
      <c r="E55" s="531">
        <v>1042039</v>
      </c>
      <c r="F55" s="532">
        <v>671764</v>
      </c>
      <c r="G55" s="533">
        <v>1538140</v>
      </c>
      <c r="H55" s="533">
        <f>E55+F55-G55</f>
        <v>175663</v>
      </c>
      <c r="I55" s="534">
        <v>104178.5</v>
      </c>
      <c r="M55" s="541"/>
      <c r="N55" s="541"/>
      <c r="O55" s="541"/>
      <c r="P55" s="541"/>
      <c r="Q55" s="541"/>
      <c r="R55" s="541"/>
    </row>
    <row r="56" spans="1:18" s="417" customFormat="1" ht="18.75" thickBot="1" x14ac:dyDescent="0.4">
      <c r="A56" s="14" t="s">
        <v>0</v>
      </c>
      <c r="B56" s="13"/>
      <c r="C56" s="13"/>
      <c r="D56" s="13"/>
      <c r="E56" s="535">
        <f>SUM(E52:E55)</f>
        <v>1301321.6099999999</v>
      </c>
      <c r="F56" s="12">
        <f>SUM(F52:F55)</f>
        <v>859820.53</v>
      </c>
      <c r="G56" s="12">
        <f>SUM(G52:G55)</f>
        <v>1793908.04</v>
      </c>
      <c r="H56" s="547">
        <f>SUM(H52:H55)</f>
        <v>367234.1</v>
      </c>
      <c r="I56" s="11">
        <f>SUM(I52:I55)</f>
        <v>297049.59999999998</v>
      </c>
    </row>
    <row r="57" spans="1:18" ht="18.75" thickTop="1" x14ac:dyDescent="0.35">
      <c r="A57" s="7"/>
      <c r="B57" s="6"/>
      <c r="C57" s="6"/>
      <c r="D57" s="5"/>
      <c r="E57" s="5"/>
      <c r="F57" s="4"/>
      <c r="G57" s="10"/>
      <c r="H57" s="9"/>
      <c r="I57" s="9"/>
    </row>
    <row r="58" spans="1:18" ht="18" x14ac:dyDescent="0.35">
      <c r="A58" s="7"/>
      <c r="B58" s="6"/>
      <c r="C58" s="6"/>
      <c r="D58" s="5"/>
      <c r="E58" s="5"/>
      <c r="F58" s="4"/>
      <c r="G58" s="8"/>
      <c r="H58" s="4"/>
      <c r="I58" s="4"/>
    </row>
    <row r="59" spans="1:18" ht="18" x14ac:dyDescent="0.35">
      <c r="A59" s="7"/>
      <c r="B59" s="6"/>
      <c r="C59" s="6"/>
      <c r="D59" s="5"/>
      <c r="E59" s="5"/>
      <c r="F59" s="4"/>
      <c r="G59" s="4"/>
      <c r="H59" s="4"/>
      <c r="I59" s="4"/>
    </row>
    <row r="60" spans="1:18" x14ac:dyDescent="0.2">
      <c r="A60" s="3"/>
      <c r="B60" s="3"/>
      <c r="C60" s="3"/>
      <c r="D60" s="3"/>
      <c r="E60" s="3"/>
      <c r="F60" s="3"/>
      <c r="G60" s="3"/>
      <c r="H60" s="3"/>
      <c r="I60" s="3"/>
    </row>
  </sheetData>
  <sheetProtection selectLockedCells="1"/>
  <mergeCells count="15">
    <mergeCell ref="A2:D2"/>
    <mergeCell ref="E3:I3"/>
    <mergeCell ref="E2:I2"/>
    <mergeCell ref="E5:I5"/>
    <mergeCell ref="E4:I4"/>
    <mergeCell ref="F49:F50"/>
    <mergeCell ref="E6:G6"/>
    <mergeCell ref="A34:I36"/>
    <mergeCell ref="E7:I7"/>
    <mergeCell ref="H13:I13"/>
    <mergeCell ref="H47:I47"/>
    <mergeCell ref="C33:F33"/>
    <mergeCell ref="C32:F32"/>
    <mergeCell ref="B44:I45"/>
    <mergeCell ref="B46:I46"/>
  </mergeCells>
  <conditionalFormatting sqref="H52:H55">
    <cfRule type="cellIs" dxfId="465" priority="12" stopIfTrue="1" operator="notEqual">
      <formula>E52+F52-G52</formula>
    </cfRule>
  </conditionalFormatting>
  <conditionalFormatting sqref="I56">
    <cfRule type="cellIs" dxfId="464" priority="13" stopIfTrue="1" operator="notEqual">
      <formula>$I$52+$I$53+$I$54+$I$55</formula>
    </cfRule>
  </conditionalFormatting>
  <conditionalFormatting sqref="H56">
    <cfRule type="cellIs" dxfId="463" priority="14" stopIfTrue="1" operator="notEqual">
      <formula>E56+F56-G56</formula>
    </cfRule>
    <cfRule type="cellIs" dxfId="462" priority="15" stopIfTrue="1" operator="notEqual">
      <formula>SUM($H$52:$H$55)</formula>
    </cfRule>
  </conditionalFormatting>
  <conditionalFormatting sqref="G18 G16">
    <cfRule type="cellIs" dxfId="461" priority="16" stopIfTrue="1" operator="notEqual">
      <formula>H16+I16</formula>
    </cfRule>
  </conditionalFormatting>
  <conditionalFormatting sqref="G24">
    <cfRule type="cellIs" dxfId="460" priority="17" stopIfTrue="1" operator="notEqual">
      <formula>ROUND(H24+I24,2)</formula>
    </cfRule>
  </conditionalFormatting>
  <conditionalFormatting sqref="H24">
    <cfRule type="cellIs" dxfId="459" priority="18" stopIfTrue="1" operator="notEqual">
      <formula>$H$18-$H$16</formula>
    </cfRule>
  </conditionalFormatting>
  <conditionalFormatting sqref="I24">
    <cfRule type="cellIs" dxfId="458" priority="19" stopIfTrue="1" operator="notEqual">
      <formula>I18-I16</formula>
    </cfRule>
  </conditionalFormatting>
  <conditionalFormatting sqref="G23">
    <cfRule type="cellIs" dxfId="457" priority="6" stopIfTrue="1" operator="notEqual">
      <formula>ROUND(H23+I23,2)</formula>
    </cfRule>
  </conditionalFormatting>
  <conditionalFormatting sqref="J39">
    <cfRule type="cellIs" dxfId="456" priority="3" operator="greaterThan">
      <formula>0</formula>
    </cfRule>
    <cfRule type="cellIs" dxfId="455" priority="4" operator="lessThan">
      <formula>0</formula>
    </cfRule>
  </conditionalFormatting>
  <conditionalFormatting sqref="J40">
    <cfRule type="cellIs" dxfId="454" priority="1" operator="greaterThan">
      <formula>0</formula>
    </cfRule>
    <cfRule type="cellIs" dxfId="453"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275</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276</v>
      </c>
      <c r="F4" s="644"/>
      <c r="G4" s="644"/>
      <c r="H4" s="644"/>
      <c r="I4" s="644"/>
    </row>
    <row r="5" spans="1:11" ht="9" customHeight="1" x14ac:dyDescent="0.25">
      <c r="A5" s="105"/>
      <c r="E5" s="630" t="s">
        <v>42</v>
      </c>
      <c r="F5" s="630"/>
      <c r="G5" s="630"/>
      <c r="H5" s="630"/>
      <c r="I5" s="630"/>
    </row>
    <row r="6" spans="1:11" ht="19.5" x14ac:dyDescent="0.4">
      <c r="A6" s="103" t="s">
        <v>41</v>
      </c>
      <c r="E6" s="627" t="s">
        <v>277</v>
      </c>
      <c r="F6" s="627"/>
      <c r="G6" s="627"/>
      <c r="H6" s="103" t="s">
        <v>40</v>
      </c>
      <c r="I6" s="104" t="s">
        <v>278</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s="417" customFormat="1" ht="18.75" x14ac:dyDescent="0.4">
      <c r="A12" s="413"/>
      <c r="B12" s="413"/>
      <c r="C12" s="413"/>
      <c r="D12" s="413"/>
      <c r="E12" s="94" t="s">
        <v>35</v>
      </c>
      <c r="F12" s="94" t="s">
        <v>35</v>
      </c>
      <c r="G12" s="97" t="s">
        <v>34</v>
      </c>
      <c r="H12" s="96" t="s">
        <v>33</v>
      </c>
      <c r="I12" s="597" t="s">
        <v>32</v>
      </c>
    </row>
    <row r="13" spans="1:11" s="417" customFormat="1" ht="15" x14ac:dyDescent="0.2">
      <c r="A13" s="413"/>
      <c r="B13" s="413"/>
      <c r="C13" s="413"/>
      <c r="D13" s="413"/>
      <c r="E13" s="94" t="s">
        <v>0</v>
      </c>
      <c r="F13" s="94" t="s">
        <v>0</v>
      </c>
      <c r="G13" s="93"/>
      <c r="H13" s="631" t="s">
        <v>31</v>
      </c>
      <c r="I13" s="632"/>
    </row>
    <row r="14" spans="1:11" s="417" customFormat="1" ht="15" x14ac:dyDescent="0.2">
      <c r="A14" s="413"/>
      <c r="B14" s="413"/>
      <c r="C14" s="413"/>
      <c r="D14" s="413"/>
      <c r="E14" s="94"/>
      <c r="F14" s="94"/>
      <c r="G14" s="93"/>
      <c r="H14" s="489"/>
      <c r="I14" s="490"/>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26551000</v>
      </c>
      <c r="F16" s="492">
        <v>26061200</v>
      </c>
      <c r="G16" s="80">
        <f>H16+I16</f>
        <v>26097471.429999996</v>
      </c>
      <c r="H16" s="491">
        <v>26097471.429999996</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24952000</v>
      </c>
      <c r="F18" s="492">
        <v>24989700</v>
      </c>
      <c r="G18" s="80">
        <f>H18+I18</f>
        <v>26173661.629999999</v>
      </c>
      <c r="H18" s="491">
        <v>26173661.629999999</v>
      </c>
      <c r="I18" s="491">
        <v>0</v>
      </c>
    </row>
    <row r="19" spans="1:9" s="417" customFormat="1" ht="6.7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76190.2</v>
      </c>
      <c r="H24" s="396">
        <f>H18-H16-H22</f>
        <v>76190.20000000298</v>
      </c>
      <c r="I24" s="396">
        <f>I18-I166-I22</f>
        <v>0</v>
      </c>
    </row>
    <row r="25" spans="1:9" s="392" customFormat="1" ht="15" x14ac:dyDescent="0.3">
      <c r="A25" s="393" t="s">
        <v>302</v>
      </c>
      <c r="B25" s="393"/>
      <c r="C25" s="393"/>
      <c r="D25" s="393"/>
      <c r="E25" s="393"/>
      <c r="F25" s="393"/>
      <c r="G25" s="394">
        <v>76190.2</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76190.2</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76190.2</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13125000</v>
      </c>
      <c r="G39" s="500">
        <v>13428704</v>
      </c>
      <c r="H39" s="405"/>
      <c r="I39" s="501">
        <f>IF(F39=0,"nerozp.",G39/F39)</f>
        <v>1.0231393523809524</v>
      </c>
      <c r="J39" s="56"/>
      <c r="K39" s="502"/>
    </row>
    <row r="40" spans="1:11" s="417" customFormat="1" ht="16.5" x14ac:dyDescent="0.35">
      <c r="A40" s="499" t="s">
        <v>17</v>
      </c>
      <c r="B40" s="51"/>
      <c r="C40" s="50"/>
      <c r="D40" s="53"/>
      <c r="E40" s="53"/>
      <c r="F40" s="500">
        <v>796700</v>
      </c>
      <c r="G40" s="500">
        <v>796700</v>
      </c>
      <c r="H40" s="405"/>
      <c r="I40" s="501">
        <f>IF(F40=0,"nerozp.",G40/F40)</f>
        <v>1</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597700</v>
      </c>
      <c r="G42" s="500">
        <v>597700</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c r="C44" s="45"/>
      <c r="D44" s="41"/>
      <c r="E44" s="41"/>
      <c r="F44" s="505"/>
      <c r="G44" s="505"/>
      <c r="H44" s="506"/>
      <c r="I44" s="507"/>
    </row>
    <row r="45" spans="1:11" s="417" customFormat="1" x14ac:dyDescent="0.2">
      <c r="A45" s="508"/>
      <c r="B45" s="660" t="s">
        <v>352</v>
      </c>
      <c r="C45" s="661"/>
      <c r="D45" s="661"/>
      <c r="E45" s="661"/>
      <c r="F45" s="661"/>
      <c r="G45" s="661"/>
      <c r="H45" s="661"/>
      <c r="I45" s="661"/>
    </row>
    <row r="46" spans="1:11" s="417" customFormat="1" ht="14.25" customHeight="1" x14ac:dyDescent="0.2">
      <c r="A46" s="508"/>
      <c r="B46" s="641"/>
      <c r="C46" s="641"/>
      <c r="D46" s="641"/>
      <c r="E46" s="641"/>
      <c r="F46" s="641"/>
      <c r="G46" s="641"/>
      <c r="H46" s="641"/>
      <c r="I46" s="641"/>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12850</v>
      </c>
      <c r="F52" s="526">
        <v>0</v>
      </c>
      <c r="G52" s="527">
        <v>0</v>
      </c>
      <c r="H52" s="527">
        <f>E52+F52-G52</f>
        <v>12850</v>
      </c>
      <c r="I52" s="528">
        <v>12850</v>
      </c>
    </row>
    <row r="53" spans="1:9" s="417" customFormat="1" x14ac:dyDescent="0.2">
      <c r="A53" s="529"/>
      <c r="B53" s="530"/>
      <c r="C53" s="530" t="s">
        <v>3</v>
      </c>
      <c r="D53" s="530"/>
      <c r="E53" s="531">
        <v>45338.47</v>
      </c>
      <c r="F53" s="532">
        <v>134672</v>
      </c>
      <c r="G53" s="533">
        <v>101392</v>
      </c>
      <c r="H53" s="533">
        <f>E53+F53-G53</f>
        <v>78618.47</v>
      </c>
      <c r="I53" s="534">
        <v>75018.47</v>
      </c>
    </row>
    <row r="54" spans="1:9" s="417" customFormat="1" x14ac:dyDescent="0.2">
      <c r="A54" s="529"/>
      <c r="B54" s="530"/>
      <c r="C54" s="530" t="s">
        <v>2</v>
      </c>
      <c r="D54" s="530"/>
      <c r="E54" s="531">
        <v>448816.43</v>
      </c>
      <c r="F54" s="532">
        <v>225837.93999999997</v>
      </c>
      <c r="G54" s="533">
        <v>62723.63</v>
      </c>
      <c r="H54" s="533">
        <f>E54+F54-G54</f>
        <v>611930.74</v>
      </c>
      <c r="I54" s="534">
        <v>611930.74</v>
      </c>
    </row>
    <row r="55" spans="1:9" s="417" customFormat="1" x14ac:dyDescent="0.2">
      <c r="A55" s="529"/>
      <c r="B55" s="530"/>
      <c r="C55" s="530" t="s">
        <v>1</v>
      </c>
      <c r="D55" s="530"/>
      <c r="E55" s="531">
        <v>24580.42</v>
      </c>
      <c r="F55" s="532">
        <v>796699.99999999988</v>
      </c>
      <c r="G55" s="533">
        <v>772722</v>
      </c>
      <c r="H55" s="533">
        <f>E55+F55-G55</f>
        <v>48558.419999999925</v>
      </c>
      <c r="I55" s="534">
        <v>48558.42</v>
      </c>
    </row>
    <row r="56" spans="1:9" s="417" customFormat="1" ht="18.75" thickBot="1" x14ac:dyDescent="0.4">
      <c r="A56" s="14" t="s">
        <v>0</v>
      </c>
      <c r="B56" s="13"/>
      <c r="C56" s="13"/>
      <c r="D56" s="13"/>
      <c r="E56" s="535">
        <f>SUM(E52:E55)</f>
        <v>531585.32000000007</v>
      </c>
      <c r="F56" s="12">
        <f>SUM(F52:F55)</f>
        <v>1157209.94</v>
      </c>
      <c r="G56" s="12">
        <f>SUM(G52:G55)</f>
        <v>936837.63</v>
      </c>
      <c r="H56" s="12">
        <f>SUM(H52:H55)</f>
        <v>751957.62999999989</v>
      </c>
      <c r="I56" s="11">
        <f>SUM(I52:I55)</f>
        <v>748357.63</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44">
    <cfRule type="cellIs" dxfId="82" priority="8" stopIfTrue="1" operator="greaterThan">
      <formula>1</formula>
    </cfRule>
  </conditionalFormatting>
  <conditionalFormatting sqref="H52:H55">
    <cfRule type="cellIs" dxfId="81" priority="12" stopIfTrue="1" operator="notEqual">
      <formula>E52+F52-G52</formula>
    </cfRule>
  </conditionalFormatting>
  <conditionalFormatting sqref="I56">
    <cfRule type="cellIs" dxfId="80" priority="13" stopIfTrue="1" operator="notEqual">
      <formula>$I$52+$I$53+$I$54+$I$55</formula>
    </cfRule>
  </conditionalFormatting>
  <conditionalFormatting sqref="H56">
    <cfRule type="cellIs" dxfId="79" priority="14" stopIfTrue="1" operator="notEqual">
      <formula>E56+F56-G56</formula>
    </cfRule>
    <cfRule type="cellIs" dxfId="78" priority="15" stopIfTrue="1" operator="notEqual">
      <formula>SUM($H$52:$H$55)</formula>
    </cfRule>
  </conditionalFormatting>
  <conditionalFormatting sqref="G18 G16">
    <cfRule type="cellIs" dxfId="77" priority="16" stopIfTrue="1" operator="notEqual">
      <formula>H16+I16</formula>
    </cfRule>
  </conditionalFormatting>
  <conditionalFormatting sqref="G24">
    <cfRule type="cellIs" dxfId="76" priority="17" stopIfTrue="1" operator="notEqual">
      <formula>ROUND(H24+I24,2)</formula>
    </cfRule>
  </conditionalFormatting>
  <conditionalFormatting sqref="H24">
    <cfRule type="cellIs" dxfId="75" priority="18" stopIfTrue="1" operator="notEqual">
      <formula>$H$18-$H$16</formula>
    </cfRule>
  </conditionalFormatting>
  <conditionalFormatting sqref="I24">
    <cfRule type="cellIs" dxfId="74" priority="19" stopIfTrue="1" operator="notEqual">
      <formula>I18-I16</formula>
    </cfRule>
  </conditionalFormatting>
  <conditionalFormatting sqref="G23">
    <cfRule type="cellIs" dxfId="73" priority="6" stopIfTrue="1" operator="notEqual">
      <formula>ROUND(H23+I23,2)</formula>
    </cfRule>
  </conditionalFormatting>
  <conditionalFormatting sqref="J39">
    <cfRule type="cellIs" dxfId="72" priority="3" operator="greaterThan">
      <formula>0</formula>
    </cfRule>
    <cfRule type="cellIs" dxfId="71" priority="4" operator="lessThan">
      <formula>0</formula>
    </cfRule>
  </conditionalFormatting>
  <conditionalFormatting sqref="J40">
    <cfRule type="cellIs" dxfId="70" priority="1" operator="greaterThan">
      <formula>0</formula>
    </cfRule>
    <cfRule type="cellIs" dxfId="69"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279</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280</v>
      </c>
      <c r="F4" s="644"/>
      <c r="G4" s="644"/>
      <c r="H4" s="644"/>
      <c r="I4" s="644"/>
    </row>
    <row r="5" spans="1:11" ht="9" customHeight="1" x14ac:dyDescent="0.25">
      <c r="A5" s="105"/>
      <c r="E5" s="630" t="s">
        <v>42</v>
      </c>
      <c r="F5" s="630"/>
      <c r="G5" s="630"/>
      <c r="H5" s="630"/>
      <c r="I5" s="630"/>
    </row>
    <row r="6" spans="1:11" ht="19.5" x14ac:dyDescent="0.4">
      <c r="A6" s="103" t="s">
        <v>41</v>
      </c>
      <c r="E6" s="627" t="s">
        <v>281</v>
      </c>
      <c r="F6" s="627"/>
      <c r="G6" s="627"/>
      <c r="H6" s="103" t="s">
        <v>40</v>
      </c>
      <c r="I6" s="104" t="s">
        <v>282</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s="417" customFormat="1" ht="18.75" x14ac:dyDescent="0.4">
      <c r="A12" s="413"/>
      <c r="B12" s="413"/>
      <c r="C12" s="413"/>
      <c r="D12" s="413"/>
      <c r="E12" s="94" t="s">
        <v>35</v>
      </c>
      <c r="F12" s="94" t="s">
        <v>35</v>
      </c>
      <c r="G12" s="97" t="s">
        <v>34</v>
      </c>
      <c r="H12" s="96" t="s">
        <v>33</v>
      </c>
      <c r="I12" s="597" t="s">
        <v>32</v>
      </c>
    </row>
    <row r="13" spans="1:11" s="417" customFormat="1" ht="15" x14ac:dyDescent="0.2">
      <c r="A13" s="413"/>
      <c r="B13" s="413"/>
      <c r="C13" s="413"/>
      <c r="D13" s="413"/>
      <c r="E13" s="94" t="s">
        <v>0</v>
      </c>
      <c r="F13" s="94" t="s">
        <v>0</v>
      </c>
      <c r="G13" s="93"/>
      <c r="H13" s="631" t="s">
        <v>31</v>
      </c>
      <c r="I13" s="632"/>
    </row>
    <row r="14" spans="1:11" s="417" customFormat="1" ht="15" x14ac:dyDescent="0.2">
      <c r="A14" s="413"/>
      <c r="B14" s="413"/>
      <c r="C14" s="413"/>
      <c r="D14" s="413"/>
      <c r="E14" s="94"/>
      <c r="F14" s="94"/>
      <c r="G14" s="93"/>
      <c r="H14" s="489"/>
      <c r="I14" s="490"/>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25841000</v>
      </c>
      <c r="F16" s="492">
        <v>26755052</v>
      </c>
      <c r="G16" s="80">
        <f>H16+I16</f>
        <v>26725026.010000005</v>
      </c>
      <c r="H16" s="491">
        <v>26725026.010000005</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23603000</v>
      </c>
      <c r="F18" s="492">
        <v>26755052</v>
      </c>
      <c r="G18" s="80">
        <f>H18+I18</f>
        <v>26755705.190000001</v>
      </c>
      <c r="H18" s="491">
        <v>26755705.190000001</v>
      </c>
      <c r="I18" s="491">
        <v>0</v>
      </c>
    </row>
    <row r="19" spans="1:9" s="417" customFormat="1" ht="8.2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30679.18</v>
      </c>
      <c r="H24" s="396">
        <f>H18-H16-H22</f>
        <v>30679.179999995977</v>
      </c>
      <c r="I24" s="396">
        <f>I18-I166-I22</f>
        <v>0</v>
      </c>
    </row>
    <row r="25" spans="1:9" s="392" customFormat="1" ht="15" x14ac:dyDescent="0.3">
      <c r="A25" s="393" t="s">
        <v>302</v>
      </c>
      <c r="B25" s="393"/>
      <c r="C25" s="393"/>
      <c r="D25" s="393"/>
      <c r="E25" s="393"/>
      <c r="F25" s="393"/>
      <c r="G25" s="394">
        <v>30679.18</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30679.18</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30679.18</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12496000</v>
      </c>
      <c r="G39" s="500">
        <v>12550190</v>
      </c>
      <c r="H39" s="405"/>
      <c r="I39" s="501">
        <f>IF(F39=0,"nerozp.",G39/F39)</f>
        <v>1.0043365877080666</v>
      </c>
      <c r="J39" s="56"/>
      <c r="K39" s="502"/>
    </row>
    <row r="40" spans="1:11" s="417" customFormat="1" ht="16.5" x14ac:dyDescent="0.35">
      <c r="A40" s="499" t="s">
        <v>17</v>
      </c>
      <c r="B40" s="51"/>
      <c r="C40" s="50"/>
      <c r="D40" s="53"/>
      <c r="E40" s="53"/>
      <c r="F40" s="500">
        <v>1324736</v>
      </c>
      <c r="G40" s="500">
        <v>1324736</v>
      </c>
      <c r="H40" s="405"/>
      <c r="I40" s="501">
        <f>IF(F40=0,"nerozp.",G40/F40)</f>
        <v>1</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1033736</v>
      </c>
      <c r="G42" s="500">
        <v>1033736</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c r="C44" s="45"/>
      <c r="D44" s="41"/>
      <c r="E44" s="41"/>
      <c r="F44" s="505"/>
      <c r="G44" s="505"/>
      <c r="H44" s="506"/>
      <c r="I44" s="507"/>
    </row>
    <row r="45" spans="1:11" s="417" customFormat="1" x14ac:dyDescent="0.2">
      <c r="A45" s="508"/>
      <c r="B45" s="660" t="s">
        <v>353</v>
      </c>
      <c r="C45" s="661"/>
      <c r="D45" s="661"/>
      <c r="E45" s="661"/>
      <c r="F45" s="661"/>
      <c r="G45" s="661"/>
      <c r="H45" s="661"/>
      <c r="I45" s="661"/>
    </row>
    <row r="46" spans="1:11" s="417" customFormat="1" x14ac:dyDescent="0.2">
      <c r="A46" s="508"/>
      <c r="B46" s="641"/>
      <c r="C46" s="641"/>
      <c r="D46" s="641"/>
      <c r="E46" s="641"/>
      <c r="F46" s="641"/>
      <c r="G46" s="641"/>
      <c r="H46" s="641"/>
      <c r="I46" s="641"/>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16640</v>
      </c>
      <c r="F52" s="526">
        <v>0</v>
      </c>
      <c r="G52" s="527">
        <v>0</v>
      </c>
      <c r="H52" s="527">
        <f>E52+F52-G52</f>
        <v>16640</v>
      </c>
      <c r="I52" s="528">
        <v>16640</v>
      </c>
    </row>
    <row r="53" spans="1:9" s="417" customFormat="1" x14ac:dyDescent="0.2">
      <c r="A53" s="529"/>
      <c r="B53" s="530"/>
      <c r="C53" s="530" t="s">
        <v>3</v>
      </c>
      <c r="D53" s="530"/>
      <c r="E53" s="531">
        <v>225444.27</v>
      </c>
      <c r="F53" s="532">
        <v>124920.00000000003</v>
      </c>
      <c r="G53" s="533">
        <v>105974</v>
      </c>
      <c r="H53" s="533">
        <f>E53+F53-G53</f>
        <v>244390.27000000002</v>
      </c>
      <c r="I53" s="534">
        <v>249246.34</v>
      </c>
    </row>
    <row r="54" spans="1:9" s="417" customFormat="1" x14ac:dyDescent="0.2">
      <c r="A54" s="529"/>
      <c r="B54" s="530"/>
      <c r="C54" s="530" t="s">
        <v>2</v>
      </c>
      <c r="D54" s="530"/>
      <c r="E54" s="531">
        <v>111836.38</v>
      </c>
      <c r="F54" s="532">
        <v>50948.03</v>
      </c>
      <c r="G54" s="533">
        <v>45970.8</v>
      </c>
      <c r="H54" s="533">
        <f>E54+F54-G54</f>
        <v>116813.61</v>
      </c>
      <c r="I54" s="534">
        <v>116813.61</v>
      </c>
    </row>
    <row r="55" spans="1:9" s="417" customFormat="1" x14ac:dyDescent="0.2">
      <c r="A55" s="529"/>
      <c r="B55" s="530"/>
      <c r="C55" s="530" t="s">
        <v>1</v>
      </c>
      <c r="D55" s="530"/>
      <c r="E55" s="531">
        <v>114366.26</v>
      </c>
      <c r="F55" s="532">
        <v>1788735.9999999998</v>
      </c>
      <c r="G55" s="533">
        <v>1798937</v>
      </c>
      <c r="H55" s="533">
        <f>E55+F55-G55</f>
        <v>104165.25999999978</v>
      </c>
      <c r="I55" s="534">
        <v>104165.26</v>
      </c>
    </row>
    <row r="56" spans="1:9" s="417" customFormat="1" ht="18.75" thickBot="1" x14ac:dyDescent="0.4">
      <c r="A56" s="14" t="s">
        <v>0</v>
      </c>
      <c r="B56" s="13"/>
      <c r="C56" s="13"/>
      <c r="D56" s="13"/>
      <c r="E56" s="535">
        <f>SUM(E52:E55)</f>
        <v>468286.91000000003</v>
      </c>
      <c r="F56" s="12">
        <f>SUM(F52:F55)</f>
        <v>1964604.0299999998</v>
      </c>
      <c r="G56" s="12">
        <f>SUM(G52:G55)</f>
        <v>1950881.8</v>
      </c>
      <c r="H56" s="12">
        <f>SUM(H52:H55)</f>
        <v>482009.13999999978</v>
      </c>
      <c r="I56" s="11">
        <f>SUM(I52:I55)</f>
        <v>486865.20999999996</v>
      </c>
    </row>
    <row r="57" spans="1:9" s="417" customFormat="1" ht="18.75" thickTop="1" x14ac:dyDescent="0.35">
      <c r="A57" s="7"/>
      <c r="B57" s="6"/>
      <c r="C57" s="6"/>
      <c r="D57" s="5"/>
      <c r="E57" s="5"/>
      <c r="F57" s="403"/>
      <c r="G57" s="10"/>
      <c r="H57" s="497"/>
      <c r="I57" s="497"/>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H52:H55">
    <cfRule type="cellIs" dxfId="68" priority="12" stopIfTrue="1" operator="notEqual">
      <formula>E52+F52-G52</formula>
    </cfRule>
  </conditionalFormatting>
  <conditionalFormatting sqref="I56">
    <cfRule type="cellIs" dxfId="67" priority="13" stopIfTrue="1" operator="notEqual">
      <formula>$I$52+$I$53+$I$54+$I$55</formula>
    </cfRule>
  </conditionalFormatting>
  <conditionalFormatting sqref="H56">
    <cfRule type="cellIs" dxfId="66" priority="14" stopIfTrue="1" operator="notEqual">
      <formula>E56+F56-G56</formula>
    </cfRule>
    <cfRule type="cellIs" dxfId="65" priority="15" stopIfTrue="1" operator="notEqual">
      <formula>SUM($H$52:$H$55)</formula>
    </cfRule>
  </conditionalFormatting>
  <conditionalFormatting sqref="G18 G16">
    <cfRule type="cellIs" dxfId="64" priority="16" stopIfTrue="1" operator="notEqual">
      <formula>H16+I16</formula>
    </cfRule>
  </conditionalFormatting>
  <conditionalFormatting sqref="G24">
    <cfRule type="cellIs" dxfId="63" priority="17" stopIfTrue="1" operator="notEqual">
      <formula>ROUND(H24+I24,2)</formula>
    </cfRule>
  </conditionalFormatting>
  <conditionalFormatting sqref="H24">
    <cfRule type="cellIs" dxfId="62" priority="18" stopIfTrue="1" operator="notEqual">
      <formula>$H$18-$H$16</formula>
    </cfRule>
  </conditionalFormatting>
  <conditionalFormatting sqref="I24">
    <cfRule type="cellIs" dxfId="61" priority="19" stopIfTrue="1" operator="notEqual">
      <formula>I18-I16</formula>
    </cfRule>
  </conditionalFormatting>
  <conditionalFormatting sqref="G23">
    <cfRule type="cellIs" dxfId="60" priority="6" stopIfTrue="1" operator="notEqual">
      <formula>ROUND(H23+I23,2)</formula>
    </cfRule>
  </conditionalFormatting>
  <conditionalFormatting sqref="J39">
    <cfRule type="cellIs" dxfId="59" priority="3" operator="greaterThan">
      <formula>0</formula>
    </cfRule>
    <cfRule type="cellIs" dxfId="58" priority="4" operator="lessThan">
      <formula>0</formula>
    </cfRule>
  </conditionalFormatting>
  <conditionalFormatting sqref="J40">
    <cfRule type="cellIs" dxfId="57" priority="1" operator="greaterThan">
      <formula>0</formula>
    </cfRule>
    <cfRule type="cellIs" dxfId="56"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CCFF"/>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70</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283</v>
      </c>
      <c r="F4" s="644"/>
      <c r="G4" s="644"/>
      <c r="H4" s="644"/>
      <c r="I4" s="644"/>
    </row>
    <row r="5" spans="1:11" ht="9" customHeight="1" x14ac:dyDescent="0.25">
      <c r="A5" s="105"/>
      <c r="E5" s="630" t="s">
        <v>42</v>
      </c>
      <c r="F5" s="630"/>
      <c r="G5" s="630"/>
      <c r="H5" s="630"/>
      <c r="I5" s="630"/>
    </row>
    <row r="6" spans="1:11" ht="19.5" x14ac:dyDescent="0.4">
      <c r="A6" s="103" t="s">
        <v>41</v>
      </c>
      <c r="E6" s="627" t="s">
        <v>284</v>
      </c>
      <c r="F6" s="627"/>
      <c r="G6" s="627"/>
      <c r="H6" s="103" t="s">
        <v>40</v>
      </c>
      <c r="I6" s="104" t="s">
        <v>285</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33007000</v>
      </c>
      <c r="F16" s="492">
        <v>32332401</v>
      </c>
      <c r="G16" s="80">
        <f>H16+I16</f>
        <v>33464889.099999998</v>
      </c>
      <c r="H16" s="491">
        <v>33464889.099999998</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29838000</v>
      </c>
      <c r="F18" s="492">
        <v>32252802</v>
      </c>
      <c r="G18" s="80">
        <f>H18+I18</f>
        <v>33556504.849999994</v>
      </c>
      <c r="H18" s="491">
        <v>33556504.849999994</v>
      </c>
      <c r="I18" s="491">
        <v>0</v>
      </c>
    </row>
    <row r="19" spans="1:9" s="417" customFormat="1" ht="7.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91615.75</v>
      </c>
      <c r="H24" s="396">
        <f>H18-H16-H22</f>
        <v>91615.749999996275</v>
      </c>
      <c r="I24" s="396">
        <f>I18-I166-I22</f>
        <v>0</v>
      </c>
    </row>
    <row r="25" spans="1:9" s="392" customFormat="1" ht="15" x14ac:dyDescent="0.3">
      <c r="A25" s="393" t="s">
        <v>302</v>
      </c>
      <c r="B25" s="393"/>
      <c r="C25" s="393"/>
      <c r="D25" s="393"/>
      <c r="E25" s="393"/>
      <c r="F25" s="393"/>
      <c r="G25" s="394">
        <v>91615.75</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91615.75</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91615.75</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16596000</v>
      </c>
      <c r="G39" s="500">
        <v>16674358</v>
      </c>
      <c r="H39" s="405"/>
      <c r="I39" s="501">
        <f>IF(F39=0,"nerozp.",G39/F39)</f>
        <v>1.0047214991564233</v>
      </c>
      <c r="J39" s="56"/>
      <c r="K39" s="502"/>
    </row>
    <row r="40" spans="1:11" s="417" customFormat="1" ht="16.5" x14ac:dyDescent="0.35">
      <c r="A40" s="499" t="s">
        <v>17</v>
      </c>
      <c r="B40" s="51"/>
      <c r="C40" s="50"/>
      <c r="D40" s="53"/>
      <c r="E40" s="53"/>
      <c r="F40" s="500">
        <v>1003401</v>
      </c>
      <c r="G40" s="500">
        <v>1003401</v>
      </c>
      <c r="H40" s="405"/>
      <c r="I40" s="501">
        <f>IF(F40=0,"nerozp.",G40/F40)</f>
        <v>1</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752551</v>
      </c>
      <c r="G42" s="500">
        <v>752551</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c r="C44" s="45"/>
      <c r="D44" s="41"/>
      <c r="E44" s="41"/>
      <c r="F44" s="505"/>
      <c r="G44" s="505"/>
      <c r="H44" s="506"/>
      <c r="I44" s="507"/>
    </row>
    <row r="45" spans="1:11" s="417" customFormat="1" x14ac:dyDescent="0.2">
      <c r="A45" s="508"/>
      <c r="B45" s="660" t="s">
        <v>357</v>
      </c>
      <c r="C45" s="661"/>
      <c r="D45" s="661"/>
      <c r="E45" s="661"/>
      <c r="F45" s="661"/>
      <c r="G45" s="661"/>
      <c r="H45" s="661"/>
      <c r="I45" s="661"/>
    </row>
    <row r="46" spans="1:11" s="417" customFormat="1" x14ac:dyDescent="0.2">
      <c r="A46" s="508"/>
      <c r="B46" s="641"/>
      <c r="C46" s="641"/>
      <c r="D46" s="641"/>
      <c r="E46" s="641"/>
      <c r="F46" s="641"/>
      <c r="G46" s="641"/>
      <c r="H46" s="641"/>
      <c r="I46" s="641"/>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44047</v>
      </c>
      <c r="F52" s="526">
        <v>0</v>
      </c>
      <c r="G52" s="527">
        <v>0</v>
      </c>
      <c r="H52" s="527">
        <f>E52+F52-G52</f>
        <v>44047</v>
      </c>
      <c r="I52" s="528">
        <v>44047</v>
      </c>
    </row>
    <row r="53" spans="1:9" s="417" customFormat="1" x14ac:dyDescent="0.2">
      <c r="A53" s="529"/>
      <c r="B53" s="530"/>
      <c r="C53" s="530" t="s">
        <v>3</v>
      </c>
      <c r="D53" s="530"/>
      <c r="E53" s="531">
        <v>225216.84</v>
      </c>
      <c r="F53" s="532">
        <v>165959.99999999997</v>
      </c>
      <c r="G53" s="533">
        <v>211130.8</v>
      </c>
      <c r="H53" s="533">
        <f>E53+F53-G53</f>
        <v>180046.03999999998</v>
      </c>
      <c r="I53" s="598">
        <v>137018.93</v>
      </c>
    </row>
    <row r="54" spans="1:9" s="417" customFormat="1" x14ac:dyDescent="0.2">
      <c r="A54" s="529"/>
      <c r="B54" s="530"/>
      <c r="C54" s="530" t="s">
        <v>2</v>
      </c>
      <c r="D54" s="530"/>
      <c r="E54" s="531">
        <v>355981.94</v>
      </c>
      <c r="F54" s="532">
        <v>234912.73000000007</v>
      </c>
      <c r="G54" s="533">
        <v>0</v>
      </c>
      <c r="H54" s="533">
        <f>E54+F54-G54</f>
        <v>590894.67000000004</v>
      </c>
      <c r="I54" s="534">
        <v>590894.67000000004</v>
      </c>
    </row>
    <row r="55" spans="1:9" s="417" customFormat="1" x14ac:dyDescent="0.2">
      <c r="A55" s="529"/>
      <c r="B55" s="530"/>
      <c r="C55" s="530" t="s">
        <v>1</v>
      </c>
      <c r="D55" s="530"/>
      <c r="E55" s="531">
        <v>112343.6</v>
      </c>
      <c r="F55" s="532">
        <v>1003401.0000000001</v>
      </c>
      <c r="G55" s="533">
        <v>752551</v>
      </c>
      <c r="H55" s="533">
        <f>E55+F55-G55</f>
        <v>363193.60000000009</v>
      </c>
      <c r="I55" s="534">
        <v>363193.59999999998</v>
      </c>
    </row>
    <row r="56" spans="1:9" s="417" customFormat="1" ht="18.75" thickBot="1" x14ac:dyDescent="0.4">
      <c r="A56" s="14" t="s">
        <v>0</v>
      </c>
      <c r="B56" s="13"/>
      <c r="C56" s="13"/>
      <c r="D56" s="13"/>
      <c r="E56" s="535">
        <f>SUM(E52:E55)</f>
        <v>737589.38</v>
      </c>
      <c r="F56" s="12">
        <f>SUM(F52:F55)</f>
        <v>1404273.7300000002</v>
      </c>
      <c r="G56" s="12">
        <f>SUM(G52:G55)</f>
        <v>963681.8</v>
      </c>
      <c r="H56" s="12">
        <f>SUM(H52:H55)</f>
        <v>1178181.31</v>
      </c>
      <c r="I56" s="11">
        <f>SUM(I52:I55)</f>
        <v>1135154.2000000002</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44">
    <cfRule type="cellIs" dxfId="55" priority="8" stopIfTrue="1" operator="greaterThan">
      <formula>1</formula>
    </cfRule>
  </conditionalFormatting>
  <conditionalFormatting sqref="H52:H55">
    <cfRule type="cellIs" dxfId="54" priority="12" stopIfTrue="1" operator="notEqual">
      <formula>E52+F52-G52</formula>
    </cfRule>
  </conditionalFormatting>
  <conditionalFormatting sqref="I56">
    <cfRule type="cellIs" dxfId="53" priority="13" stopIfTrue="1" operator="notEqual">
      <formula>$I$52+$I$53+$I$54+$I$55</formula>
    </cfRule>
  </conditionalFormatting>
  <conditionalFormatting sqref="H56">
    <cfRule type="cellIs" dxfId="52" priority="14" stopIfTrue="1" operator="notEqual">
      <formula>E56+F56-G56</formula>
    </cfRule>
    <cfRule type="cellIs" dxfId="51" priority="15" stopIfTrue="1" operator="notEqual">
      <formula>SUM($H$52:$H$55)</formula>
    </cfRule>
  </conditionalFormatting>
  <conditionalFormatting sqref="G18 G16">
    <cfRule type="cellIs" dxfId="50" priority="16" stopIfTrue="1" operator="notEqual">
      <formula>H16+I16</formula>
    </cfRule>
  </conditionalFormatting>
  <conditionalFormatting sqref="G24">
    <cfRule type="cellIs" dxfId="49" priority="17" stopIfTrue="1" operator="notEqual">
      <formula>ROUND(H24+I24,2)</formula>
    </cfRule>
  </conditionalFormatting>
  <conditionalFormatting sqref="H24">
    <cfRule type="cellIs" dxfId="48" priority="18" stopIfTrue="1" operator="notEqual">
      <formula>$H$18-$H$16</formula>
    </cfRule>
  </conditionalFormatting>
  <conditionalFormatting sqref="I24">
    <cfRule type="cellIs" dxfId="47" priority="19" stopIfTrue="1" operator="notEqual">
      <formula>I18-I16</formula>
    </cfRule>
  </conditionalFormatting>
  <conditionalFormatting sqref="G23">
    <cfRule type="cellIs" dxfId="46" priority="6" stopIfTrue="1" operator="notEqual">
      <formula>ROUND(H23+I23,2)</formula>
    </cfRule>
  </conditionalFormatting>
  <conditionalFormatting sqref="J39">
    <cfRule type="cellIs" dxfId="45" priority="3" operator="greaterThan">
      <formula>0</formula>
    </cfRule>
    <cfRule type="cellIs" dxfId="44" priority="4" operator="lessThan">
      <formula>0</formula>
    </cfRule>
  </conditionalFormatting>
  <conditionalFormatting sqref="J40">
    <cfRule type="cellIs" dxfId="43" priority="1" operator="greaterThan">
      <formula>0</formula>
    </cfRule>
    <cfRule type="cellIs" dxfId="42"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286</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287</v>
      </c>
      <c r="F4" s="644"/>
      <c r="G4" s="644"/>
      <c r="H4" s="644"/>
      <c r="I4" s="644"/>
    </row>
    <row r="5" spans="1:11" ht="9" customHeight="1" x14ac:dyDescent="0.25">
      <c r="A5" s="105"/>
      <c r="E5" s="630" t="s">
        <v>42</v>
      </c>
      <c r="F5" s="630"/>
      <c r="G5" s="630"/>
      <c r="H5" s="630"/>
      <c r="I5" s="630"/>
    </row>
    <row r="6" spans="1:11" ht="19.5" x14ac:dyDescent="0.4">
      <c r="A6" s="103" t="s">
        <v>41</v>
      </c>
      <c r="E6" s="627" t="s">
        <v>288</v>
      </c>
      <c r="F6" s="627"/>
      <c r="G6" s="627"/>
      <c r="H6" s="103" t="s">
        <v>40</v>
      </c>
      <c r="I6" s="104" t="s">
        <v>289</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51317000</v>
      </c>
      <c r="F16" s="492">
        <v>50943649</v>
      </c>
      <c r="G16" s="80">
        <f>H16+I16</f>
        <v>50908605.969999999</v>
      </c>
      <c r="H16" s="491">
        <v>50908605.969999999</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45438000</v>
      </c>
      <c r="F18" s="492">
        <v>50943649</v>
      </c>
      <c r="G18" s="80">
        <f>H18+I18</f>
        <v>50951579.75</v>
      </c>
      <c r="H18" s="491">
        <v>50951579.75</v>
      </c>
      <c r="I18" s="491">
        <v>0</v>
      </c>
    </row>
    <row r="19" spans="1:9" s="417" customFormat="1" ht="9"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42973.78</v>
      </c>
      <c r="H24" s="396">
        <f>H18-H16-H22</f>
        <v>42973.780000001192</v>
      </c>
      <c r="I24" s="396">
        <f>I18-I166-I22</f>
        <v>0</v>
      </c>
    </row>
    <row r="25" spans="1:9" s="392" customFormat="1" ht="15" x14ac:dyDescent="0.3">
      <c r="A25" s="393" t="s">
        <v>302</v>
      </c>
      <c r="B25" s="393"/>
      <c r="C25" s="393"/>
      <c r="D25" s="393"/>
      <c r="E25" s="393"/>
      <c r="F25" s="393"/>
      <c r="G25" s="394">
        <v>42818.68</v>
      </c>
      <c r="H25" s="393"/>
      <c r="I25" s="393"/>
    </row>
    <row r="26" spans="1:9" s="392" customFormat="1" ht="15" x14ac:dyDescent="0.3">
      <c r="A26" s="393" t="s">
        <v>25</v>
      </c>
      <c r="B26" s="393"/>
      <c r="C26" s="393"/>
      <c r="D26" s="393"/>
      <c r="E26" s="393"/>
      <c r="F26" s="393"/>
      <c r="G26" s="394">
        <v>155.1</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42818.68</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f>G25</f>
        <v>42818.68</v>
      </c>
      <c r="H31" s="405"/>
      <c r="I31" s="413"/>
    </row>
    <row r="32" spans="1:9" s="417" customFormat="1" ht="18.75" x14ac:dyDescent="0.4">
      <c r="A32" s="63"/>
      <c r="B32" s="63"/>
      <c r="C32" s="637" t="s">
        <v>304</v>
      </c>
      <c r="D32" s="637"/>
      <c r="E32" s="637"/>
      <c r="F32" s="637"/>
      <c r="G32" s="416">
        <f>G26</f>
        <v>155.1</v>
      </c>
      <c r="H32" s="405"/>
      <c r="I32" s="413"/>
    </row>
    <row r="33" spans="1:11" s="417" customFormat="1" ht="18.75" x14ac:dyDescent="0.4">
      <c r="A33" s="63"/>
      <c r="B33" s="418" t="s">
        <v>23</v>
      </c>
      <c r="C33" s="635" t="s">
        <v>305</v>
      </c>
      <c r="D33" s="635"/>
      <c r="E33" s="635"/>
      <c r="F33" s="635"/>
      <c r="G33" s="419">
        <v>0</v>
      </c>
      <c r="H33" s="405"/>
      <c r="I33" s="413"/>
    </row>
    <row r="34" spans="1:11" s="417" customFormat="1" ht="12.75" customHeight="1" x14ac:dyDescent="0.2">
      <c r="A34" s="645" t="s">
        <v>314</v>
      </c>
      <c r="B34" s="646"/>
      <c r="C34" s="646"/>
      <c r="D34" s="646"/>
      <c r="E34" s="646"/>
      <c r="F34" s="646"/>
      <c r="G34" s="646"/>
      <c r="H34" s="646"/>
      <c r="I34" s="646"/>
    </row>
    <row r="35" spans="1:11" s="417" customFormat="1" x14ac:dyDescent="0.2">
      <c r="A35" s="646"/>
      <c r="B35" s="646"/>
      <c r="C35" s="646"/>
      <c r="D35" s="646"/>
      <c r="E35" s="646"/>
      <c r="F35" s="646"/>
      <c r="G35" s="646"/>
      <c r="H35" s="646"/>
      <c r="I35" s="646"/>
    </row>
    <row r="36" spans="1:11" s="417" customFormat="1" x14ac:dyDescent="0.2">
      <c r="A36" s="646"/>
      <c r="B36" s="646"/>
      <c r="C36" s="646"/>
      <c r="D36" s="646"/>
      <c r="E36" s="646"/>
      <c r="F36" s="646"/>
      <c r="G36" s="646"/>
      <c r="H36" s="646"/>
      <c r="I36" s="646"/>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25031000</v>
      </c>
      <c r="G39" s="500">
        <v>25158444</v>
      </c>
      <c r="H39" s="405"/>
      <c r="I39" s="501">
        <f>IF(F39=0,"nerozp.",G39/F39)</f>
        <v>1.0050914466062082</v>
      </c>
      <c r="J39" s="56"/>
      <c r="K39" s="502"/>
    </row>
    <row r="40" spans="1:11" s="417" customFormat="1" ht="16.5" x14ac:dyDescent="0.35">
      <c r="A40" s="499" t="s">
        <v>17</v>
      </c>
      <c r="B40" s="51"/>
      <c r="C40" s="50"/>
      <c r="D40" s="53"/>
      <c r="E40" s="53"/>
      <c r="F40" s="500">
        <v>1132397</v>
      </c>
      <c r="G40" s="500">
        <v>1129994</v>
      </c>
      <c r="H40" s="405"/>
      <c r="I40" s="501">
        <f>IF(F40=0,"nerozp.",G40/F40)</f>
        <v>0.99787795269680157</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849048</v>
      </c>
      <c r="G42" s="500">
        <v>849048</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27" customHeight="1" x14ac:dyDescent="0.2">
      <c r="A44" s="549" t="s">
        <v>13</v>
      </c>
      <c r="B44" s="647" t="s">
        <v>354</v>
      </c>
      <c r="C44" s="648"/>
      <c r="D44" s="648"/>
      <c r="E44" s="648"/>
      <c r="F44" s="648"/>
      <c r="G44" s="648"/>
      <c r="H44" s="648"/>
      <c r="I44" s="648"/>
    </row>
    <row r="45" spans="1:11" s="417" customFormat="1" x14ac:dyDescent="0.2">
      <c r="A45" s="508"/>
      <c r="B45" s="660" t="s">
        <v>355</v>
      </c>
      <c r="C45" s="661"/>
      <c r="D45" s="661"/>
      <c r="E45" s="661"/>
      <c r="F45" s="661"/>
      <c r="G45" s="661"/>
      <c r="H45" s="661"/>
      <c r="I45" s="661"/>
    </row>
    <row r="46" spans="1:11" s="417" customFormat="1" x14ac:dyDescent="0.2">
      <c r="A46" s="508"/>
      <c r="B46" s="641"/>
      <c r="C46" s="641"/>
      <c r="D46" s="641"/>
      <c r="E46" s="641"/>
      <c r="F46" s="641"/>
      <c r="G46" s="641"/>
      <c r="H46" s="641"/>
      <c r="I46" s="641"/>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39507</v>
      </c>
      <c r="F52" s="526">
        <v>0</v>
      </c>
      <c r="G52" s="527">
        <v>0</v>
      </c>
      <c r="H52" s="527">
        <f>E52+F52-G52</f>
        <v>39507</v>
      </c>
      <c r="I52" s="528">
        <v>39507</v>
      </c>
    </row>
    <row r="53" spans="1:9" s="417" customFormat="1" x14ac:dyDescent="0.2">
      <c r="A53" s="529"/>
      <c r="B53" s="530"/>
      <c r="C53" s="530" t="s">
        <v>3</v>
      </c>
      <c r="D53" s="530"/>
      <c r="E53" s="531">
        <v>26472.74</v>
      </c>
      <c r="F53" s="532">
        <v>251900</v>
      </c>
      <c r="G53" s="533">
        <v>243110</v>
      </c>
      <c r="H53" s="533">
        <f>E53+F53-G53</f>
        <v>35262.739999999991</v>
      </c>
      <c r="I53" s="534">
        <v>49768.18</v>
      </c>
    </row>
    <row r="54" spans="1:9" s="417" customFormat="1" x14ac:dyDescent="0.2">
      <c r="A54" s="529"/>
      <c r="B54" s="530"/>
      <c r="C54" s="530" t="s">
        <v>2</v>
      </c>
      <c r="D54" s="530"/>
      <c r="E54" s="531">
        <v>74282.87</v>
      </c>
      <c r="F54" s="532">
        <v>598796.16</v>
      </c>
      <c r="G54" s="533">
        <v>570395</v>
      </c>
      <c r="H54" s="533">
        <f>E54+F54-G54</f>
        <v>102684.03000000003</v>
      </c>
      <c r="I54" s="534">
        <v>102684.03</v>
      </c>
    </row>
    <row r="55" spans="1:9" s="417" customFormat="1" x14ac:dyDescent="0.2">
      <c r="A55" s="529"/>
      <c r="B55" s="530"/>
      <c r="C55" s="530" t="s">
        <v>1</v>
      </c>
      <c r="D55" s="530"/>
      <c r="E55" s="531">
        <v>21067.51</v>
      </c>
      <c r="F55" s="532">
        <v>1659664.2</v>
      </c>
      <c r="G55" s="533">
        <v>1330337</v>
      </c>
      <c r="H55" s="533">
        <f>E55+F55-G55</f>
        <v>350394.70999999996</v>
      </c>
      <c r="I55" s="534">
        <v>350394.71</v>
      </c>
    </row>
    <row r="56" spans="1:9" s="417" customFormat="1" ht="18.75" thickBot="1" x14ac:dyDescent="0.4">
      <c r="A56" s="14" t="s">
        <v>0</v>
      </c>
      <c r="B56" s="13"/>
      <c r="C56" s="13"/>
      <c r="D56" s="13"/>
      <c r="E56" s="535">
        <f>SUM(E52:E55)</f>
        <v>161330.12</v>
      </c>
      <c r="F56" s="12">
        <f>SUM(F52:F55)</f>
        <v>2510360.36</v>
      </c>
      <c r="G56" s="12">
        <f>SUM(G52:G55)</f>
        <v>2143842</v>
      </c>
      <c r="H56" s="12">
        <f>SUM(H52:H55)</f>
        <v>527848.48</v>
      </c>
      <c r="I56" s="11">
        <f>SUM(I52:I55)</f>
        <v>542353.92000000004</v>
      </c>
    </row>
    <row r="57" spans="1:9" s="417" customFormat="1" ht="18.75" thickTop="1" x14ac:dyDescent="0.35">
      <c r="A57" s="7"/>
      <c r="B57" s="6"/>
      <c r="C57" s="6"/>
      <c r="D57" s="5"/>
      <c r="E57" s="5"/>
      <c r="F57" s="403"/>
      <c r="G57" s="10"/>
      <c r="H57" s="497"/>
      <c r="I57" s="497"/>
    </row>
    <row r="58" spans="1:9" s="417" customFormat="1" ht="18" x14ac:dyDescent="0.35">
      <c r="A58" s="7"/>
      <c r="B58" s="6"/>
      <c r="C58" s="6"/>
      <c r="D58" s="5"/>
      <c r="E58" s="5"/>
      <c r="F58" s="403"/>
      <c r="G58" s="8"/>
      <c r="H58" s="403"/>
      <c r="I58" s="403"/>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5">
    <mergeCell ref="A2:D2"/>
    <mergeCell ref="E3:I3"/>
    <mergeCell ref="E2:I2"/>
    <mergeCell ref="E5:I5"/>
    <mergeCell ref="E4:I4"/>
    <mergeCell ref="F49:F50"/>
    <mergeCell ref="E6:G6"/>
    <mergeCell ref="A34:I36"/>
    <mergeCell ref="E7:I7"/>
    <mergeCell ref="H13:I13"/>
    <mergeCell ref="H47:I47"/>
    <mergeCell ref="C33:F33"/>
    <mergeCell ref="C32:F32"/>
    <mergeCell ref="B44:I44"/>
    <mergeCell ref="B45:I46"/>
  </mergeCells>
  <conditionalFormatting sqref="H52:H55">
    <cfRule type="cellIs" dxfId="41" priority="12" stopIfTrue="1" operator="notEqual">
      <formula>E52+F52-G52</formula>
    </cfRule>
  </conditionalFormatting>
  <conditionalFormatting sqref="I56">
    <cfRule type="cellIs" dxfId="40" priority="13" stopIfTrue="1" operator="notEqual">
      <formula>$I$52+$I$53+$I$54+$I$55</formula>
    </cfRule>
  </conditionalFormatting>
  <conditionalFormatting sqref="H56">
    <cfRule type="cellIs" dxfId="39" priority="14" stopIfTrue="1" operator="notEqual">
      <formula>E56+F56-G56</formula>
    </cfRule>
    <cfRule type="cellIs" dxfId="38" priority="15" stopIfTrue="1" operator="notEqual">
      <formula>SUM($H$52:$H$55)</formula>
    </cfRule>
  </conditionalFormatting>
  <conditionalFormatting sqref="G18 G16">
    <cfRule type="cellIs" dxfId="37" priority="16" stopIfTrue="1" operator="notEqual">
      <formula>H16+I16</formula>
    </cfRule>
  </conditionalFormatting>
  <conditionalFormatting sqref="G24">
    <cfRule type="cellIs" dxfId="36" priority="17" stopIfTrue="1" operator="notEqual">
      <formula>ROUND(H24+I24,2)</formula>
    </cfRule>
  </conditionalFormatting>
  <conditionalFormatting sqref="H24">
    <cfRule type="cellIs" dxfId="35" priority="18" stopIfTrue="1" operator="notEqual">
      <formula>$H$18-$H$16</formula>
    </cfRule>
  </conditionalFormatting>
  <conditionalFormatting sqref="I24">
    <cfRule type="cellIs" dxfId="34" priority="19" stopIfTrue="1" operator="notEqual">
      <formula>I18-I16</formula>
    </cfRule>
  </conditionalFormatting>
  <conditionalFormatting sqref="G23">
    <cfRule type="cellIs" dxfId="33" priority="6" stopIfTrue="1" operator="notEqual">
      <formula>ROUND(H23+I23,2)</formula>
    </cfRule>
  </conditionalFormatting>
  <conditionalFormatting sqref="J39">
    <cfRule type="cellIs" dxfId="32" priority="3" operator="greaterThan">
      <formula>0</formula>
    </cfRule>
    <cfRule type="cellIs" dxfId="31" priority="4" operator="lessThan">
      <formula>0</formula>
    </cfRule>
  </conditionalFormatting>
  <conditionalFormatting sqref="J40">
    <cfRule type="cellIs" dxfId="30" priority="1" operator="greaterThan">
      <formula>0</formula>
    </cfRule>
    <cfRule type="cellIs" dxfId="29"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P60"/>
  <sheetViews>
    <sheetView topLeftCell="A28" workbookViewId="0">
      <selection activeCell="J52" sqref="J52"/>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2" width="9.140625" style="1"/>
    <col min="13" max="13" width="14.7109375" style="1" customWidth="1"/>
    <col min="14" max="14" width="13.5703125" style="1" customWidth="1"/>
    <col min="15" max="16384" width="9.140625" style="1"/>
  </cols>
  <sheetData>
    <row r="1" spans="1:11" ht="19.5" x14ac:dyDescent="0.4">
      <c r="A1" s="109" t="s">
        <v>46</v>
      </c>
      <c r="B1" s="108"/>
      <c r="C1" s="108"/>
      <c r="D1" s="108"/>
    </row>
    <row r="2" spans="1:11" ht="19.5" x14ac:dyDescent="0.4">
      <c r="A2" s="642"/>
      <c r="B2" s="642"/>
      <c r="C2" s="642"/>
      <c r="D2" s="642"/>
      <c r="E2" s="643"/>
      <c r="F2" s="627"/>
      <c r="G2" s="627"/>
      <c r="H2" s="627"/>
      <c r="I2" s="627"/>
      <c r="J2" s="107"/>
      <c r="K2" s="107"/>
    </row>
    <row r="3" spans="1:11" ht="12" customHeight="1" x14ac:dyDescent="0.4">
      <c r="A3" s="106"/>
      <c r="B3" s="106"/>
      <c r="C3" s="106"/>
      <c r="D3" s="106"/>
      <c r="E3" s="630"/>
      <c r="F3" s="630"/>
      <c r="G3" s="630"/>
      <c r="H3" s="630"/>
      <c r="I3" s="630"/>
    </row>
    <row r="4" spans="1:11" ht="15.75" x14ac:dyDescent="0.25">
      <c r="A4" s="105"/>
      <c r="E4" s="644"/>
      <c r="F4" s="644"/>
      <c r="G4" s="644"/>
      <c r="H4" s="644"/>
      <c r="I4" s="644"/>
    </row>
    <row r="5" spans="1:11" ht="9" customHeight="1" x14ac:dyDescent="0.25">
      <c r="A5" s="105"/>
      <c r="E5" s="630"/>
      <c r="F5" s="630"/>
      <c r="G5" s="630"/>
      <c r="H5" s="630"/>
      <c r="I5" s="630"/>
    </row>
    <row r="6" spans="1:11" ht="19.5" x14ac:dyDescent="0.4">
      <c r="A6" s="103"/>
      <c r="E6" s="627"/>
      <c r="F6" s="627"/>
      <c r="G6" s="627"/>
      <c r="H6" s="103"/>
      <c r="I6" s="104"/>
    </row>
    <row r="7" spans="1:11" ht="9.75" customHeight="1" x14ac:dyDescent="0.4">
      <c r="A7" s="103"/>
      <c r="E7" s="630"/>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ht="19.5" x14ac:dyDescent="0.4">
      <c r="A16" s="83" t="s">
        <v>30</v>
      </c>
      <c r="B16" s="63"/>
      <c r="C16" s="89"/>
      <c r="D16" s="88"/>
      <c r="E16" s="465">
        <f>SUM('1. DD Javorník:32. Domov Na Zámečku Rokytnice'!E16)</f>
        <v>1130908000</v>
      </c>
      <c r="F16" s="66">
        <f>SUM('1. DD Javorník:32. Domov Na Zámečku Rokytnice'!F16)</f>
        <v>1103159845.71</v>
      </c>
      <c r="G16" s="67">
        <f>SUM('1. DD Javorník:32. Domov Na Zámečku Rokytnice'!G16)</f>
        <v>1110251565.1099997</v>
      </c>
      <c r="H16" s="465">
        <f>SUM('1. DD Javorník:32. Domov Na Zámečku Rokytnice'!H16)</f>
        <v>1110251565.1099997</v>
      </c>
      <c r="I16" s="465">
        <f>SUM('1. DD Javorník:32. Domov Na Zámečku Rokytnice'!I16)</f>
        <v>0</v>
      </c>
    </row>
    <row r="17" spans="1:16" ht="15.75" x14ac:dyDescent="0.3">
      <c r="A17" s="87"/>
      <c r="B17" s="86"/>
      <c r="C17" s="86"/>
      <c r="D17" s="86"/>
      <c r="E17" s="85"/>
      <c r="F17" s="84"/>
      <c r="G17" s="179"/>
    </row>
    <row r="18" spans="1:16" ht="19.5" x14ac:dyDescent="0.4">
      <c r="A18" s="83" t="s">
        <v>29</v>
      </c>
      <c r="B18" s="73"/>
      <c r="C18" s="73"/>
      <c r="D18" s="73"/>
      <c r="E18" s="465">
        <f>SUM('1. DD Javorník:32. Domov Na Zámečku Rokytnice'!E18)</f>
        <v>993114000</v>
      </c>
      <c r="F18" s="66">
        <f>SUM('1. DD Javorník:32. Domov Na Zámečku Rokytnice'!F18)</f>
        <v>1101262992.74</v>
      </c>
      <c r="G18" s="67">
        <f>SUM('1. DD Javorník:32. Domov Na Zámečku Rokytnice'!G18)</f>
        <v>1112700644.8000002</v>
      </c>
      <c r="H18" s="465">
        <f>SUM('1. DD Javorník:32. Domov Na Zámečku Rokytnice'!H18)</f>
        <v>1112700644.8000002</v>
      </c>
      <c r="I18" s="465">
        <f>SUM('1. DD Javorník:32. Domov Na Zámečku Rokytnice'!I18)</f>
        <v>0</v>
      </c>
    </row>
    <row r="19" spans="1:16" ht="18" x14ac:dyDescent="0.35">
      <c r="A19" s="82"/>
      <c r="B19" s="73"/>
      <c r="C19" s="73"/>
      <c r="D19" s="73"/>
      <c r="E19" s="80"/>
      <c r="F19" s="81"/>
      <c r="G19" s="80"/>
      <c r="H19" s="79"/>
      <c r="I19" s="79"/>
    </row>
    <row r="20" spans="1:16" ht="18" hidden="1" x14ac:dyDescent="0.35">
      <c r="A20" s="78"/>
      <c r="B20" s="77"/>
      <c r="C20" s="77"/>
      <c r="D20" s="77"/>
      <c r="E20" s="73"/>
      <c r="F20" s="73"/>
      <c r="G20" s="73"/>
      <c r="H20" s="76"/>
      <c r="I20" s="76"/>
    </row>
    <row r="21" spans="1:16" ht="19.5" x14ac:dyDescent="0.4">
      <c r="A21" s="75" t="s">
        <v>28</v>
      </c>
      <c r="B21" s="71"/>
      <c r="C21" s="71"/>
      <c r="D21" s="71"/>
      <c r="E21" s="71"/>
      <c r="F21" s="71"/>
      <c r="G21" s="66"/>
      <c r="H21" s="66"/>
      <c r="I21" s="66"/>
    </row>
    <row r="22" spans="1:16" ht="18" x14ac:dyDescent="0.35">
      <c r="A22" s="71"/>
      <c r="B22" s="71"/>
      <c r="C22" s="72" t="s">
        <v>27</v>
      </c>
      <c r="D22" s="71"/>
      <c r="E22" s="71"/>
      <c r="F22" s="71"/>
      <c r="G22" s="66">
        <f>SUM('1. DD Javorník:32. Domov Na Zámečku Rokytnice'!G22)</f>
        <v>0</v>
      </c>
      <c r="H22" s="66">
        <f>SUM('1. DD Javorník:32. Domov Na Zámečku Rokytnice'!H22)</f>
        <v>0</v>
      </c>
      <c r="I22" s="66">
        <f>SUM('1. DD Javorník:32. Domov Na Zámečku Rokytnice'!I22)</f>
        <v>0</v>
      </c>
    </row>
    <row r="23" spans="1:16" ht="18" x14ac:dyDescent="0.25">
      <c r="A23" s="70"/>
      <c r="B23" s="68"/>
      <c r="C23" s="69"/>
      <c r="D23" s="68"/>
      <c r="E23" s="68"/>
      <c r="F23" s="68"/>
      <c r="G23" s="67"/>
      <c r="H23" s="66"/>
      <c r="I23" s="66"/>
    </row>
    <row r="24" spans="1:16" s="392" customFormat="1" ht="15" x14ac:dyDescent="0.3">
      <c r="A24" s="395" t="s">
        <v>26</v>
      </c>
      <c r="B24" s="395"/>
      <c r="C24" s="89"/>
      <c r="D24" s="395"/>
      <c r="E24" s="395"/>
      <c r="F24" s="395"/>
      <c r="G24" s="466">
        <f>SUM('1. DD Javorník:32. Domov Na Zámečku Rokytnice'!G24)</f>
        <v>2449079.6900000004</v>
      </c>
      <c r="H24" s="396">
        <f>SUM('1. DD Javorník:32. Domov Na Zámečku Rokytnice'!H24)</f>
        <v>2449079.6899999948</v>
      </c>
      <c r="I24" s="396">
        <f>SUM('1. DD Javorník:32. Domov Na Zámečku Rokytnice'!I24)</f>
        <v>0</v>
      </c>
    </row>
    <row r="25" spans="1:16" s="392" customFormat="1" ht="15" x14ac:dyDescent="0.3">
      <c r="A25" s="393" t="s">
        <v>302</v>
      </c>
      <c r="B25" s="393"/>
      <c r="C25" s="393"/>
      <c r="D25" s="393"/>
      <c r="E25" s="393"/>
      <c r="F25" s="393"/>
      <c r="G25" s="396">
        <f>SUM('1. DD Javorník:32. Domov Na Zámečku Rokytnice'!G25)</f>
        <v>1674392.8099999996</v>
      </c>
      <c r="H25" s="393"/>
      <c r="I25" s="393"/>
    </row>
    <row r="26" spans="1:16" s="392" customFormat="1" ht="15" x14ac:dyDescent="0.3">
      <c r="A26" s="393" t="s">
        <v>25</v>
      </c>
      <c r="B26" s="393"/>
      <c r="C26" s="393"/>
      <c r="D26" s="393"/>
      <c r="E26" s="393"/>
      <c r="F26" s="393"/>
      <c r="G26" s="467">
        <f>SUM('1. DD Javorník:32. Domov Na Zámečku Rokytnice'!G26)</f>
        <v>774686.88</v>
      </c>
      <c r="H26" s="65"/>
      <c r="I26" s="393"/>
    </row>
    <row r="27" spans="1:16" x14ac:dyDescent="0.2">
      <c r="J27" s="417"/>
      <c r="K27" s="417"/>
      <c r="L27" s="417"/>
      <c r="M27" s="417"/>
      <c r="N27" s="417"/>
      <c r="O27" s="417"/>
      <c r="P27" s="417"/>
    </row>
    <row r="28" spans="1:16" ht="18.75" x14ac:dyDescent="0.4">
      <c r="A28" s="37" t="s">
        <v>51</v>
      </c>
      <c r="B28" s="397" t="s">
        <v>48</v>
      </c>
      <c r="C28" s="397"/>
      <c r="D28" s="61"/>
      <c r="E28" s="61"/>
      <c r="F28" s="403"/>
      <c r="G28" s="79">
        <f>SUM('1. DD Javorník:32. Domov Na Zámečku Rokytnice'!G28)</f>
        <v>0</v>
      </c>
      <c r="H28" s="49"/>
      <c r="I28" s="4"/>
      <c r="J28" s="417" t="s">
        <v>359</v>
      </c>
      <c r="K28" s="417"/>
      <c r="L28" s="417"/>
      <c r="M28" s="417"/>
      <c r="N28" s="417"/>
      <c r="O28" s="417"/>
      <c r="P28" s="417"/>
    </row>
    <row r="29" spans="1:16" ht="18.75" x14ac:dyDescent="0.4">
      <c r="A29" s="37"/>
      <c r="B29" s="37"/>
      <c r="C29" s="406" t="s">
        <v>24</v>
      </c>
      <c r="D29" s="82"/>
      <c r="E29" s="73"/>
      <c r="F29" s="407"/>
      <c r="G29" s="79">
        <f>SUM('1. DD Javorník:32. Domov Na Zámečku Rokytnice'!G29)</f>
        <v>1584630.7399999995</v>
      </c>
      <c r="H29" s="49"/>
      <c r="I29" s="4"/>
      <c r="J29" s="417"/>
      <c r="K29" s="417" t="s">
        <v>360</v>
      </c>
      <c r="L29" s="417"/>
      <c r="M29" s="417"/>
      <c r="N29" s="485">
        <f>G31</f>
        <v>1584630.7399999995</v>
      </c>
      <c r="O29" s="417"/>
      <c r="P29" s="417"/>
    </row>
    <row r="30" spans="1:16" ht="18.75" x14ac:dyDescent="0.4">
      <c r="A30" s="63"/>
      <c r="B30" s="63"/>
      <c r="C30" s="1"/>
      <c r="D30" s="1"/>
      <c r="E30" s="409" t="s">
        <v>303</v>
      </c>
      <c r="F30" s="410" t="s">
        <v>4</v>
      </c>
      <c r="G30" s="79">
        <f>SUM('1. DD Javorník:32. Domov Na Zámečku Rokytnice'!G30)</f>
        <v>0</v>
      </c>
      <c r="H30" s="49"/>
      <c r="I30" s="62"/>
      <c r="J30" s="417"/>
      <c r="K30" s="417" t="s">
        <v>361</v>
      </c>
      <c r="L30" s="417"/>
      <c r="M30" s="417"/>
      <c r="N30" s="485">
        <f>G32</f>
        <v>774686.88</v>
      </c>
      <c r="O30" s="417"/>
      <c r="P30" s="417"/>
    </row>
    <row r="31" spans="1:16" ht="18.75" x14ac:dyDescent="0.4">
      <c r="A31" s="63"/>
      <c r="B31" s="63"/>
      <c r="C31" s="65"/>
      <c r="D31" s="64"/>
      <c r="E31" s="87"/>
      <c r="F31" s="414" t="s">
        <v>2</v>
      </c>
      <c r="G31" s="468">
        <f>SUM('1. DD Javorník:32. Domov Na Zámečku Rokytnice'!G31)</f>
        <v>1584630.7399999995</v>
      </c>
      <c r="H31" s="49"/>
      <c r="I31" s="62"/>
      <c r="J31" s="417"/>
      <c r="K31" s="417" t="s">
        <v>362</v>
      </c>
      <c r="L31" s="417"/>
      <c r="M31" s="417"/>
      <c r="N31" s="485">
        <v>89762.07</v>
      </c>
      <c r="O31" s="417"/>
      <c r="P31" s="417"/>
    </row>
    <row r="32" spans="1:16" ht="18.75" x14ac:dyDescent="0.4">
      <c r="A32" s="63"/>
      <c r="B32" s="63"/>
      <c r="C32" s="637" t="s">
        <v>304</v>
      </c>
      <c r="D32" s="637"/>
      <c r="E32" s="637"/>
      <c r="F32" s="637"/>
      <c r="G32" s="468">
        <f>SUM('1. DD Javorník:32. Domov Na Zámečku Rokytnice'!G32)</f>
        <v>774686.88</v>
      </c>
      <c r="H32" s="49"/>
      <c r="I32" s="62"/>
      <c r="J32" s="417"/>
      <c r="K32" s="486" t="s">
        <v>363</v>
      </c>
      <c r="L32" s="487"/>
      <c r="M32" s="487"/>
      <c r="N32" s="488">
        <f>SUM(N29:N31)</f>
        <v>2449079.6899999995</v>
      </c>
      <c r="O32" s="417"/>
      <c r="P32" s="417"/>
    </row>
    <row r="33" spans="1:16" ht="18.75" x14ac:dyDescent="0.4">
      <c r="A33" s="63"/>
      <c r="B33" s="418" t="s">
        <v>23</v>
      </c>
      <c r="C33" s="635" t="s">
        <v>305</v>
      </c>
      <c r="D33" s="635"/>
      <c r="E33" s="635"/>
      <c r="F33" s="635"/>
      <c r="G33" s="468">
        <f>SUM('1. DD Javorník:32. Domov Na Zámečku Rokytnice'!G33)</f>
        <v>1157016.45</v>
      </c>
      <c r="H33" s="49"/>
      <c r="I33" s="62"/>
      <c r="J33" s="417"/>
      <c r="K33" s="417"/>
      <c r="L33" s="417"/>
      <c r="M33" s="417"/>
      <c r="N33" s="417"/>
      <c r="O33" s="417"/>
      <c r="P33" s="417"/>
    </row>
    <row r="34" spans="1:16" x14ac:dyDescent="0.2">
      <c r="A34" s="628"/>
      <c r="B34" s="684"/>
      <c r="C34" s="684"/>
      <c r="D34" s="684"/>
      <c r="E34" s="684"/>
      <c r="F34" s="684"/>
      <c r="G34" s="684"/>
      <c r="H34" s="684"/>
      <c r="I34" s="684"/>
      <c r="J34" s="417"/>
      <c r="K34" s="417"/>
      <c r="L34" s="417"/>
      <c r="M34" s="417"/>
      <c r="N34" s="417"/>
      <c r="O34" s="417"/>
      <c r="P34" s="417"/>
    </row>
    <row r="35" spans="1:16" x14ac:dyDescent="0.2">
      <c r="A35" s="684"/>
      <c r="B35" s="684"/>
      <c r="C35" s="684"/>
      <c r="D35" s="684"/>
      <c r="E35" s="684"/>
      <c r="F35" s="684"/>
      <c r="G35" s="684"/>
      <c r="H35" s="684"/>
      <c r="I35" s="684"/>
      <c r="J35" s="417"/>
      <c r="K35" s="417"/>
      <c r="L35" s="417"/>
      <c r="M35" s="417"/>
      <c r="N35" s="417"/>
      <c r="O35" s="417"/>
      <c r="P35" s="417"/>
    </row>
    <row r="36" spans="1:16" x14ac:dyDescent="0.2">
      <c r="A36" s="684"/>
      <c r="B36" s="684"/>
      <c r="C36" s="684"/>
      <c r="D36" s="684"/>
      <c r="E36" s="684"/>
      <c r="F36" s="684"/>
      <c r="G36" s="684"/>
      <c r="H36" s="684"/>
      <c r="I36" s="684"/>
      <c r="J36" s="417"/>
      <c r="K36" s="417"/>
      <c r="L36" s="417"/>
      <c r="M36" s="417"/>
      <c r="N36" s="417"/>
      <c r="O36" s="417"/>
      <c r="P36" s="417"/>
    </row>
    <row r="37" spans="1:16" ht="19.5" x14ac:dyDescent="0.4">
      <c r="A37" s="37" t="s">
        <v>50</v>
      </c>
      <c r="B37" s="37" t="s">
        <v>22</v>
      </c>
      <c r="C37" s="37"/>
      <c r="D37" s="59"/>
      <c r="E37" s="5"/>
      <c r="F37" s="61"/>
      <c r="G37" s="60"/>
      <c r="H37" s="4"/>
      <c r="I37" s="4"/>
    </row>
    <row r="38" spans="1:16" ht="18.75" x14ac:dyDescent="0.4">
      <c r="A38" s="37"/>
      <c r="B38" s="37"/>
      <c r="C38" s="37"/>
      <c r="D38" s="59"/>
      <c r="F38" s="9" t="s">
        <v>21</v>
      </c>
      <c r="G38" s="58" t="s">
        <v>20</v>
      </c>
      <c r="H38" s="4"/>
      <c r="I38" s="57" t="s">
        <v>19</v>
      </c>
    </row>
    <row r="39" spans="1:16" ht="16.5" x14ac:dyDescent="0.35">
      <c r="A39" s="52" t="s">
        <v>18</v>
      </c>
      <c r="B39" s="51"/>
      <c r="C39" s="50"/>
      <c r="D39" s="51"/>
      <c r="E39" s="5"/>
      <c r="F39" s="469">
        <f>SUM('1. DD Javorník:32. Domov Na Zámečku Rokytnice'!F39)</f>
        <v>546213000</v>
      </c>
      <c r="G39" s="469">
        <f>SUM('1. DD Javorník:32. Domov Na Zámečku Rokytnice'!G39)</f>
        <v>551841171</v>
      </c>
      <c r="H39" s="49"/>
      <c r="I39" s="48">
        <f>IF(F39=0,"nerozp.",G39/F39)</f>
        <v>1.0103039858077343</v>
      </c>
      <c r="J39" s="56">
        <f>G39-F39</f>
        <v>5628171</v>
      </c>
      <c r="K39" s="54" t="str">
        <f>IF(J39&gt;0,"překročen limit",IF(J39=0," ","nedočerpáno"))</f>
        <v>překročen limit</v>
      </c>
    </row>
    <row r="40" spans="1:16" ht="16.5" x14ac:dyDescent="0.35">
      <c r="A40" s="52" t="s">
        <v>17</v>
      </c>
      <c r="B40" s="51"/>
      <c r="C40" s="50"/>
      <c r="D40" s="53"/>
      <c r="E40" s="53"/>
      <c r="F40" s="469">
        <f>SUM('1. DD Javorník:32. Domov Na Zámečku Rokytnice'!F40)</f>
        <v>30583082</v>
      </c>
      <c r="G40" s="469">
        <f>SUM('1. DD Javorník:32. Domov Na Zámečku Rokytnice'!G40)</f>
        <v>31628750.699999999</v>
      </c>
      <c r="H40" s="49"/>
      <c r="I40" s="48">
        <f>IF(F40=0,"nerozp.",G40/F40)</f>
        <v>1.034191083161599</v>
      </c>
      <c r="J40" s="55">
        <f>G40-F40</f>
        <v>1045668.6999999993</v>
      </c>
      <c r="K40" s="54" t="str">
        <f>IF(J40&gt;0," vlast. prostř.",IF(J40=0," ","NEDOČERPÁNO"))</f>
        <v xml:space="preserve"> vlast. prostř.</v>
      </c>
    </row>
    <row r="41" spans="1:16" ht="16.5" x14ac:dyDescent="0.35">
      <c r="A41" s="52" t="s">
        <v>16</v>
      </c>
      <c r="B41" s="51"/>
      <c r="C41" s="50"/>
      <c r="D41" s="53"/>
      <c r="E41" s="53"/>
      <c r="F41" s="415">
        <f>SUM('1. DD Javorník:32. Domov Na Zámečku Rokytnice'!F41)</f>
        <v>0</v>
      </c>
      <c r="G41" s="415">
        <f>SUM('1. DD Javorník:32. Domov Na Zámečku Rokytnice'!G41)</f>
        <v>0</v>
      </c>
      <c r="H41" s="49"/>
      <c r="I41" s="48" t="str">
        <f>IF(F41=0,"nerozp.",G41/F41)</f>
        <v>nerozp.</v>
      </c>
    </row>
    <row r="42" spans="1:16" ht="16.5" x14ac:dyDescent="0.35">
      <c r="A42" s="52" t="s">
        <v>15</v>
      </c>
      <c r="B42" s="51"/>
      <c r="C42" s="50"/>
      <c r="D42" s="5"/>
      <c r="E42" s="5"/>
      <c r="F42" s="469">
        <f>SUM('1. DD Javorník:32. Domov Na Zámečku Rokytnice'!F42)</f>
        <v>23221259</v>
      </c>
      <c r="G42" s="469">
        <f>SUM('1. DD Javorník:32. Domov Na Zámečku Rokytnice'!G42)</f>
        <v>23221259</v>
      </c>
      <c r="H42" s="49"/>
      <c r="I42" s="48">
        <f>IF(F42=0,"nerozp.",G42/F42)</f>
        <v>1</v>
      </c>
    </row>
    <row r="43" spans="1:16" ht="16.5" x14ac:dyDescent="0.35">
      <c r="A43" s="52" t="s">
        <v>14</v>
      </c>
      <c r="B43" s="51"/>
      <c r="C43" s="50"/>
      <c r="D43" s="5"/>
      <c r="E43" s="5"/>
      <c r="F43" s="469">
        <f>SUM('1. DD Javorník:32. Domov Na Zámečku Rokytnice'!F43)</f>
        <v>2260000</v>
      </c>
      <c r="G43" s="469">
        <f>SUM('1. DD Javorník:32. Domov Na Zámečku Rokytnice'!G43)</f>
        <v>2260000</v>
      </c>
      <c r="H43" s="49"/>
      <c r="I43" s="48">
        <f>IF(F43=0,"nerozp.",G43/F43)</f>
        <v>1</v>
      </c>
    </row>
    <row r="44" spans="1:16" ht="14.25" x14ac:dyDescent="0.2">
      <c r="A44" s="47" t="s">
        <v>13</v>
      </c>
      <c r="B44" s="46" t="s">
        <v>12</v>
      </c>
      <c r="C44" s="45"/>
      <c r="D44" s="41"/>
      <c r="E44" s="41"/>
      <c r="F44" s="40"/>
      <c r="G44" s="40"/>
      <c r="H44" s="39"/>
      <c r="I44" s="38"/>
    </row>
    <row r="45" spans="1:16" ht="16.5" x14ac:dyDescent="0.35">
      <c r="A45" s="44"/>
      <c r="B45" s="43"/>
      <c r="C45" s="42"/>
      <c r="D45" s="41"/>
      <c r="E45" s="41"/>
      <c r="F45" s="40"/>
      <c r="G45" s="40"/>
      <c r="H45" s="39"/>
      <c r="I45" s="38"/>
    </row>
    <row r="46" spans="1:16" ht="16.5" x14ac:dyDescent="0.35">
      <c r="A46" s="44"/>
      <c r="B46" s="43"/>
      <c r="C46" s="42"/>
      <c r="D46" s="41"/>
      <c r="E46" s="41"/>
      <c r="F46" s="40"/>
      <c r="G46" s="40"/>
      <c r="H46" s="39"/>
      <c r="I46" s="38"/>
    </row>
    <row r="47" spans="1:16" ht="19.5" thickBot="1" x14ac:dyDescent="0.45">
      <c r="A47" s="37" t="s">
        <v>49</v>
      </c>
      <c r="B47" s="37" t="s">
        <v>11</v>
      </c>
      <c r="C47" s="36"/>
      <c r="D47" s="5"/>
      <c r="E47" s="5"/>
      <c r="F47" s="4"/>
      <c r="G47" s="10"/>
      <c r="H47" s="685" t="s">
        <v>10</v>
      </c>
      <c r="I47" s="686"/>
    </row>
    <row r="48" spans="1:16" ht="18.75" thickTop="1" x14ac:dyDescent="0.35">
      <c r="A48" s="35"/>
      <c r="B48" s="33"/>
      <c r="C48" s="34"/>
      <c r="D48" s="33"/>
      <c r="E48" s="32" t="s">
        <v>9</v>
      </c>
      <c r="F48" s="31" t="s">
        <v>8</v>
      </c>
      <c r="G48" s="31" t="s">
        <v>7</v>
      </c>
      <c r="H48" s="30" t="s">
        <v>6</v>
      </c>
      <c r="I48" s="29" t="s">
        <v>5</v>
      </c>
    </row>
    <row r="49" spans="1:9" x14ac:dyDescent="0.2">
      <c r="A49" s="25"/>
      <c r="B49" s="4"/>
      <c r="C49" s="4"/>
      <c r="D49" s="4"/>
      <c r="E49" s="25"/>
      <c r="F49" s="683"/>
      <c r="G49" s="28"/>
      <c r="H49" s="27">
        <v>41639</v>
      </c>
      <c r="I49" s="26">
        <v>41639</v>
      </c>
    </row>
    <row r="50" spans="1:9" x14ac:dyDescent="0.2">
      <c r="A50" s="25"/>
      <c r="B50" s="4"/>
      <c r="C50" s="4"/>
      <c r="D50" s="4"/>
      <c r="E50" s="25"/>
      <c r="F50" s="683"/>
      <c r="G50" s="24"/>
      <c r="H50" s="24"/>
      <c r="I50" s="23"/>
    </row>
    <row r="51" spans="1:9" ht="13.5" thickBot="1" x14ac:dyDescent="0.25">
      <c r="A51" s="21"/>
      <c r="B51" s="22"/>
      <c r="C51" s="22"/>
      <c r="D51" s="22"/>
      <c r="E51" s="21"/>
      <c r="F51" s="20"/>
      <c r="G51" s="20"/>
      <c r="H51" s="20"/>
      <c r="I51" s="19"/>
    </row>
    <row r="52" spans="1:9" ht="13.5" thickTop="1" x14ac:dyDescent="0.2">
      <c r="A52" s="18"/>
      <c r="B52" s="17"/>
      <c r="C52" s="17" t="s">
        <v>4</v>
      </c>
      <c r="D52" s="17"/>
      <c r="E52" s="470">
        <f>SUM('1. DD Javorník:32. Domov Na Zámečku Rokytnice'!E52)</f>
        <v>1339939.55</v>
      </c>
      <c r="F52" s="426">
        <f>SUM('1. DD Javorník:32. Domov Na Zámečku Rokytnice'!F52)</f>
        <v>0</v>
      </c>
      <c r="G52" s="426">
        <f>SUM('1. DD Javorník:32. Domov Na Zámečku Rokytnice'!G52)</f>
        <v>2564</v>
      </c>
      <c r="H52" s="474">
        <f>SUM('1. DD Javorník:32. Domov Na Zámečku Rokytnice'!H52)</f>
        <v>1337375.55</v>
      </c>
      <c r="I52" s="424">
        <f>SUM('1. DD Javorník:32. Domov Na Zámečku Rokytnice'!I52)</f>
        <v>1337375.55</v>
      </c>
    </row>
    <row r="53" spans="1:9" x14ac:dyDescent="0.2">
      <c r="A53" s="16"/>
      <c r="B53" s="15"/>
      <c r="C53" s="15" t="s">
        <v>3</v>
      </c>
      <c r="D53" s="15"/>
      <c r="E53" s="471">
        <f>SUM('1. DD Javorník:32. Domov Na Zámečku Rokytnice'!E53)</f>
        <v>4730844.92</v>
      </c>
      <c r="F53" s="420">
        <f>SUM('1. DD Javorník:32. Domov Na Zámečku Rokytnice'!F53)</f>
        <v>5459009.3400000008</v>
      </c>
      <c r="G53" s="420">
        <f>SUM('1. DD Javorník:32. Domov Na Zámečku Rokytnice'!G53)</f>
        <v>5988862.7999999998</v>
      </c>
      <c r="H53" s="475">
        <f>SUM('1. DD Javorník:32. Domov Na Zámečku Rokytnice'!H53)</f>
        <v>4200991.46</v>
      </c>
      <c r="I53" s="483">
        <f>SUM('1. DD Javorník:32. Domov Na Zámečku Rokytnice'!I53)</f>
        <v>3397574.09</v>
      </c>
    </row>
    <row r="54" spans="1:9" x14ac:dyDescent="0.2">
      <c r="A54" s="16"/>
      <c r="B54" s="15"/>
      <c r="C54" s="15" t="s">
        <v>2</v>
      </c>
      <c r="D54" s="15"/>
      <c r="E54" s="425">
        <f>SUM('1. DD Javorník:32. Domov Na Zámečku Rokytnice'!E54)</f>
        <v>7218066.0899999999</v>
      </c>
      <c r="F54" s="420">
        <f>SUM('1. DD Javorník:32. Domov Na Zámečku Rokytnice'!F54)</f>
        <v>5645747.0100000007</v>
      </c>
      <c r="G54" s="420">
        <f>SUM('1. DD Javorník:32. Domov Na Zámečku Rokytnice'!G54)</f>
        <v>3658651.4600000004</v>
      </c>
      <c r="H54" s="420">
        <f>SUM('1. DD Javorník:32. Domov Na Zámečku Rokytnice'!H54)</f>
        <v>9205161.6399999969</v>
      </c>
      <c r="I54" s="422">
        <f>SUM('1. DD Javorník:32. Domov Na Zámečku Rokytnice'!I54)</f>
        <v>9235161.6399999969</v>
      </c>
    </row>
    <row r="55" spans="1:9" x14ac:dyDescent="0.2">
      <c r="A55" s="16"/>
      <c r="B55" s="15"/>
      <c r="C55" s="15" t="s">
        <v>1</v>
      </c>
      <c r="D55" s="15"/>
      <c r="E55" s="471">
        <f>SUM('1. DD Javorník:32. Domov Na Zámečku Rokytnice'!E55)</f>
        <v>8525989.7799999993</v>
      </c>
      <c r="F55" s="420">
        <f>SUM('1. DD Javorník:32. Domov Na Zámečku Rokytnice'!F55)</f>
        <v>34997327.399999999</v>
      </c>
      <c r="G55" s="420">
        <f>SUM('1. DD Javorník:32. Domov Na Zámečku Rokytnice'!G55)</f>
        <v>35285900.93</v>
      </c>
      <c r="H55" s="475">
        <f>SUM('1. DD Javorník:32. Domov Na Zámečku Rokytnice'!H55)</f>
        <v>8237416.2500000009</v>
      </c>
      <c r="I55" s="422">
        <f>SUM('1. DD Javorník:32. Domov Na Zámečku Rokytnice'!I55)</f>
        <v>9054190.4600000028</v>
      </c>
    </row>
    <row r="56" spans="1:9" ht="18.75" thickBot="1" x14ac:dyDescent="0.4">
      <c r="A56" s="14" t="s">
        <v>0</v>
      </c>
      <c r="B56" s="13"/>
      <c r="C56" s="13"/>
      <c r="D56" s="13"/>
      <c r="E56" s="472">
        <f>ROUND(SUM('1. DD Javorník:32. Domov Na Zámečku Rokytnice'!E56),2)</f>
        <v>21814840.34</v>
      </c>
      <c r="F56" s="421">
        <f>SUM('1. DD Javorník:32. Domov Na Zámečku Rokytnice'!F56)</f>
        <v>46102083.749999993</v>
      </c>
      <c r="G56" s="421">
        <f>SUM('1. DD Javorník:32. Domov Na Zámečku Rokytnice'!G56)</f>
        <v>44935979.189999998</v>
      </c>
      <c r="H56" s="473">
        <f>SUM('1. DD Javorník:32. Domov Na Zámečku Rokytnice'!H56)</f>
        <v>22980944.899999999</v>
      </c>
      <c r="I56" s="423">
        <f>SUM('1. DD Javorník:32. Domov Na Zámečku Rokytnice'!I56)</f>
        <v>23024301.740000002</v>
      </c>
    </row>
    <row r="57" spans="1:9" ht="18.75" thickTop="1" x14ac:dyDescent="0.35">
      <c r="A57" s="7"/>
      <c r="B57" s="6"/>
      <c r="C57" s="6"/>
      <c r="D57" s="5"/>
      <c r="E57" s="427">
        <f>SUM(E52:E55)</f>
        <v>21814840.339999996</v>
      </c>
      <c r="F57" s="427">
        <f t="shared" ref="F57:I57" si="0">SUM(F52:F55)</f>
        <v>46102083.75</v>
      </c>
      <c r="G57" s="427">
        <f t="shared" si="0"/>
        <v>44935979.189999998</v>
      </c>
      <c r="H57" s="427">
        <f t="shared" si="0"/>
        <v>22980944.899999999</v>
      </c>
      <c r="I57" s="427">
        <f t="shared" si="0"/>
        <v>23024301.740000002</v>
      </c>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A2:D2"/>
    <mergeCell ref="E2:I2"/>
    <mergeCell ref="E3:I3"/>
    <mergeCell ref="E4:I4"/>
    <mergeCell ref="E5:I5"/>
    <mergeCell ref="E6:G6"/>
    <mergeCell ref="E7:I7"/>
    <mergeCell ref="H13:I13"/>
    <mergeCell ref="C33:F33"/>
    <mergeCell ref="A34:I36"/>
    <mergeCell ref="H47:I47"/>
    <mergeCell ref="C32:F32"/>
  </mergeCells>
  <conditionalFormatting sqref="I39">
    <cfRule type="cellIs" dxfId="28" priority="29" stopIfTrue="1" operator="greaterThan">
      <formula>1</formula>
    </cfRule>
  </conditionalFormatting>
  <conditionalFormatting sqref="I43:I46">
    <cfRule type="cellIs" dxfId="27" priority="30" stopIfTrue="1" operator="greaterThan">
      <formula>1</formula>
    </cfRule>
  </conditionalFormatting>
  <conditionalFormatting sqref="I42 I40">
    <cfRule type="cellIs" dxfId="26" priority="31" stopIfTrue="1" operator="greaterThan">
      <formula>1</formula>
    </cfRule>
    <cfRule type="cellIs" dxfId="25" priority="32" stopIfTrue="1" operator="lessThan">
      <formula>1</formula>
    </cfRule>
  </conditionalFormatting>
  <conditionalFormatting sqref="G23">
    <cfRule type="cellIs" dxfId="24" priority="28" stopIfTrue="1" operator="notEqual">
      <formula>ROUND(H23+I23,2)</formula>
    </cfRule>
  </conditionalFormatting>
  <conditionalFormatting sqref="J39">
    <cfRule type="cellIs" dxfId="23" priority="25" operator="greaterThan">
      <formula>0</formula>
    </cfRule>
    <cfRule type="cellIs" dxfId="22" priority="26" operator="lessThan">
      <formula>0</formula>
    </cfRule>
  </conditionalFormatting>
  <conditionalFormatting sqref="J40">
    <cfRule type="cellIs" dxfId="21" priority="23" operator="greaterThan">
      <formula>0</formula>
    </cfRule>
    <cfRule type="cellIs" dxfId="20" priority="24" operator="lessThan">
      <formula>0</formula>
    </cfRule>
  </conditionalFormatting>
  <conditionalFormatting sqref="H16">
    <cfRule type="cellIs" dxfId="19" priority="22" operator="notEqual">
      <formula>1110251565.11</formula>
    </cfRule>
  </conditionalFormatting>
  <conditionalFormatting sqref="H18">
    <cfRule type="cellIs" dxfId="18" priority="21" operator="notEqual">
      <formula>1112700644.8</formula>
    </cfRule>
  </conditionalFormatting>
  <conditionalFormatting sqref="G24">
    <cfRule type="cellIs" dxfId="17" priority="20" operator="notEqual">
      <formula>2449079.69</formula>
    </cfRule>
  </conditionalFormatting>
  <conditionalFormatting sqref="G26">
    <cfRule type="cellIs" dxfId="16" priority="19" operator="notEqual">
      <formula>774686.88</formula>
    </cfRule>
  </conditionalFormatting>
  <conditionalFormatting sqref="G31">
    <cfRule type="cellIs" dxfId="15" priority="18" operator="notEqual">
      <formula>1584630.74</formula>
    </cfRule>
  </conditionalFormatting>
  <conditionalFormatting sqref="G33">
    <cfRule type="cellIs" dxfId="14" priority="16" operator="notEqual">
      <formula>1157016.45</formula>
    </cfRule>
  </conditionalFormatting>
  <conditionalFormatting sqref="E18">
    <cfRule type="cellIs" dxfId="13" priority="15" operator="notEqual">
      <formula>993114000</formula>
    </cfRule>
  </conditionalFormatting>
  <conditionalFormatting sqref="E16">
    <cfRule type="cellIs" dxfId="12" priority="14" operator="notEqual">
      <formula>1130908000</formula>
    </cfRule>
  </conditionalFormatting>
  <conditionalFormatting sqref="F39">
    <cfRule type="cellIs" dxfId="11" priority="13" operator="notEqual">
      <formula>546213000</formula>
    </cfRule>
  </conditionalFormatting>
  <conditionalFormatting sqref="E56">
    <cfRule type="cellIs" dxfId="10" priority="12" operator="notEqual">
      <formula>21814840.34</formula>
    </cfRule>
  </conditionalFormatting>
  <conditionalFormatting sqref="H56">
    <cfRule type="cellIs" dxfId="9" priority="10" operator="notEqual">
      <formula>23000382.9-19438</formula>
    </cfRule>
  </conditionalFormatting>
  <conditionalFormatting sqref="I53">
    <cfRule type="cellIs" dxfId="8" priority="9" operator="notEqual">
      <formula>3397574.09</formula>
    </cfRule>
  </conditionalFormatting>
  <conditionalFormatting sqref="F40">
    <cfRule type="cellIs" dxfId="7" priority="8" operator="notEqual">
      <formula>30583082</formula>
    </cfRule>
  </conditionalFormatting>
  <conditionalFormatting sqref="G40">
    <cfRule type="cellIs" dxfId="6" priority="7" operator="notEqual">
      <formula>31628750.7</formula>
    </cfRule>
  </conditionalFormatting>
  <conditionalFormatting sqref="F42">
    <cfRule type="cellIs" dxfId="5" priority="6" operator="notEqual">
      <formula>23221259</formula>
    </cfRule>
  </conditionalFormatting>
  <conditionalFormatting sqref="G42">
    <cfRule type="cellIs" dxfId="4" priority="5" operator="notEqual">
      <formula>23221259</formula>
    </cfRule>
  </conditionalFormatting>
  <conditionalFormatting sqref="F43">
    <cfRule type="cellIs" dxfId="3" priority="4" operator="notEqual">
      <formula>2260000</formula>
    </cfRule>
  </conditionalFormatting>
  <conditionalFormatting sqref="G43">
    <cfRule type="cellIs" dxfId="2" priority="3" operator="notEqual">
      <formula>2260000</formula>
    </cfRule>
  </conditionalFormatting>
  <conditionalFormatting sqref="G32">
    <cfRule type="cellIs" dxfId="1" priority="2" operator="notEqual">
      <formula>774686.88</formula>
    </cfRule>
  </conditionalFormatting>
  <conditionalFormatting sqref="G39">
    <cfRule type="cellIs" dxfId="0" priority="1" operator="notEqual">
      <formula>551841171</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&amp;L&amp;"Arial,Kurzíva"Rada Olomouckého kraje 29.5.2014
x.- Rozpočet Olomouckého kraje 2014-závěrečný účet 
Příloha č.x: Financování hospodaření příspěvkových organizací Olomouckého kraje&amp;R&amp;"Arial,Kurzíva"Strana &amp;P (celkem xxx)</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178</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179</v>
      </c>
      <c r="F4" s="644"/>
      <c r="G4" s="644"/>
      <c r="H4" s="644"/>
      <c r="I4" s="644"/>
    </row>
    <row r="5" spans="1:11" ht="9" customHeight="1" x14ac:dyDescent="0.25">
      <c r="A5" s="105"/>
      <c r="E5" s="630" t="s">
        <v>42</v>
      </c>
      <c r="F5" s="630"/>
      <c r="G5" s="630"/>
      <c r="H5" s="630"/>
      <c r="I5" s="630"/>
    </row>
    <row r="6" spans="1:11" ht="19.5" x14ac:dyDescent="0.4">
      <c r="A6" s="103" t="s">
        <v>41</v>
      </c>
      <c r="E6" s="627" t="s">
        <v>180</v>
      </c>
      <c r="F6" s="627"/>
      <c r="G6" s="627"/>
      <c r="H6" s="103" t="s">
        <v>40</v>
      </c>
      <c r="I6" s="104" t="s">
        <v>181</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29750000</v>
      </c>
      <c r="F16" s="492">
        <v>28653000</v>
      </c>
      <c r="G16" s="80">
        <f>H16+I16</f>
        <v>29223681.93</v>
      </c>
      <c r="H16" s="491">
        <v>29223681.93</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26780000</v>
      </c>
      <c r="F18" s="492">
        <v>28653000</v>
      </c>
      <c r="G18" s="80">
        <f>H18+I18</f>
        <v>29233928.830000002</v>
      </c>
      <c r="H18" s="491">
        <v>29233928.830000002</v>
      </c>
      <c r="I18" s="491">
        <v>0</v>
      </c>
    </row>
    <row r="19" spans="1:9" s="417" customFormat="1" ht="3.7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10246.9</v>
      </c>
      <c r="H24" s="396">
        <f>H18-H16-H22</f>
        <v>10246.900000002235</v>
      </c>
      <c r="I24" s="396">
        <f>I18-I166-I22</f>
        <v>0</v>
      </c>
    </row>
    <row r="25" spans="1:9" s="392" customFormat="1" ht="15" x14ac:dyDescent="0.3">
      <c r="A25" s="393" t="s">
        <v>302</v>
      </c>
      <c r="B25" s="393"/>
      <c r="C25" s="393"/>
      <c r="D25" s="393"/>
      <c r="E25" s="393"/>
      <c r="F25" s="393"/>
      <c r="G25" s="394">
        <v>10246.9</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10246.9</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v>10246.9</v>
      </c>
      <c r="H31" s="405"/>
      <c r="I31" s="413"/>
    </row>
    <row r="32" spans="1:9" s="417" customFormat="1" ht="18.75" x14ac:dyDescent="0.4">
      <c r="A32" s="63"/>
      <c r="B32" s="63"/>
      <c r="C32" s="637" t="s">
        <v>304</v>
      </c>
      <c r="D32" s="637"/>
      <c r="E32" s="637"/>
      <c r="F32" s="638"/>
      <c r="G32" s="416">
        <f>G26</f>
        <v>0</v>
      </c>
      <c r="H32" s="405"/>
      <c r="I32" s="413"/>
    </row>
    <row r="33" spans="1:11" s="417" customFormat="1" ht="18.75" x14ac:dyDescent="0.4">
      <c r="A33" s="63"/>
      <c r="B33" s="418" t="s">
        <v>23</v>
      </c>
      <c r="C33" s="635" t="s">
        <v>305</v>
      </c>
      <c r="D33" s="636"/>
      <c r="E33" s="636"/>
      <c r="F33" s="636"/>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14428000</v>
      </c>
      <c r="G39" s="500">
        <v>14797462</v>
      </c>
      <c r="H39" s="405"/>
      <c r="I39" s="501">
        <f>IF(F39=0,"nerozp.",G39/F39)</f>
        <v>1.0256072913778764</v>
      </c>
      <c r="J39" s="56"/>
      <c r="K39" s="502"/>
    </row>
    <row r="40" spans="1:11" s="417" customFormat="1" ht="16.5" x14ac:dyDescent="0.35">
      <c r="A40" s="499" t="s">
        <v>17</v>
      </c>
      <c r="B40" s="51"/>
      <c r="C40" s="50"/>
      <c r="D40" s="53"/>
      <c r="E40" s="53"/>
      <c r="F40" s="500">
        <v>1071681</v>
      </c>
      <c r="G40" s="500">
        <v>1071681</v>
      </c>
      <c r="H40" s="405"/>
      <c r="I40" s="501">
        <f>IF(F40=0,"nerozp.",G40/F40)</f>
        <v>1</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803761</v>
      </c>
      <c r="G42" s="500">
        <v>803761</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c r="C44" s="45"/>
      <c r="D44" s="41"/>
      <c r="E44" s="41"/>
      <c r="F44" s="505"/>
      <c r="G44" s="505"/>
      <c r="H44" s="506"/>
      <c r="I44" s="507"/>
    </row>
    <row r="45" spans="1:11" s="417" customFormat="1" x14ac:dyDescent="0.2">
      <c r="A45" s="508"/>
      <c r="B45" s="639" t="s">
        <v>316</v>
      </c>
      <c r="C45" s="640"/>
      <c r="D45" s="640"/>
      <c r="E45" s="640"/>
      <c r="F45" s="640"/>
      <c r="G45" s="640"/>
      <c r="H45" s="640"/>
      <c r="I45" s="640"/>
    </row>
    <row r="46" spans="1:11" s="417" customFormat="1" x14ac:dyDescent="0.2">
      <c r="A46" s="508"/>
      <c r="B46" s="641"/>
      <c r="C46" s="641"/>
      <c r="D46" s="641"/>
      <c r="E46" s="641"/>
      <c r="F46" s="641"/>
      <c r="G46" s="641"/>
      <c r="H46" s="641"/>
      <c r="I46" s="641"/>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2000.95</v>
      </c>
      <c r="F52" s="526">
        <v>0</v>
      </c>
      <c r="G52" s="527">
        <v>0</v>
      </c>
      <c r="H52" s="527">
        <f>E52+F52-G52</f>
        <v>2000.95</v>
      </c>
      <c r="I52" s="528">
        <v>2000.95</v>
      </c>
    </row>
    <row r="53" spans="1:9" s="417" customFormat="1" x14ac:dyDescent="0.2">
      <c r="A53" s="529"/>
      <c r="B53" s="530"/>
      <c r="C53" s="530" t="s">
        <v>3</v>
      </c>
      <c r="D53" s="530"/>
      <c r="E53" s="531">
        <v>22530.31</v>
      </c>
      <c r="F53" s="532">
        <v>145160</v>
      </c>
      <c r="G53" s="533">
        <v>142733.18</v>
      </c>
      <c r="H53" s="533">
        <f>E53+F53-G53</f>
        <v>24957.130000000005</v>
      </c>
      <c r="I53" s="534">
        <v>34460.39</v>
      </c>
    </row>
    <row r="54" spans="1:9" s="417" customFormat="1" x14ac:dyDescent="0.2">
      <c r="A54" s="529"/>
      <c r="B54" s="530"/>
      <c r="C54" s="530" t="s">
        <v>2</v>
      </c>
      <c r="D54" s="530"/>
      <c r="E54" s="531">
        <v>150442.51</v>
      </c>
      <c r="F54" s="532">
        <v>151850.22</v>
      </c>
      <c r="G54" s="533">
        <v>89789</v>
      </c>
      <c r="H54" s="533">
        <f>E54+F54-G54</f>
        <v>212503.72999999998</v>
      </c>
      <c r="I54" s="534">
        <v>212503.73</v>
      </c>
    </row>
    <row r="55" spans="1:9" s="417" customFormat="1" x14ac:dyDescent="0.2">
      <c r="A55" s="529"/>
      <c r="B55" s="530"/>
      <c r="C55" s="530" t="s">
        <v>1</v>
      </c>
      <c r="D55" s="530"/>
      <c r="E55" s="531">
        <v>205970.6</v>
      </c>
      <c r="F55" s="532">
        <v>1071681</v>
      </c>
      <c r="G55" s="533">
        <v>1052832</v>
      </c>
      <c r="H55" s="533">
        <f>E55+F55-G55</f>
        <v>224819.60000000009</v>
      </c>
      <c r="I55" s="534">
        <v>224819.6</v>
      </c>
    </row>
    <row r="56" spans="1:9" s="417" customFormat="1" ht="18.75" thickBot="1" x14ac:dyDescent="0.4">
      <c r="A56" s="14" t="s">
        <v>0</v>
      </c>
      <c r="B56" s="13"/>
      <c r="C56" s="13"/>
      <c r="D56" s="13"/>
      <c r="E56" s="535">
        <f>SUM(E52:E55)</f>
        <v>380944.37</v>
      </c>
      <c r="F56" s="12">
        <f>SUM(F52:F55)</f>
        <v>1368691.22</v>
      </c>
      <c r="G56" s="12">
        <f>SUM(G52:G55)</f>
        <v>1285354.18</v>
      </c>
      <c r="H56" s="12">
        <f>SUM(H52:H55)</f>
        <v>464281.41000000009</v>
      </c>
      <c r="I56" s="11">
        <f>SUM(I52:I55)</f>
        <v>473784.67000000004</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6"/>
  </mergeCells>
  <conditionalFormatting sqref="I44">
    <cfRule type="cellIs" dxfId="452" priority="8" stopIfTrue="1" operator="greaterThan">
      <formula>1</formula>
    </cfRule>
  </conditionalFormatting>
  <conditionalFormatting sqref="H52:H55">
    <cfRule type="cellIs" dxfId="451" priority="12" stopIfTrue="1" operator="notEqual">
      <formula>E52+F52-G52</formula>
    </cfRule>
  </conditionalFormatting>
  <conditionalFormatting sqref="I56">
    <cfRule type="cellIs" dxfId="450" priority="13" stopIfTrue="1" operator="notEqual">
      <formula>$I$52+$I$53+$I$54+$I$55</formula>
    </cfRule>
  </conditionalFormatting>
  <conditionalFormatting sqref="H56">
    <cfRule type="cellIs" dxfId="449" priority="14" stopIfTrue="1" operator="notEqual">
      <formula>E56+F56-G56</formula>
    </cfRule>
    <cfRule type="cellIs" dxfId="448" priority="15" stopIfTrue="1" operator="notEqual">
      <formula>SUM($H$52:$H$55)</formula>
    </cfRule>
  </conditionalFormatting>
  <conditionalFormatting sqref="G18 G16">
    <cfRule type="cellIs" dxfId="447" priority="16" stopIfTrue="1" operator="notEqual">
      <formula>H16+I16</formula>
    </cfRule>
  </conditionalFormatting>
  <conditionalFormatting sqref="G24">
    <cfRule type="cellIs" dxfId="446" priority="17" stopIfTrue="1" operator="notEqual">
      <formula>ROUND(H24+I24,2)</formula>
    </cfRule>
  </conditionalFormatting>
  <conditionalFormatting sqref="H24">
    <cfRule type="cellIs" dxfId="445" priority="18" stopIfTrue="1" operator="notEqual">
      <formula>$H$18-$H$16</formula>
    </cfRule>
  </conditionalFormatting>
  <conditionalFormatting sqref="I24">
    <cfRule type="cellIs" dxfId="444" priority="19" stopIfTrue="1" operator="notEqual">
      <formula>I18-I16</formula>
    </cfRule>
  </conditionalFormatting>
  <conditionalFormatting sqref="G23">
    <cfRule type="cellIs" dxfId="443" priority="6" stopIfTrue="1" operator="notEqual">
      <formula>ROUND(H23+I23,2)</formula>
    </cfRule>
  </conditionalFormatting>
  <conditionalFormatting sqref="J39">
    <cfRule type="cellIs" dxfId="442" priority="3" operator="greaterThan">
      <formula>0</formula>
    </cfRule>
    <cfRule type="cellIs" dxfId="441" priority="4" operator="lessThan">
      <formula>0</formula>
    </cfRule>
  </conditionalFormatting>
  <conditionalFormatting sqref="J40">
    <cfRule type="cellIs" dxfId="440" priority="1" operator="greaterThan">
      <formula>0</formula>
    </cfRule>
    <cfRule type="cellIs" dxfId="439"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0" width="9.140625" style="1"/>
    <col min="11" max="11" width="12" style="1" bestFit="1" customWidth="1"/>
    <col min="12" max="16384" width="9.140625" style="1"/>
  </cols>
  <sheetData>
    <row r="1" spans="1:11" ht="19.5" x14ac:dyDescent="0.4">
      <c r="A1" s="109" t="s">
        <v>45</v>
      </c>
      <c r="B1" s="108"/>
      <c r="C1" s="108"/>
      <c r="D1" s="108"/>
    </row>
    <row r="2" spans="1:11" ht="19.5" x14ac:dyDescent="0.4">
      <c r="A2" s="642" t="s">
        <v>44</v>
      </c>
      <c r="B2" s="642"/>
      <c r="C2" s="642"/>
      <c r="D2" s="642"/>
      <c r="E2" s="643" t="s">
        <v>182</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183</v>
      </c>
      <c r="F4" s="644"/>
      <c r="G4" s="644"/>
      <c r="H4" s="644"/>
      <c r="I4" s="644"/>
    </row>
    <row r="5" spans="1:11" ht="9" customHeight="1" x14ac:dyDescent="0.25">
      <c r="A5" s="105"/>
      <c r="E5" s="630" t="s">
        <v>42</v>
      </c>
      <c r="F5" s="630"/>
      <c r="G5" s="630"/>
      <c r="H5" s="630"/>
      <c r="I5" s="630"/>
    </row>
    <row r="6" spans="1:11" ht="19.5" x14ac:dyDescent="0.4">
      <c r="A6" s="103" t="s">
        <v>41</v>
      </c>
      <c r="E6" s="627" t="s">
        <v>184</v>
      </c>
      <c r="F6" s="627"/>
      <c r="G6" s="627"/>
      <c r="H6" s="103" t="s">
        <v>40</v>
      </c>
      <c r="I6" s="104" t="s">
        <v>185</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4090000</v>
      </c>
      <c r="F16" s="492">
        <v>4096514</v>
      </c>
      <c r="G16" s="80">
        <f>H16+I16</f>
        <v>3937226.3</v>
      </c>
      <c r="H16" s="491">
        <v>3937226.3</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2777000</v>
      </c>
      <c r="F18" s="492">
        <v>3899214</v>
      </c>
      <c r="G18" s="80">
        <f>H18+I18</f>
        <v>4161072.83</v>
      </c>
      <c r="H18" s="491">
        <v>4161072.83</v>
      </c>
      <c r="I18" s="491">
        <v>0</v>
      </c>
    </row>
    <row r="19" spans="1:9" s="417" customFormat="1" ht="8.2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223846.53</v>
      </c>
      <c r="H24" s="396">
        <f>H18-H16-H22</f>
        <v>223846.53000000026</v>
      </c>
      <c r="I24" s="396">
        <f>I18-I166-I22</f>
        <v>0</v>
      </c>
    </row>
    <row r="25" spans="1:9" s="392" customFormat="1" ht="15" x14ac:dyDescent="0.3">
      <c r="A25" s="393" t="s">
        <v>302</v>
      </c>
      <c r="B25" s="393"/>
      <c r="C25" s="393"/>
      <c r="D25" s="393"/>
      <c r="E25" s="393"/>
      <c r="F25" s="393"/>
      <c r="G25" s="394">
        <v>223846.53</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223846.53</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v>223846.53</v>
      </c>
      <c r="H31" s="405"/>
      <c r="I31" s="413"/>
    </row>
    <row r="32" spans="1:9" s="417" customFormat="1" ht="18.75" x14ac:dyDescent="0.4">
      <c r="A32" s="63"/>
      <c r="B32" s="63"/>
      <c r="C32" s="637" t="s">
        <v>304</v>
      </c>
      <c r="D32" s="637"/>
      <c r="E32" s="637"/>
      <c r="F32" s="638"/>
      <c r="G32" s="416">
        <f>G26</f>
        <v>0</v>
      </c>
      <c r="H32" s="405"/>
      <c r="I32" s="413"/>
    </row>
    <row r="33" spans="1:11" s="417" customFormat="1" ht="18.75" x14ac:dyDescent="0.4">
      <c r="A33" s="63"/>
      <c r="B33" s="418" t="s">
        <v>23</v>
      </c>
      <c r="C33" s="635" t="s">
        <v>305</v>
      </c>
      <c r="D33" s="636"/>
      <c r="E33" s="636"/>
      <c r="F33" s="636"/>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ht="5.25" customHeigh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2314000</v>
      </c>
      <c r="G39" s="500">
        <v>2363495</v>
      </c>
      <c r="H39" s="405"/>
      <c r="I39" s="501">
        <f>IF(F39=0,"nerozp.",G39/F39)</f>
        <v>1.0213893690579083</v>
      </c>
      <c r="J39" s="56"/>
      <c r="K39" s="502"/>
    </row>
    <row r="40" spans="1:11" s="417" customFormat="1" ht="16.5" x14ac:dyDescent="0.35">
      <c r="A40" s="499" t="s">
        <v>17</v>
      </c>
      <c r="B40" s="51"/>
      <c r="C40" s="50"/>
      <c r="D40" s="53"/>
      <c r="E40" s="53"/>
      <c r="F40" s="500">
        <v>68514</v>
      </c>
      <c r="G40" s="500">
        <v>68514</v>
      </c>
      <c r="H40" s="405"/>
      <c r="I40" s="501">
        <f>IF(F40=0,"nerozp.",G40/F40)</f>
        <v>1</v>
      </c>
      <c r="J40" s="55"/>
      <c r="K40" s="502"/>
    </row>
    <row r="41" spans="1:11" s="417" customFormat="1" ht="16.5" x14ac:dyDescent="0.35">
      <c r="A41" s="499" t="s">
        <v>16</v>
      </c>
      <c r="B41" s="51"/>
      <c r="C41" s="50"/>
      <c r="D41" s="53"/>
      <c r="E41" s="53"/>
      <c r="F41" s="500">
        <v>0</v>
      </c>
      <c r="G41" s="500">
        <v>0</v>
      </c>
      <c r="H41" s="405"/>
      <c r="I41" s="501" t="str">
        <f>IF(F41=0,"nerozp.",G41/F41)</f>
        <v>nerozp.</v>
      </c>
      <c r="K41" s="503"/>
    </row>
    <row r="42" spans="1:11" s="417" customFormat="1" ht="16.5" x14ac:dyDescent="0.35">
      <c r="A42" s="499" t="s">
        <v>15</v>
      </c>
      <c r="B42" s="51"/>
      <c r="C42" s="50"/>
      <c r="D42" s="5"/>
      <c r="E42" s="5"/>
      <c r="F42" s="500">
        <v>53514</v>
      </c>
      <c r="G42" s="500">
        <v>53514</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c r="C44" s="45"/>
      <c r="D44" s="41"/>
      <c r="E44" s="41"/>
      <c r="F44" s="505"/>
      <c r="G44" s="505"/>
      <c r="H44" s="506"/>
      <c r="I44" s="507"/>
    </row>
    <row r="45" spans="1:11" s="417" customFormat="1" ht="41.25" customHeight="1" x14ac:dyDescent="0.2">
      <c r="A45" s="508"/>
      <c r="B45" s="639" t="s">
        <v>317</v>
      </c>
      <c r="C45" s="640"/>
      <c r="D45" s="640"/>
      <c r="E45" s="640"/>
      <c r="F45" s="640"/>
      <c r="G45" s="640"/>
      <c r="H45" s="640"/>
      <c r="I45" s="640"/>
    </row>
    <row r="46" spans="1:11" s="417" customFormat="1" ht="4.5" customHeight="1" x14ac:dyDescent="0.35">
      <c r="A46" s="508"/>
      <c r="B46" s="43"/>
      <c r="C46" s="42"/>
      <c r="D46" s="41"/>
      <c r="E46" s="41"/>
      <c r="F46" s="505"/>
      <c r="G46" s="505"/>
      <c r="H46" s="506"/>
      <c r="I46" s="507"/>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59279</v>
      </c>
      <c r="F52" s="526">
        <v>0</v>
      </c>
      <c r="G52" s="527">
        <v>0</v>
      </c>
      <c r="H52" s="527">
        <f>E52+F52-G52</f>
        <v>59279</v>
      </c>
      <c r="I52" s="528">
        <v>59279</v>
      </c>
    </row>
    <row r="53" spans="1:9" s="417" customFormat="1" x14ac:dyDescent="0.2">
      <c r="A53" s="529"/>
      <c r="B53" s="530"/>
      <c r="C53" s="530" t="s">
        <v>3</v>
      </c>
      <c r="D53" s="530"/>
      <c r="E53" s="531">
        <v>7082.4</v>
      </c>
      <c r="F53" s="532">
        <v>23798</v>
      </c>
      <c r="G53" s="533">
        <v>20063</v>
      </c>
      <c r="H53" s="533">
        <f>E53+F53-G53</f>
        <v>10817.400000000001</v>
      </c>
      <c r="I53" s="534">
        <v>7843.48</v>
      </c>
    </row>
    <row r="54" spans="1:9" s="417" customFormat="1" x14ac:dyDescent="0.2">
      <c r="A54" s="529"/>
      <c r="B54" s="530"/>
      <c r="C54" s="530" t="s">
        <v>2</v>
      </c>
      <c r="D54" s="530"/>
      <c r="E54" s="531">
        <v>468085.78</v>
      </c>
      <c r="F54" s="532">
        <v>157127.85999999993</v>
      </c>
      <c r="G54" s="533">
        <v>302000</v>
      </c>
      <c r="H54" s="533">
        <f>E54+F54-G54</f>
        <v>323213.6399999999</v>
      </c>
      <c r="I54" s="534">
        <v>323213.64</v>
      </c>
    </row>
    <row r="55" spans="1:9" s="417" customFormat="1" x14ac:dyDescent="0.2">
      <c r="A55" s="529"/>
      <c r="B55" s="530"/>
      <c r="C55" s="530" t="s">
        <v>1</v>
      </c>
      <c r="D55" s="530"/>
      <c r="E55" s="531">
        <v>84425.5</v>
      </c>
      <c r="F55" s="532">
        <v>370514</v>
      </c>
      <c r="G55" s="533">
        <v>445514</v>
      </c>
      <c r="H55" s="533">
        <f>E55+F55-G55</f>
        <v>9425.5</v>
      </c>
      <c r="I55" s="534">
        <v>9425.5</v>
      </c>
    </row>
    <row r="56" spans="1:9" s="417" customFormat="1" ht="18.75" thickBot="1" x14ac:dyDescent="0.4">
      <c r="A56" s="14" t="s">
        <v>0</v>
      </c>
      <c r="B56" s="13"/>
      <c r="C56" s="13"/>
      <c r="D56" s="13"/>
      <c r="E56" s="535">
        <f>SUM(E52:E55)</f>
        <v>618872.68000000005</v>
      </c>
      <c r="F56" s="12">
        <f>SUM(F52:F55)</f>
        <v>551439.85999999987</v>
      </c>
      <c r="G56" s="12">
        <f>SUM(G52:G55)</f>
        <v>767577</v>
      </c>
      <c r="H56" s="12">
        <f>SUM(H52:H55)</f>
        <v>402735.53999999992</v>
      </c>
      <c r="I56" s="11">
        <f>SUM(I52:I55)</f>
        <v>399761.62</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5"/>
  </mergeCells>
  <conditionalFormatting sqref="I44 I46">
    <cfRule type="cellIs" dxfId="438" priority="8" stopIfTrue="1" operator="greaterThan">
      <formula>1</formula>
    </cfRule>
  </conditionalFormatting>
  <conditionalFormatting sqref="H52:H55">
    <cfRule type="cellIs" dxfId="437" priority="12" stopIfTrue="1" operator="notEqual">
      <formula>E52+F52-G52</formula>
    </cfRule>
  </conditionalFormatting>
  <conditionalFormatting sqref="I56">
    <cfRule type="cellIs" dxfId="436" priority="13" stopIfTrue="1" operator="notEqual">
      <formula>$I$52+$I$53+$I$54+$I$55</formula>
    </cfRule>
  </conditionalFormatting>
  <conditionalFormatting sqref="H56">
    <cfRule type="cellIs" dxfId="435" priority="14" stopIfTrue="1" operator="notEqual">
      <formula>E56+F56-G56</formula>
    </cfRule>
    <cfRule type="cellIs" dxfId="434" priority="15" stopIfTrue="1" operator="notEqual">
      <formula>SUM($H$52:$H$55)</formula>
    </cfRule>
  </conditionalFormatting>
  <conditionalFormatting sqref="G18 G16">
    <cfRule type="cellIs" dxfId="433" priority="16" stopIfTrue="1" operator="notEqual">
      <formula>H16+I16</formula>
    </cfRule>
  </conditionalFormatting>
  <conditionalFormatting sqref="G24">
    <cfRule type="cellIs" dxfId="432" priority="17" stopIfTrue="1" operator="notEqual">
      <formula>ROUND(H24+I24,2)</formula>
    </cfRule>
  </conditionalFormatting>
  <conditionalFormatting sqref="H24">
    <cfRule type="cellIs" dxfId="431" priority="18" stopIfTrue="1" operator="notEqual">
      <formula>$H$18-$H$16</formula>
    </cfRule>
  </conditionalFormatting>
  <conditionalFormatting sqref="I24">
    <cfRule type="cellIs" dxfId="430" priority="19" stopIfTrue="1" operator="notEqual">
      <formula>I18-I16</formula>
    </cfRule>
  </conditionalFormatting>
  <conditionalFormatting sqref="G23">
    <cfRule type="cellIs" dxfId="429" priority="6" stopIfTrue="1" operator="notEqual">
      <formula>ROUND(H23+I23,2)</formula>
    </cfRule>
  </conditionalFormatting>
  <conditionalFormatting sqref="J39">
    <cfRule type="cellIs" dxfId="428" priority="3" operator="greaterThan">
      <formula>0</formula>
    </cfRule>
    <cfRule type="cellIs" dxfId="427" priority="4" operator="lessThan">
      <formula>0</formula>
    </cfRule>
  </conditionalFormatting>
  <conditionalFormatting sqref="J40">
    <cfRule type="cellIs" dxfId="426" priority="1" operator="greaterThan">
      <formula>0</formula>
    </cfRule>
    <cfRule type="cellIs" dxfId="425"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60"/>
  <sheetViews>
    <sheetView topLeftCell="A19"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186</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146</v>
      </c>
      <c r="F4" s="644"/>
      <c r="G4" s="644"/>
      <c r="H4" s="644"/>
      <c r="I4" s="644"/>
    </row>
    <row r="5" spans="1:11" ht="9" customHeight="1" x14ac:dyDescent="0.25">
      <c r="A5" s="105"/>
      <c r="E5" s="630" t="s">
        <v>42</v>
      </c>
      <c r="F5" s="630"/>
      <c r="G5" s="630"/>
      <c r="H5" s="630"/>
      <c r="I5" s="630"/>
    </row>
    <row r="6" spans="1:11" ht="19.5" x14ac:dyDescent="0.4">
      <c r="A6" s="103" t="s">
        <v>41</v>
      </c>
      <c r="E6" s="627" t="s">
        <v>187</v>
      </c>
      <c r="F6" s="627"/>
      <c r="G6" s="627"/>
      <c r="H6" s="103" t="s">
        <v>40</v>
      </c>
      <c r="I6" s="104" t="s">
        <v>188</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48773000</v>
      </c>
      <c r="F16" s="492">
        <v>46647026.399999991</v>
      </c>
      <c r="G16" s="80">
        <f>H16+I16</f>
        <v>47169633.399999991</v>
      </c>
      <c r="H16" s="491">
        <v>47169633.399999991</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42214000</v>
      </c>
      <c r="F18" s="492">
        <v>46428275.400000006</v>
      </c>
      <c r="G18" s="80">
        <f>H18+I18</f>
        <v>47169633.400000006</v>
      </c>
      <c r="H18" s="491">
        <v>47169633.400000006</v>
      </c>
      <c r="I18" s="491">
        <v>0</v>
      </c>
    </row>
    <row r="19" spans="1:9" s="417" customFormat="1" ht="6.7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0</v>
      </c>
      <c r="H24" s="396">
        <f>ROUND(H18-H16-H22,2)</f>
        <v>0</v>
      </c>
      <c r="I24" s="396">
        <f>I18-I166-I22</f>
        <v>0</v>
      </c>
    </row>
    <row r="25" spans="1:9" s="392" customFormat="1" ht="15" x14ac:dyDescent="0.3">
      <c r="A25" s="393" t="s">
        <v>302</v>
      </c>
      <c r="B25" s="393"/>
      <c r="C25" s="393"/>
      <c r="D25" s="393"/>
      <c r="E25" s="393"/>
      <c r="F25" s="393"/>
      <c r="G25" s="394">
        <v>0</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0</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v>0</v>
      </c>
      <c r="H31" s="405"/>
      <c r="I31" s="413"/>
    </row>
    <row r="32" spans="1:9" s="417" customFormat="1" ht="18.75" x14ac:dyDescent="0.4">
      <c r="A32" s="63"/>
      <c r="B32" s="63"/>
      <c r="C32" s="637" t="s">
        <v>304</v>
      </c>
      <c r="D32" s="637"/>
      <c r="E32" s="637"/>
      <c r="F32" s="638"/>
      <c r="G32" s="416">
        <f>G26</f>
        <v>0</v>
      </c>
      <c r="H32" s="405"/>
      <c r="I32" s="413"/>
    </row>
    <row r="33" spans="1:11" s="417" customFormat="1" ht="18.75" x14ac:dyDescent="0.4">
      <c r="A33" s="63"/>
      <c r="B33" s="418" t="s">
        <v>23</v>
      </c>
      <c r="C33" s="635" t="s">
        <v>305</v>
      </c>
      <c r="D33" s="636"/>
      <c r="E33" s="636"/>
      <c r="F33" s="636"/>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21590000</v>
      </c>
      <c r="G39" s="500">
        <v>22112607</v>
      </c>
      <c r="H39" s="405"/>
      <c r="I39" s="501">
        <f>IF(F39=0,"nerozp.",G39/F39)</f>
        <v>1.0242059749884205</v>
      </c>
      <c r="J39" s="56"/>
      <c r="K39" s="502"/>
    </row>
    <row r="40" spans="1:11" s="417" customFormat="1" ht="16.5" x14ac:dyDescent="0.35">
      <c r="A40" s="499" t="s">
        <v>17</v>
      </c>
      <c r="B40" s="51"/>
      <c r="C40" s="50"/>
      <c r="D40" s="53"/>
      <c r="E40" s="53"/>
      <c r="F40" s="500">
        <v>839460</v>
      </c>
      <c r="G40" s="500">
        <v>839460</v>
      </c>
      <c r="H40" s="405"/>
      <c r="I40" s="501">
        <f>IF(F40=0,"nerozp.",G40/F40)</f>
        <v>1</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630095</v>
      </c>
      <c r="G42" s="500">
        <v>630095</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x14ac:dyDescent="0.2">
      <c r="A44" s="504" t="s">
        <v>13</v>
      </c>
      <c r="B44" s="639" t="s">
        <v>366</v>
      </c>
      <c r="C44" s="640"/>
      <c r="D44" s="640"/>
      <c r="E44" s="640"/>
      <c r="F44" s="640"/>
      <c r="G44" s="640"/>
      <c r="H44" s="640"/>
      <c r="I44" s="640"/>
    </row>
    <row r="45" spans="1:11" s="417" customFormat="1" x14ac:dyDescent="0.2">
      <c r="A45" s="508"/>
      <c r="B45" s="651"/>
      <c r="C45" s="651"/>
      <c r="D45" s="651"/>
      <c r="E45" s="651"/>
      <c r="F45" s="651"/>
      <c r="G45" s="651"/>
      <c r="H45" s="651"/>
      <c r="I45" s="651"/>
    </row>
    <row r="46" spans="1:11" s="417" customFormat="1" x14ac:dyDescent="0.2">
      <c r="A46" s="508"/>
      <c r="B46" s="651"/>
      <c r="C46" s="651"/>
      <c r="D46" s="651"/>
      <c r="E46" s="651"/>
      <c r="F46" s="651"/>
      <c r="G46" s="651"/>
      <c r="H46" s="651"/>
      <c r="I46" s="651"/>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1420</v>
      </c>
      <c r="F52" s="526">
        <v>0</v>
      </c>
      <c r="G52" s="527">
        <v>0</v>
      </c>
      <c r="H52" s="527">
        <f>E52+F52-G52</f>
        <v>1420</v>
      </c>
      <c r="I52" s="528">
        <v>1420</v>
      </c>
    </row>
    <row r="53" spans="1:9" s="417" customFormat="1" x14ac:dyDescent="0.2">
      <c r="A53" s="529"/>
      <c r="B53" s="530"/>
      <c r="C53" s="530" t="s">
        <v>3</v>
      </c>
      <c r="D53" s="530"/>
      <c r="E53" s="531">
        <v>276929.32</v>
      </c>
      <c r="F53" s="532">
        <v>223563</v>
      </c>
      <c r="G53" s="533">
        <v>210908</v>
      </c>
      <c r="H53" s="533">
        <f>E53+F53-G53</f>
        <v>289584.32</v>
      </c>
      <c r="I53" s="534">
        <v>277233.67</v>
      </c>
    </row>
    <row r="54" spans="1:9" s="417" customFormat="1" x14ac:dyDescent="0.2">
      <c r="A54" s="529"/>
      <c r="B54" s="530"/>
      <c r="C54" s="530" t="s">
        <v>2</v>
      </c>
      <c r="D54" s="530"/>
      <c r="E54" s="531">
        <v>1429.5</v>
      </c>
      <c r="F54" s="532">
        <v>36245.4</v>
      </c>
      <c r="G54" s="533">
        <v>11254</v>
      </c>
      <c r="H54" s="533">
        <f>E54+F54-G54</f>
        <v>26420.9</v>
      </c>
      <c r="I54" s="534">
        <v>26420.9</v>
      </c>
    </row>
    <row r="55" spans="1:9" s="417" customFormat="1" x14ac:dyDescent="0.2">
      <c r="A55" s="529"/>
      <c r="B55" s="530"/>
      <c r="C55" s="530" t="s">
        <v>1</v>
      </c>
      <c r="D55" s="530"/>
      <c r="E55" s="531">
        <v>50248.24</v>
      </c>
      <c r="F55" s="532">
        <v>909460</v>
      </c>
      <c r="G55" s="533">
        <v>800023</v>
      </c>
      <c r="H55" s="533">
        <f>E55+F55-G55</f>
        <v>159685.24</v>
      </c>
      <c r="I55" s="534">
        <v>159685.24</v>
      </c>
    </row>
    <row r="56" spans="1:9" s="417" customFormat="1" ht="18.75" thickBot="1" x14ac:dyDescent="0.4">
      <c r="A56" s="14" t="s">
        <v>0</v>
      </c>
      <c r="B56" s="13"/>
      <c r="C56" s="13"/>
      <c r="D56" s="13"/>
      <c r="E56" s="535">
        <f>SUM(E52:E55)</f>
        <v>330027.06</v>
      </c>
      <c r="F56" s="12">
        <f>SUM(F52:F55)</f>
        <v>1169268.3999999999</v>
      </c>
      <c r="G56" s="12">
        <f>SUM(G52:G55)</f>
        <v>1022185</v>
      </c>
      <c r="H56" s="12">
        <f>SUM(H52:H55)</f>
        <v>477110.46</v>
      </c>
      <c r="I56" s="11">
        <f>SUM(I52:I55)</f>
        <v>464759.81</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4:I46"/>
  </mergeCells>
  <conditionalFormatting sqref="H52:H55">
    <cfRule type="cellIs" dxfId="424" priority="12" stopIfTrue="1" operator="notEqual">
      <formula>E52+F52-G52</formula>
    </cfRule>
  </conditionalFormatting>
  <conditionalFormatting sqref="I56">
    <cfRule type="cellIs" dxfId="423" priority="13" stopIfTrue="1" operator="notEqual">
      <formula>$I$52+$I$53+$I$54+$I$55</formula>
    </cfRule>
  </conditionalFormatting>
  <conditionalFormatting sqref="H56">
    <cfRule type="cellIs" dxfId="422" priority="14" stopIfTrue="1" operator="notEqual">
      <formula>E56+F56-G56</formula>
    </cfRule>
    <cfRule type="cellIs" dxfId="421" priority="15" stopIfTrue="1" operator="notEqual">
      <formula>SUM($H$52:$H$55)</formula>
    </cfRule>
  </conditionalFormatting>
  <conditionalFormatting sqref="G18 G16">
    <cfRule type="cellIs" dxfId="420" priority="16" stopIfTrue="1" operator="notEqual">
      <formula>H16+I16</formula>
    </cfRule>
  </conditionalFormatting>
  <conditionalFormatting sqref="G24">
    <cfRule type="cellIs" dxfId="419" priority="17" stopIfTrue="1" operator="notEqual">
      <formula>ROUND(H24+I24,2)</formula>
    </cfRule>
  </conditionalFormatting>
  <conditionalFormatting sqref="H24">
    <cfRule type="cellIs" dxfId="418" priority="18" stopIfTrue="1" operator="notEqual">
      <formula>$H$18-$H$16</formula>
    </cfRule>
  </conditionalFormatting>
  <conditionalFormatting sqref="I24">
    <cfRule type="cellIs" dxfId="417" priority="19" stopIfTrue="1" operator="notEqual">
      <formula>I18-I16</formula>
    </cfRule>
  </conditionalFormatting>
  <conditionalFormatting sqref="G23">
    <cfRule type="cellIs" dxfId="416" priority="6" stopIfTrue="1" operator="notEqual">
      <formula>ROUND(H23+I23,2)</formula>
    </cfRule>
  </conditionalFormatting>
  <conditionalFormatting sqref="J39">
    <cfRule type="cellIs" dxfId="415" priority="3" operator="greaterThan">
      <formula>0</formula>
    </cfRule>
    <cfRule type="cellIs" dxfId="414" priority="4" operator="lessThan">
      <formula>0</formula>
    </cfRule>
  </conditionalFormatting>
  <conditionalFormatting sqref="J40">
    <cfRule type="cellIs" dxfId="413" priority="1" operator="greaterThan">
      <formula>0</formula>
    </cfRule>
    <cfRule type="cellIs" dxfId="412"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189</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190</v>
      </c>
      <c r="F4" s="644"/>
      <c r="G4" s="644"/>
      <c r="H4" s="644"/>
      <c r="I4" s="644"/>
    </row>
    <row r="5" spans="1:11" ht="9" customHeight="1" x14ac:dyDescent="0.25">
      <c r="A5" s="105"/>
      <c r="E5" s="630" t="s">
        <v>42</v>
      </c>
      <c r="F5" s="630"/>
      <c r="G5" s="630"/>
      <c r="H5" s="630"/>
      <c r="I5" s="630"/>
    </row>
    <row r="6" spans="1:11" ht="19.5" x14ac:dyDescent="0.4">
      <c r="A6" s="103" t="s">
        <v>41</v>
      </c>
      <c r="E6" s="627" t="s">
        <v>191</v>
      </c>
      <c r="F6" s="627"/>
      <c r="G6" s="627"/>
      <c r="H6" s="103" t="s">
        <v>40</v>
      </c>
      <c r="I6" s="104" t="s">
        <v>192</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ht="18.75" x14ac:dyDescent="0.4">
      <c r="A15" s="63" t="s">
        <v>47</v>
      </c>
      <c r="B15" s="63"/>
      <c r="C15" s="89"/>
      <c r="D15" s="88"/>
      <c r="E15" s="90"/>
      <c r="F15" s="90"/>
      <c r="G15" s="70"/>
      <c r="H15" s="62"/>
      <c r="I15" s="62"/>
    </row>
    <row r="16" spans="1:11" s="417" customFormat="1" ht="19.5" x14ac:dyDescent="0.4">
      <c r="A16" s="83" t="s">
        <v>30</v>
      </c>
      <c r="B16" s="63"/>
      <c r="C16" s="89"/>
      <c r="D16" s="88"/>
      <c r="E16" s="491">
        <v>10903000</v>
      </c>
      <c r="F16" s="492">
        <v>11322747.700000001</v>
      </c>
      <c r="G16" s="80">
        <f>H16+I16</f>
        <v>11477703.700000001</v>
      </c>
      <c r="H16" s="491">
        <v>11477703.700000001</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10337000</v>
      </c>
      <c r="F18" s="492">
        <v>11479826.529999999</v>
      </c>
      <c r="G18" s="80">
        <f>H18+I18</f>
        <v>11479826.529999999</v>
      </c>
      <c r="H18" s="491">
        <v>11479826.529999999</v>
      </c>
      <c r="I18" s="491">
        <v>0</v>
      </c>
    </row>
    <row r="19" spans="1:9" s="417" customFormat="1" ht="6"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2122.83</v>
      </c>
      <c r="H24" s="396">
        <f>H18-H16-H22</f>
        <v>2122.8299999982119</v>
      </c>
      <c r="I24" s="396">
        <f>I18-I166-I22</f>
        <v>0</v>
      </c>
    </row>
    <row r="25" spans="1:9" s="392" customFormat="1" ht="15" x14ac:dyDescent="0.3">
      <c r="A25" s="393" t="s">
        <v>302</v>
      </c>
      <c r="B25" s="393"/>
      <c r="C25" s="393"/>
      <c r="D25" s="393"/>
      <c r="E25" s="393"/>
      <c r="F25" s="393"/>
      <c r="G25" s="394">
        <v>2122.83</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2122.83</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v>2122.83</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5705000</v>
      </c>
      <c r="G39" s="500">
        <v>5859368</v>
      </c>
      <c r="H39" s="405"/>
      <c r="I39" s="501">
        <f>IF(F39=0,"nerozp.",G39/F39)</f>
        <v>1.0270583698510078</v>
      </c>
      <c r="J39" s="56"/>
      <c r="K39" s="502"/>
    </row>
    <row r="40" spans="1:11" s="417" customFormat="1" ht="16.5" x14ac:dyDescent="0.35">
      <c r="A40" s="499" t="s">
        <v>17</v>
      </c>
      <c r="B40" s="51"/>
      <c r="C40" s="50"/>
      <c r="D40" s="53"/>
      <c r="E40" s="53"/>
      <c r="F40" s="500">
        <v>222000</v>
      </c>
      <c r="G40" s="500">
        <v>222588</v>
      </c>
      <c r="H40" s="405"/>
      <c r="I40" s="501">
        <f>IF(F40=0,"nerozp.",G40/F40)</f>
        <v>1.0026486486486486</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181000</v>
      </c>
      <c r="G42" s="500">
        <v>181000</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t="s">
        <v>318</v>
      </c>
      <c r="C44" s="45"/>
      <c r="D44" s="41"/>
      <c r="E44" s="41"/>
      <c r="F44" s="505"/>
      <c r="G44" s="505"/>
      <c r="H44" s="506"/>
      <c r="I44" s="507"/>
    </row>
    <row r="45" spans="1:11" s="417" customFormat="1" ht="26.25" customHeight="1" x14ac:dyDescent="0.2">
      <c r="A45" s="508"/>
      <c r="B45" s="639" t="s">
        <v>319</v>
      </c>
      <c r="C45" s="640"/>
      <c r="D45" s="640"/>
      <c r="E45" s="640"/>
      <c r="F45" s="640"/>
      <c r="G45" s="640"/>
      <c r="H45" s="640"/>
      <c r="I45" s="640"/>
    </row>
    <row r="46" spans="1:11" s="417" customFormat="1" ht="16.5" x14ac:dyDescent="0.35">
      <c r="A46" s="508"/>
      <c r="B46" s="43"/>
      <c r="C46" s="42"/>
      <c r="D46" s="41"/>
      <c r="E46" s="41"/>
      <c r="F46" s="505"/>
      <c r="G46" s="505"/>
      <c r="H46" s="506"/>
      <c r="I46" s="507"/>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1556</v>
      </c>
      <c r="F52" s="526">
        <v>0</v>
      </c>
      <c r="G52" s="527">
        <v>0</v>
      </c>
      <c r="H52" s="527">
        <f>E52+F52-G52</f>
        <v>1556</v>
      </c>
      <c r="I52" s="528">
        <v>1556</v>
      </c>
    </row>
    <row r="53" spans="1:9" s="417" customFormat="1" x14ac:dyDescent="0.2">
      <c r="A53" s="529"/>
      <c r="B53" s="530"/>
      <c r="C53" s="530" t="s">
        <v>3</v>
      </c>
      <c r="D53" s="530"/>
      <c r="E53" s="531">
        <v>23986.77</v>
      </c>
      <c r="F53" s="532">
        <v>58529</v>
      </c>
      <c r="G53" s="533">
        <v>64888</v>
      </c>
      <c r="H53" s="533">
        <f>E53+F53-G53</f>
        <v>17627.770000000004</v>
      </c>
      <c r="I53" s="534">
        <v>15004.81</v>
      </c>
    </row>
    <row r="54" spans="1:9" s="417" customFormat="1" x14ac:dyDescent="0.2">
      <c r="A54" s="529"/>
      <c r="B54" s="530"/>
      <c r="C54" s="530" t="s">
        <v>2</v>
      </c>
      <c r="D54" s="530"/>
      <c r="E54" s="531">
        <v>68055.23000000001</v>
      </c>
      <c r="F54" s="532">
        <v>77850.649999999994</v>
      </c>
      <c r="G54" s="533">
        <v>44377</v>
      </c>
      <c r="H54" s="533">
        <f>E54+F54-G54</f>
        <v>101528.88</v>
      </c>
      <c r="I54" s="534">
        <v>131528.88</v>
      </c>
    </row>
    <row r="55" spans="1:9" s="417" customFormat="1" x14ac:dyDescent="0.2">
      <c r="A55" s="529"/>
      <c r="B55" s="530"/>
      <c r="C55" s="530" t="s">
        <v>1</v>
      </c>
      <c r="D55" s="530"/>
      <c r="E55" s="531">
        <v>93188.7</v>
      </c>
      <c r="F55" s="532">
        <v>222587.99999999994</v>
      </c>
      <c r="G55" s="533">
        <v>181000</v>
      </c>
      <c r="H55" s="533">
        <f>E55+F55-G55</f>
        <v>134776.69999999995</v>
      </c>
      <c r="I55" s="534">
        <v>134776.70000000001</v>
      </c>
    </row>
    <row r="56" spans="1:9" s="417" customFormat="1" ht="18.75" thickBot="1" x14ac:dyDescent="0.4">
      <c r="A56" s="14" t="s">
        <v>0</v>
      </c>
      <c r="B56" s="13"/>
      <c r="C56" s="13"/>
      <c r="D56" s="13"/>
      <c r="E56" s="535">
        <f>SUM(E52:E55)</f>
        <v>186786.7</v>
      </c>
      <c r="F56" s="12">
        <f>SUM(F52:F55)</f>
        <v>358967.64999999991</v>
      </c>
      <c r="G56" s="12">
        <f>SUM(G52:G55)</f>
        <v>290265</v>
      </c>
      <c r="H56" s="12">
        <f>SUM(H52:H55)</f>
        <v>255489.34999999998</v>
      </c>
      <c r="I56" s="11">
        <f>SUM(I52:I55)</f>
        <v>282866.39</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5"/>
  </mergeCells>
  <conditionalFormatting sqref="I44 I46">
    <cfRule type="cellIs" dxfId="411" priority="8" stopIfTrue="1" operator="greaterThan">
      <formula>1</formula>
    </cfRule>
  </conditionalFormatting>
  <conditionalFormatting sqref="H52:H55">
    <cfRule type="cellIs" dxfId="410" priority="12" stopIfTrue="1" operator="notEqual">
      <formula>E52+F52-G52</formula>
    </cfRule>
  </conditionalFormatting>
  <conditionalFormatting sqref="I56">
    <cfRule type="cellIs" dxfId="409" priority="13" stopIfTrue="1" operator="notEqual">
      <formula>$I$52+$I$53+$I$54+$I$55</formula>
    </cfRule>
  </conditionalFormatting>
  <conditionalFormatting sqref="H56">
    <cfRule type="cellIs" dxfId="408" priority="14" stopIfTrue="1" operator="notEqual">
      <formula>E56+F56-G56</formula>
    </cfRule>
    <cfRule type="cellIs" dxfId="407" priority="15" stopIfTrue="1" operator="notEqual">
      <formula>SUM($H$52:$H$55)</formula>
    </cfRule>
  </conditionalFormatting>
  <conditionalFormatting sqref="G18 G16">
    <cfRule type="cellIs" dxfId="406" priority="16" stopIfTrue="1" operator="notEqual">
      <formula>H16+I16</formula>
    </cfRule>
  </conditionalFormatting>
  <conditionalFormatting sqref="G24">
    <cfRule type="cellIs" dxfId="405" priority="17" stopIfTrue="1" operator="notEqual">
      <formula>ROUND(H24+I24,2)</formula>
    </cfRule>
  </conditionalFormatting>
  <conditionalFormatting sqref="H24">
    <cfRule type="cellIs" dxfId="404" priority="18" stopIfTrue="1" operator="notEqual">
      <formula>$H$18-$H$16</formula>
    </cfRule>
  </conditionalFormatting>
  <conditionalFormatting sqref="I24">
    <cfRule type="cellIs" dxfId="403" priority="19" stopIfTrue="1" operator="notEqual">
      <formula>I18-I16</formula>
    </cfRule>
  </conditionalFormatting>
  <conditionalFormatting sqref="G23">
    <cfRule type="cellIs" dxfId="402" priority="6" stopIfTrue="1" operator="notEqual">
      <formula>ROUND(H23+I23,2)</formula>
    </cfRule>
  </conditionalFormatting>
  <conditionalFormatting sqref="J39">
    <cfRule type="cellIs" dxfId="401" priority="3" operator="greaterThan">
      <formula>0</formula>
    </cfRule>
    <cfRule type="cellIs" dxfId="400" priority="4" operator="lessThan">
      <formula>0</formula>
    </cfRule>
  </conditionalFormatting>
  <conditionalFormatting sqref="J40">
    <cfRule type="cellIs" dxfId="399" priority="1" operator="greaterThan">
      <formula>0</formula>
    </cfRule>
    <cfRule type="cellIs" dxfId="398"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193</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194</v>
      </c>
      <c r="F4" s="644"/>
      <c r="G4" s="644"/>
      <c r="H4" s="644"/>
      <c r="I4" s="644"/>
    </row>
    <row r="5" spans="1:11" ht="9" customHeight="1" x14ac:dyDescent="0.25">
      <c r="A5" s="105"/>
      <c r="E5" s="630" t="s">
        <v>42</v>
      </c>
      <c r="F5" s="630"/>
      <c r="G5" s="630"/>
      <c r="H5" s="630"/>
      <c r="I5" s="630"/>
    </row>
    <row r="6" spans="1:11" ht="19.5" x14ac:dyDescent="0.4">
      <c r="A6" s="103" t="s">
        <v>41</v>
      </c>
      <c r="E6" s="627" t="s">
        <v>195</v>
      </c>
      <c r="F6" s="627"/>
      <c r="G6" s="627"/>
      <c r="H6" s="103" t="s">
        <v>40</v>
      </c>
      <c r="I6" s="104" t="s">
        <v>196</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25074000</v>
      </c>
      <c r="F16" s="492">
        <v>25927765.320000004</v>
      </c>
      <c r="G16" s="80">
        <f>H16+I16</f>
        <v>26078271.320000004</v>
      </c>
      <c r="H16" s="491">
        <v>26078271.320000004</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22584000</v>
      </c>
      <c r="F18" s="492">
        <v>26088510.07</v>
      </c>
      <c r="G18" s="80">
        <f>H18+I18</f>
        <v>26108510.07</v>
      </c>
      <c r="H18" s="491">
        <v>26108510.07</v>
      </c>
      <c r="I18" s="491">
        <v>0</v>
      </c>
    </row>
    <row r="19" spans="1:9" s="417" customFormat="1" ht="7.5"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30238.75</v>
      </c>
      <c r="H24" s="396">
        <f>H18-H16-H22</f>
        <v>30238.749999996275</v>
      </c>
      <c r="I24" s="396">
        <f>I18-I166-I22</f>
        <v>0</v>
      </c>
    </row>
    <row r="25" spans="1:9" s="392" customFormat="1" ht="15" x14ac:dyDescent="0.3">
      <c r="A25" s="393" t="s">
        <v>302</v>
      </c>
      <c r="B25" s="393"/>
      <c r="C25" s="393"/>
      <c r="D25" s="393"/>
      <c r="E25" s="393"/>
      <c r="F25" s="393"/>
      <c r="G25" s="394">
        <v>5446.75</v>
      </c>
      <c r="H25" s="393"/>
      <c r="I25" s="393"/>
    </row>
    <row r="26" spans="1:9" s="392" customFormat="1" ht="15" x14ac:dyDescent="0.3">
      <c r="A26" s="393" t="s">
        <v>25</v>
      </c>
      <c r="B26" s="393"/>
      <c r="C26" s="393"/>
      <c r="D26" s="393"/>
      <c r="E26" s="393"/>
      <c r="F26" s="393"/>
      <c r="G26" s="394">
        <v>24792</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5446.75</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v>5446.75</v>
      </c>
      <c r="H31" s="405"/>
      <c r="I31" s="413"/>
    </row>
    <row r="32" spans="1:9" s="417" customFormat="1" ht="18.75" x14ac:dyDescent="0.4">
      <c r="A32" s="63"/>
      <c r="B32" s="63"/>
      <c r="C32" s="637" t="s">
        <v>304</v>
      </c>
      <c r="D32" s="637"/>
      <c r="E32" s="637"/>
      <c r="F32" s="637"/>
      <c r="G32" s="416">
        <f>G26</f>
        <v>24792</v>
      </c>
      <c r="H32" s="405"/>
      <c r="I32" s="413"/>
    </row>
    <row r="33" spans="1:11" s="417" customFormat="1" ht="18.75" x14ac:dyDescent="0.4">
      <c r="A33" s="63"/>
      <c r="B33" s="418" t="s">
        <v>23</v>
      </c>
      <c r="C33" s="635" t="s">
        <v>305</v>
      </c>
      <c r="D33" s="635"/>
      <c r="E33" s="635"/>
      <c r="F33" s="635"/>
      <c r="G33" s="419">
        <v>0</v>
      </c>
      <c r="H33" s="405"/>
      <c r="I33" s="413"/>
    </row>
    <row r="34" spans="1:11" s="417" customFormat="1" ht="12.75" customHeight="1" x14ac:dyDescent="0.2">
      <c r="A34" s="645" t="s">
        <v>312</v>
      </c>
      <c r="B34" s="646"/>
      <c r="C34" s="646"/>
      <c r="D34" s="646"/>
      <c r="E34" s="646"/>
      <c r="F34" s="646"/>
      <c r="G34" s="646"/>
      <c r="H34" s="646"/>
      <c r="I34" s="646"/>
    </row>
    <row r="35" spans="1:11" s="417" customFormat="1" x14ac:dyDescent="0.2">
      <c r="A35" s="646"/>
      <c r="B35" s="646"/>
      <c r="C35" s="646"/>
      <c r="D35" s="646"/>
      <c r="E35" s="646"/>
      <c r="F35" s="646"/>
      <c r="G35" s="646"/>
      <c r="H35" s="646"/>
      <c r="I35" s="646"/>
    </row>
    <row r="36" spans="1:11" s="417" customFormat="1" x14ac:dyDescent="0.2">
      <c r="A36" s="646"/>
      <c r="B36" s="646"/>
      <c r="C36" s="646"/>
      <c r="D36" s="646"/>
      <c r="E36" s="646"/>
      <c r="F36" s="646"/>
      <c r="G36" s="646"/>
      <c r="H36" s="646"/>
      <c r="I36" s="646"/>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12142000</v>
      </c>
      <c r="G39" s="500">
        <v>12259140</v>
      </c>
      <c r="H39" s="405"/>
      <c r="I39" s="501">
        <f>IF(F39=0,"nerozp.",G39/F39)</f>
        <v>1.0096475045297315</v>
      </c>
      <c r="J39" s="56"/>
      <c r="K39" s="502"/>
    </row>
    <row r="40" spans="1:11" s="417" customFormat="1" ht="16.5" x14ac:dyDescent="0.35">
      <c r="A40" s="499" t="s">
        <v>17</v>
      </c>
      <c r="B40" s="51"/>
      <c r="C40" s="50"/>
      <c r="D40" s="53"/>
      <c r="E40" s="53"/>
      <c r="F40" s="500">
        <v>1476300</v>
      </c>
      <c r="G40" s="500">
        <v>1501103</v>
      </c>
      <c r="H40" s="405"/>
      <c r="I40" s="501">
        <f>IF(F40=0,"nerozp.",G40/F40)</f>
        <v>1.0168007857481542</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1176300</v>
      </c>
      <c r="G42" s="500">
        <v>1176300</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ht="14.25" x14ac:dyDescent="0.2">
      <c r="A44" s="504" t="s">
        <v>13</v>
      </c>
      <c r="B44" s="46" t="s">
        <v>320</v>
      </c>
      <c r="C44" s="45"/>
      <c r="D44" s="41"/>
      <c r="E44" s="41"/>
      <c r="F44" s="505"/>
      <c r="G44" s="505"/>
      <c r="H44" s="506"/>
      <c r="I44" s="507"/>
    </row>
    <row r="45" spans="1:11" s="417" customFormat="1" ht="27.75" customHeight="1" x14ac:dyDescent="0.2">
      <c r="A45" s="508"/>
      <c r="B45" s="652" t="s">
        <v>321</v>
      </c>
      <c r="C45" s="653"/>
      <c r="D45" s="653"/>
      <c r="E45" s="653"/>
      <c r="F45" s="653"/>
      <c r="G45" s="653"/>
      <c r="H45" s="653"/>
      <c r="I45" s="653"/>
    </row>
    <row r="46" spans="1:11" s="417" customFormat="1" ht="5.25" customHeight="1" x14ac:dyDescent="0.35">
      <c r="A46" s="508"/>
      <c r="B46" s="43"/>
      <c r="C46" s="42"/>
      <c r="D46" s="41"/>
      <c r="E46" s="41"/>
      <c r="F46" s="505"/>
      <c r="G46" s="505"/>
      <c r="H46" s="506"/>
      <c r="I46" s="507"/>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9960</v>
      </c>
      <c r="F52" s="526">
        <v>0</v>
      </c>
      <c r="G52" s="527">
        <v>0</v>
      </c>
      <c r="H52" s="527">
        <f>E52+F52-G52</f>
        <v>9960</v>
      </c>
      <c r="I52" s="528">
        <v>9960</v>
      </c>
    </row>
    <row r="53" spans="1:9" s="417" customFormat="1" x14ac:dyDescent="0.2">
      <c r="A53" s="529"/>
      <c r="B53" s="530"/>
      <c r="C53" s="530" t="s">
        <v>3</v>
      </c>
      <c r="D53" s="530"/>
      <c r="E53" s="531">
        <v>441758.39</v>
      </c>
      <c r="F53" s="532">
        <v>122760</v>
      </c>
      <c r="G53" s="533">
        <v>178878.1</v>
      </c>
      <c r="H53" s="533">
        <f>E53+F53-G53</f>
        <v>385640.29000000004</v>
      </c>
      <c r="I53" s="534">
        <v>62475.81</v>
      </c>
    </row>
    <row r="54" spans="1:9" s="417" customFormat="1" x14ac:dyDescent="0.2">
      <c r="A54" s="529"/>
      <c r="B54" s="530"/>
      <c r="C54" s="530" t="s">
        <v>2</v>
      </c>
      <c r="D54" s="530"/>
      <c r="E54" s="531">
        <v>155953.37</v>
      </c>
      <c r="F54" s="532">
        <v>37255.410000000003</v>
      </c>
      <c r="G54" s="533">
        <v>33336.400000000001</v>
      </c>
      <c r="H54" s="533">
        <f>E54+F54-G54</f>
        <v>159872.38</v>
      </c>
      <c r="I54" s="534">
        <v>159872.38</v>
      </c>
    </row>
    <row r="55" spans="1:9" s="417" customFormat="1" x14ac:dyDescent="0.2">
      <c r="A55" s="529"/>
      <c r="B55" s="530"/>
      <c r="C55" s="530" t="s">
        <v>1</v>
      </c>
      <c r="D55" s="530"/>
      <c r="E55" s="531">
        <v>360484.7</v>
      </c>
      <c r="F55" s="532">
        <v>1501103.0000000002</v>
      </c>
      <c r="G55" s="533">
        <v>1531602.85</v>
      </c>
      <c r="H55" s="533">
        <f>E55+F55-G55</f>
        <v>329984.85000000009</v>
      </c>
      <c r="I55" s="534">
        <v>349984.85</v>
      </c>
    </row>
    <row r="56" spans="1:9" s="417" customFormat="1" ht="18.75" thickBot="1" x14ac:dyDescent="0.4">
      <c r="A56" s="14" t="s">
        <v>0</v>
      </c>
      <c r="B56" s="13"/>
      <c r="C56" s="13"/>
      <c r="D56" s="13"/>
      <c r="E56" s="535">
        <f>SUM(E52:E55)</f>
        <v>968156.46</v>
      </c>
      <c r="F56" s="12">
        <f>SUM(F52:F55)</f>
        <v>1661118.4100000001</v>
      </c>
      <c r="G56" s="12">
        <f>SUM(G52:G55)</f>
        <v>1743817.35</v>
      </c>
      <c r="H56" s="12">
        <f>SUM(H52:H55)</f>
        <v>885457.52000000014</v>
      </c>
      <c r="I56" s="11">
        <f>SUM(I52:I55)</f>
        <v>582293.04</v>
      </c>
    </row>
    <row r="57" spans="1:9" s="417" customFormat="1" ht="18.75" thickTop="1" x14ac:dyDescent="0.35">
      <c r="A57" s="7"/>
      <c r="B57" s="6"/>
      <c r="C57" s="6"/>
      <c r="D57" s="5"/>
      <c r="E57" s="5"/>
      <c r="F57" s="403"/>
      <c r="G57" s="10"/>
      <c r="H57" s="497"/>
      <c r="I57" s="497"/>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5:I45"/>
  </mergeCells>
  <conditionalFormatting sqref="I44 I46">
    <cfRule type="cellIs" dxfId="397" priority="8" stopIfTrue="1" operator="greaterThan">
      <formula>1</formula>
    </cfRule>
  </conditionalFormatting>
  <conditionalFormatting sqref="H52:H55">
    <cfRule type="cellIs" dxfId="396" priority="12" stopIfTrue="1" operator="notEqual">
      <formula>E52+F52-G52</formula>
    </cfRule>
  </conditionalFormatting>
  <conditionalFormatting sqref="I56">
    <cfRule type="cellIs" dxfId="395" priority="13" stopIfTrue="1" operator="notEqual">
      <formula>$I$52+$I$53+$I$54+$I$55</formula>
    </cfRule>
  </conditionalFormatting>
  <conditionalFormatting sqref="H56">
    <cfRule type="cellIs" dxfId="394" priority="14" stopIfTrue="1" operator="notEqual">
      <formula>E56+F56-G56</formula>
    </cfRule>
    <cfRule type="cellIs" dxfId="393" priority="15" stopIfTrue="1" operator="notEqual">
      <formula>SUM($H$52:$H$55)</formula>
    </cfRule>
  </conditionalFormatting>
  <conditionalFormatting sqref="G18 G16">
    <cfRule type="cellIs" dxfId="392" priority="16" stopIfTrue="1" operator="notEqual">
      <formula>H16+I16</formula>
    </cfRule>
  </conditionalFormatting>
  <conditionalFormatting sqref="G24">
    <cfRule type="cellIs" dxfId="391" priority="17" stopIfTrue="1" operator="notEqual">
      <formula>ROUND(H24+I24,2)</formula>
    </cfRule>
  </conditionalFormatting>
  <conditionalFormatting sqref="H24">
    <cfRule type="cellIs" dxfId="390" priority="18" stopIfTrue="1" operator="notEqual">
      <formula>$H$18-$H$16</formula>
    </cfRule>
  </conditionalFormatting>
  <conditionalFormatting sqref="I24">
    <cfRule type="cellIs" dxfId="389" priority="19" stopIfTrue="1" operator="notEqual">
      <formula>I18-I16</formula>
    </cfRule>
  </conditionalFormatting>
  <conditionalFormatting sqref="G23">
    <cfRule type="cellIs" dxfId="388" priority="6" stopIfTrue="1" operator="notEqual">
      <formula>ROUND(H23+I23,2)</formula>
    </cfRule>
  </conditionalFormatting>
  <conditionalFormatting sqref="J39">
    <cfRule type="cellIs" dxfId="387" priority="3" operator="greaterThan">
      <formula>0</formula>
    </cfRule>
    <cfRule type="cellIs" dxfId="386" priority="4" operator="lessThan">
      <formula>0</formula>
    </cfRule>
  </conditionalFormatting>
  <conditionalFormatting sqref="J40">
    <cfRule type="cellIs" dxfId="385" priority="1" operator="greaterThan">
      <formula>0</formula>
    </cfRule>
    <cfRule type="cellIs" dxfId="384"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60"/>
  <sheetViews>
    <sheetView workbookViewId="0">
      <selection activeCell="D45" sqref="D45:D46"/>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6.7109375" style="2" customWidth="1"/>
    <col min="7" max="9" width="14.7109375" style="2" customWidth="1"/>
    <col min="10" max="16384" width="9.140625" style="1"/>
  </cols>
  <sheetData>
    <row r="1" spans="1:11" ht="19.5" x14ac:dyDescent="0.4">
      <c r="A1" s="109" t="s">
        <v>45</v>
      </c>
      <c r="B1" s="108"/>
      <c r="C1" s="108"/>
      <c r="D1" s="108"/>
    </row>
    <row r="2" spans="1:11" ht="19.5" x14ac:dyDescent="0.4">
      <c r="A2" s="642" t="s">
        <v>44</v>
      </c>
      <c r="B2" s="642"/>
      <c r="C2" s="642"/>
      <c r="D2" s="642"/>
      <c r="E2" s="643" t="s">
        <v>197</v>
      </c>
      <c r="F2" s="627"/>
      <c r="G2" s="627"/>
      <c r="H2" s="627"/>
      <c r="I2" s="627"/>
      <c r="J2" s="107"/>
      <c r="K2" s="107"/>
    </row>
    <row r="3" spans="1:11" ht="12" customHeight="1" x14ac:dyDescent="0.4">
      <c r="A3" s="106"/>
      <c r="B3" s="106"/>
      <c r="C3" s="106"/>
      <c r="D3" s="106"/>
      <c r="E3" s="630" t="s">
        <v>42</v>
      </c>
      <c r="F3" s="630"/>
      <c r="G3" s="630"/>
      <c r="H3" s="630"/>
      <c r="I3" s="630"/>
    </row>
    <row r="4" spans="1:11" ht="15.75" x14ac:dyDescent="0.25">
      <c r="A4" s="105" t="s">
        <v>43</v>
      </c>
      <c r="E4" s="644" t="s">
        <v>198</v>
      </c>
      <c r="F4" s="644"/>
      <c r="G4" s="644"/>
      <c r="H4" s="644"/>
      <c r="I4" s="644"/>
    </row>
    <row r="5" spans="1:11" ht="9" customHeight="1" x14ac:dyDescent="0.25">
      <c r="A5" s="105"/>
      <c r="E5" s="630" t="s">
        <v>42</v>
      </c>
      <c r="F5" s="630"/>
      <c r="G5" s="630"/>
      <c r="H5" s="630"/>
      <c r="I5" s="630"/>
    </row>
    <row r="6" spans="1:11" ht="19.5" x14ac:dyDescent="0.4">
      <c r="A6" s="103" t="s">
        <v>41</v>
      </c>
      <c r="E6" s="627" t="s">
        <v>199</v>
      </c>
      <c r="F6" s="627"/>
      <c r="G6" s="627"/>
      <c r="H6" s="103" t="s">
        <v>40</v>
      </c>
      <c r="I6" s="104" t="s">
        <v>200</v>
      </c>
    </row>
    <row r="7" spans="1:11" ht="9.75" customHeight="1" x14ac:dyDescent="0.4">
      <c r="A7" s="103"/>
      <c r="E7" s="630" t="s">
        <v>39</v>
      </c>
      <c r="F7" s="630"/>
      <c r="G7" s="630"/>
      <c r="H7" s="630"/>
      <c r="I7" s="630"/>
    </row>
    <row r="8" spans="1:11" ht="7.5" customHeight="1" x14ac:dyDescent="0.4">
      <c r="A8" s="103"/>
      <c r="E8" s="101"/>
      <c r="F8" s="101"/>
      <c r="G8" s="101"/>
      <c r="H8" s="102"/>
      <c r="I8" s="101"/>
    </row>
    <row r="9" spans="1:11" ht="19.5" x14ac:dyDescent="0.4">
      <c r="A9" s="103"/>
      <c r="E9" s="101"/>
      <c r="F9" s="101"/>
      <c r="G9" s="101"/>
      <c r="H9" s="102"/>
      <c r="I9" s="101"/>
    </row>
    <row r="11" spans="1:11" ht="18.75" x14ac:dyDescent="0.4">
      <c r="A11" s="100"/>
      <c r="B11" s="84"/>
      <c r="C11" s="84"/>
      <c r="D11" s="84"/>
      <c r="E11" s="94" t="s">
        <v>38</v>
      </c>
      <c r="F11" s="94" t="s">
        <v>37</v>
      </c>
      <c r="G11" s="97" t="s">
        <v>20</v>
      </c>
      <c r="H11" s="99" t="s">
        <v>36</v>
      </c>
      <c r="I11" s="98"/>
    </row>
    <row r="12" spans="1:11" ht="18.75" x14ac:dyDescent="0.4">
      <c r="A12" s="62"/>
      <c r="B12" s="62"/>
      <c r="C12" s="62"/>
      <c r="D12" s="62"/>
      <c r="E12" s="94" t="s">
        <v>35</v>
      </c>
      <c r="F12" s="94" t="s">
        <v>35</v>
      </c>
      <c r="G12" s="97" t="s">
        <v>34</v>
      </c>
      <c r="H12" s="96" t="s">
        <v>33</v>
      </c>
      <c r="I12" s="95" t="s">
        <v>32</v>
      </c>
    </row>
    <row r="13" spans="1:11" ht="15" x14ac:dyDescent="0.2">
      <c r="A13" s="62"/>
      <c r="B13" s="62"/>
      <c r="C13" s="62"/>
      <c r="D13" s="62"/>
      <c r="E13" s="94" t="s">
        <v>0</v>
      </c>
      <c r="F13" s="94" t="s">
        <v>0</v>
      </c>
      <c r="G13" s="93"/>
      <c r="H13" s="631" t="s">
        <v>31</v>
      </c>
      <c r="I13" s="632"/>
    </row>
    <row r="14" spans="1:11" ht="15" x14ac:dyDescent="0.2">
      <c r="A14" s="62"/>
      <c r="B14" s="62"/>
      <c r="C14" s="62"/>
      <c r="D14" s="62"/>
      <c r="E14" s="94"/>
      <c r="F14" s="94"/>
      <c r="G14" s="93"/>
      <c r="H14" s="92"/>
      <c r="I14" s="91"/>
    </row>
    <row r="15" spans="1:11" s="417" customFormat="1" ht="18.75" x14ac:dyDescent="0.4">
      <c r="A15" s="63" t="s">
        <v>47</v>
      </c>
      <c r="B15" s="63"/>
      <c r="C15" s="89"/>
      <c r="D15" s="88"/>
      <c r="E15" s="90"/>
      <c r="F15" s="90"/>
      <c r="G15" s="70"/>
      <c r="H15" s="413"/>
      <c r="I15" s="413"/>
    </row>
    <row r="16" spans="1:11" s="417" customFormat="1" ht="19.5" x14ac:dyDescent="0.4">
      <c r="A16" s="83" t="s">
        <v>30</v>
      </c>
      <c r="B16" s="63"/>
      <c r="C16" s="89"/>
      <c r="D16" s="88"/>
      <c r="E16" s="491">
        <v>94321000</v>
      </c>
      <c r="F16" s="492">
        <v>84780000</v>
      </c>
      <c r="G16" s="80">
        <f>H16+I16</f>
        <v>85793728.959999993</v>
      </c>
      <c r="H16" s="491">
        <v>85793728.959999993</v>
      </c>
      <c r="I16" s="491">
        <v>0</v>
      </c>
    </row>
    <row r="17" spans="1:9" s="417" customFormat="1" ht="14.25" x14ac:dyDescent="0.3">
      <c r="A17" s="87"/>
      <c r="B17" s="86"/>
      <c r="C17" s="86"/>
      <c r="D17" s="86"/>
      <c r="E17" s="493"/>
      <c r="F17" s="494"/>
      <c r="G17" s="495"/>
      <c r="H17" s="495"/>
      <c r="I17" s="495"/>
    </row>
    <row r="18" spans="1:9" s="417" customFormat="1" ht="19.5" x14ac:dyDescent="0.4">
      <c r="A18" s="83" t="s">
        <v>29</v>
      </c>
      <c r="B18" s="73"/>
      <c r="C18" s="73"/>
      <c r="D18" s="73"/>
      <c r="E18" s="491">
        <v>82778000</v>
      </c>
      <c r="F18" s="492">
        <v>84780000</v>
      </c>
      <c r="G18" s="80">
        <f>H18+I18</f>
        <v>85805913.049999997</v>
      </c>
      <c r="H18" s="491">
        <v>85805913.049999997</v>
      </c>
      <c r="I18" s="491">
        <v>0</v>
      </c>
    </row>
    <row r="19" spans="1:9" s="417" customFormat="1" ht="9" customHeight="1" x14ac:dyDescent="0.35">
      <c r="A19" s="82"/>
      <c r="B19" s="73"/>
      <c r="C19" s="73"/>
      <c r="D19" s="73"/>
      <c r="E19" s="80"/>
      <c r="F19" s="81"/>
      <c r="G19" s="80"/>
      <c r="H19" s="79"/>
      <c r="I19" s="79"/>
    </row>
    <row r="20" spans="1:9" s="417" customFormat="1" ht="18" hidden="1" x14ac:dyDescent="0.35">
      <c r="A20" s="78"/>
      <c r="B20" s="77"/>
      <c r="C20" s="77"/>
      <c r="D20" s="77"/>
      <c r="E20" s="73"/>
      <c r="F20" s="73"/>
      <c r="G20" s="73"/>
      <c r="H20" s="76"/>
      <c r="I20" s="76"/>
    </row>
    <row r="21" spans="1:9" s="417" customFormat="1" ht="19.5" x14ac:dyDescent="0.4">
      <c r="A21" s="75" t="s">
        <v>28</v>
      </c>
      <c r="B21" s="71"/>
      <c r="C21" s="71"/>
      <c r="D21" s="71"/>
      <c r="E21" s="71"/>
      <c r="F21" s="71"/>
      <c r="G21" s="74"/>
      <c r="H21" s="73"/>
      <c r="I21" s="73"/>
    </row>
    <row r="22" spans="1:9" s="417" customFormat="1" ht="18" x14ac:dyDescent="0.35">
      <c r="A22" s="71"/>
      <c r="B22" s="71"/>
      <c r="C22" s="72" t="s">
        <v>27</v>
      </c>
      <c r="D22" s="71"/>
      <c r="E22" s="71"/>
      <c r="F22" s="71"/>
      <c r="G22" s="491">
        <f>H22+I22</f>
        <v>0</v>
      </c>
      <c r="H22" s="491">
        <v>0</v>
      </c>
      <c r="I22" s="491">
        <v>0</v>
      </c>
    </row>
    <row r="23" spans="1:9" s="417" customFormat="1" ht="18" x14ac:dyDescent="0.25">
      <c r="A23" s="70"/>
      <c r="B23" s="68"/>
      <c r="C23" s="69"/>
      <c r="D23" s="68"/>
      <c r="E23" s="68"/>
      <c r="F23" s="68"/>
      <c r="G23" s="67"/>
      <c r="H23" s="491"/>
      <c r="I23" s="491"/>
    </row>
    <row r="24" spans="1:9" s="392" customFormat="1" ht="15" x14ac:dyDescent="0.3">
      <c r="A24" s="395" t="s">
        <v>26</v>
      </c>
      <c r="B24" s="395"/>
      <c r="C24" s="89"/>
      <c r="D24" s="395"/>
      <c r="E24" s="395"/>
      <c r="F24" s="395"/>
      <c r="G24" s="496">
        <f>ROUND(G18-G16-G22,2)</f>
        <v>12184.09</v>
      </c>
      <c r="H24" s="396">
        <f>H18-H16-H22</f>
        <v>12184.090000003576</v>
      </c>
      <c r="I24" s="396">
        <f>I18-I166-I22</f>
        <v>0</v>
      </c>
    </row>
    <row r="25" spans="1:9" s="392" customFormat="1" ht="15" x14ac:dyDescent="0.3">
      <c r="A25" s="393" t="s">
        <v>302</v>
      </c>
      <c r="B25" s="393"/>
      <c r="C25" s="393"/>
      <c r="D25" s="393"/>
      <c r="E25" s="393"/>
      <c r="F25" s="393"/>
      <c r="G25" s="394">
        <v>12184.09</v>
      </c>
      <c r="H25" s="393"/>
      <c r="I25" s="393"/>
    </row>
    <row r="26" spans="1:9" s="392" customFormat="1" ht="15" x14ac:dyDescent="0.3">
      <c r="A26" s="393" t="s">
        <v>25</v>
      </c>
      <c r="B26" s="393"/>
      <c r="C26" s="393"/>
      <c r="D26" s="393"/>
      <c r="E26" s="393"/>
      <c r="F26" s="393"/>
      <c r="G26" s="394">
        <v>0</v>
      </c>
      <c r="H26" s="65"/>
      <c r="I26" s="393"/>
    </row>
    <row r="27" spans="1:9" s="417" customFormat="1" x14ac:dyDescent="0.2">
      <c r="A27" s="495"/>
      <c r="B27" s="495"/>
      <c r="C27" s="495"/>
      <c r="D27" s="495"/>
      <c r="E27" s="495"/>
      <c r="F27" s="495"/>
      <c r="G27" s="495"/>
      <c r="H27" s="495"/>
      <c r="I27" s="495"/>
    </row>
    <row r="28" spans="1:9" s="417" customFormat="1" ht="18.75" x14ac:dyDescent="0.4">
      <c r="A28" s="37" t="s">
        <v>51</v>
      </c>
      <c r="B28" s="397" t="s">
        <v>48</v>
      </c>
      <c r="C28" s="397"/>
      <c r="D28" s="61"/>
      <c r="E28" s="61"/>
      <c r="F28" s="403"/>
      <c r="G28" s="404"/>
      <c r="H28" s="405"/>
      <c r="I28" s="403"/>
    </row>
    <row r="29" spans="1:9" s="417" customFormat="1" ht="18.75" x14ac:dyDescent="0.4">
      <c r="A29" s="37"/>
      <c r="B29" s="37"/>
      <c r="C29" s="406" t="s">
        <v>24</v>
      </c>
      <c r="D29" s="82"/>
      <c r="E29" s="73"/>
      <c r="F29" s="407"/>
      <c r="G29" s="408">
        <f>G30+G31</f>
        <v>12184.09</v>
      </c>
      <c r="H29" s="405"/>
      <c r="I29" s="403"/>
    </row>
    <row r="30" spans="1:9" s="417" customFormat="1" ht="14.25" customHeight="1" x14ac:dyDescent="0.4">
      <c r="A30" s="63"/>
      <c r="B30" s="63"/>
      <c r="E30" s="409" t="s">
        <v>303</v>
      </c>
      <c r="F30" s="410" t="s">
        <v>4</v>
      </c>
      <c r="G30" s="411">
        <v>0</v>
      </c>
      <c r="H30" s="412"/>
      <c r="I30" s="413"/>
    </row>
    <row r="31" spans="1:9" s="417" customFormat="1" ht="18.75" x14ac:dyDescent="0.4">
      <c r="A31" s="63"/>
      <c r="B31" s="63"/>
      <c r="C31" s="65"/>
      <c r="D31" s="64"/>
      <c r="E31" s="87"/>
      <c r="F31" s="414" t="s">
        <v>2</v>
      </c>
      <c r="G31" s="415">
        <v>12184.09</v>
      </c>
      <c r="H31" s="405"/>
      <c r="I31" s="413"/>
    </row>
    <row r="32" spans="1:9" s="417" customFormat="1" ht="18.75" x14ac:dyDescent="0.4">
      <c r="A32" s="63"/>
      <c r="B32" s="63"/>
      <c r="C32" s="637" t="s">
        <v>304</v>
      </c>
      <c r="D32" s="637"/>
      <c r="E32" s="637"/>
      <c r="F32" s="637"/>
      <c r="G32" s="416">
        <f>G26</f>
        <v>0</v>
      </c>
      <c r="H32" s="405"/>
      <c r="I32" s="413"/>
    </row>
    <row r="33" spans="1:11" s="417" customFormat="1" ht="18.75" x14ac:dyDescent="0.4">
      <c r="A33" s="63"/>
      <c r="B33" s="418" t="s">
        <v>23</v>
      </c>
      <c r="C33" s="635" t="s">
        <v>305</v>
      </c>
      <c r="D33" s="635"/>
      <c r="E33" s="635"/>
      <c r="F33" s="635"/>
      <c r="G33" s="419">
        <v>0</v>
      </c>
      <c r="H33" s="405"/>
      <c r="I33" s="413"/>
    </row>
    <row r="34" spans="1:11" s="417" customFormat="1" x14ac:dyDescent="0.2">
      <c r="A34" s="628"/>
      <c r="B34" s="629"/>
      <c r="C34" s="629"/>
      <c r="D34" s="629"/>
      <c r="E34" s="629"/>
      <c r="F34" s="629"/>
      <c r="G34" s="629"/>
      <c r="H34" s="629"/>
      <c r="I34" s="629"/>
    </row>
    <row r="35" spans="1:11" s="417" customFormat="1" x14ac:dyDescent="0.2">
      <c r="A35" s="629"/>
      <c r="B35" s="629"/>
      <c r="C35" s="629"/>
      <c r="D35" s="629"/>
      <c r="E35" s="629"/>
      <c r="F35" s="629"/>
      <c r="G35" s="629"/>
      <c r="H35" s="629"/>
      <c r="I35" s="629"/>
    </row>
    <row r="36" spans="1:11" s="417" customFormat="1" x14ac:dyDescent="0.2">
      <c r="A36" s="629"/>
      <c r="B36" s="629"/>
      <c r="C36" s="629"/>
      <c r="D36" s="629"/>
      <c r="E36" s="629"/>
      <c r="F36" s="629"/>
      <c r="G36" s="629"/>
      <c r="H36" s="629"/>
      <c r="I36" s="629"/>
    </row>
    <row r="37" spans="1:11" s="417" customFormat="1" ht="19.5" x14ac:dyDescent="0.4">
      <c r="A37" s="37" t="s">
        <v>50</v>
      </c>
      <c r="B37" s="37" t="s">
        <v>22</v>
      </c>
      <c r="C37" s="37"/>
      <c r="D37" s="59"/>
      <c r="E37" s="5"/>
      <c r="F37" s="61"/>
      <c r="G37" s="60"/>
      <c r="H37" s="403"/>
      <c r="I37" s="403"/>
    </row>
    <row r="38" spans="1:11" s="417" customFormat="1" ht="18.75" x14ac:dyDescent="0.4">
      <c r="A38" s="37"/>
      <c r="B38" s="37"/>
      <c r="C38" s="37"/>
      <c r="D38" s="59"/>
      <c r="E38" s="495"/>
      <c r="F38" s="497" t="s">
        <v>21</v>
      </c>
      <c r="G38" s="58" t="s">
        <v>20</v>
      </c>
      <c r="H38" s="403"/>
      <c r="I38" s="498" t="s">
        <v>19</v>
      </c>
    </row>
    <row r="39" spans="1:11" s="417" customFormat="1" ht="16.5" x14ac:dyDescent="0.35">
      <c r="A39" s="499" t="s">
        <v>18</v>
      </c>
      <c r="B39" s="51"/>
      <c r="C39" s="50"/>
      <c r="D39" s="51"/>
      <c r="E39" s="5"/>
      <c r="F39" s="500">
        <v>39418000</v>
      </c>
      <c r="G39" s="500">
        <v>39418000</v>
      </c>
      <c r="H39" s="405"/>
      <c r="I39" s="501">
        <f>IF(F39=0,"nerozp.",G39/F39)</f>
        <v>1</v>
      </c>
      <c r="J39" s="56"/>
      <c r="K39" s="502"/>
    </row>
    <row r="40" spans="1:11" s="417" customFormat="1" ht="16.5" x14ac:dyDescent="0.35">
      <c r="A40" s="499" t="s">
        <v>17</v>
      </c>
      <c r="B40" s="51"/>
      <c r="C40" s="50"/>
      <c r="D40" s="53"/>
      <c r="E40" s="53"/>
      <c r="F40" s="500">
        <v>2281000</v>
      </c>
      <c r="G40" s="500">
        <v>2952695</v>
      </c>
      <c r="H40" s="405"/>
      <c r="I40" s="501">
        <f>IF(F40=0,"nerozp.",G40/F40)</f>
        <v>1.2944739149495834</v>
      </c>
      <c r="J40" s="55"/>
      <c r="K40" s="502"/>
    </row>
    <row r="41" spans="1:11" s="417" customFormat="1" ht="16.5" x14ac:dyDescent="0.35">
      <c r="A41" s="499" t="s">
        <v>16</v>
      </c>
      <c r="B41" s="51"/>
      <c r="C41" s="50"/>
      <c r="D41" s="53"/>
      <c r="E41" s="53"/>
      <c r="F41" s="500">
        <v>0</v>
      </c>
      <c r="G41" s="500">
        <v>0</v>
      </c>
      <c r="H41" s="405"/>
      <c r="I41" s="501" t="str">
        <f>IF(F41=0,"nerozp.",G41/F41)</f>
        <v>nerozp.</v>
      </c>
    </row>
    <row r="42" spans="1:11" s="417" customFormat="1" ht="16.5" x14ac:dyDescent="0.35">
      <c r="A42" s="499" t="s">
        <v>15</v>
      </c>
      <c r="B42" s="51"/>
      <c r="C42" s="50"/>
      <c r="D42" s="5"/>
      <c r="E42" s="5"/>
      <c r="F42" s="500">
        <v>1711000</v>
      </c>
      <c r="G42" s="500">
        <v>1711000</v>
      </c>
      <c r="H42" s="405"/>
      <c r="I42" s="501">
        <f>IF(F42=0,"nerozp.",G42/F42)</f>
        <v>1</v>
      </c>
    </row>
    <row r="43" spans="1:11" s="417" customFormat="1" ht="16.5" x14ac:dyDescent="0.35">
      <c r="A43" s="499" t="s">
        <v>14</v>
      </c>
      <c r="B43" s="51"/>
      <c r="C43" s="50"/>
      <c r="D43" s="5"/>
      <c r="E43" s="5"/>
      <c r="F43" s="500">
        <v>0</v>
      </c>
      <c r="G43" s="500">
        <v>0</v>
      </c>
      <c r="H43" s="405"/>
      <c r="I43" s="501" t="str">
        <f>IF(F43=0,"nerozp.",G43/F43)</f>
        <v>nerozp.</v>
      </c>
    </row>
    <row r="44" spans="1:11" s="417" customFormat="1" x14ac:dyDescent="0.2">
      <c r="A44" s="504" t="s">
        <v>13</v>
      </c>
      <c r="B44" s="654" t="s">
        <v>322</v>
      </c>
      <c r="C44" s="641"/>
      <c r="D44" s="641"/>
      <c r="E44" s="641"/>
      <c r="F44" s="641"/>
      <c r="G44" s="641"/>
      <c r="H44" s="641"/>
      <c r="I44" s="641"/>
    </row>
    <row r="45" spans="1:11" s="417" customFormat="1" x14ac:dyDescent="0.2">
      <c r="A45" s="508"/>
      <c r="B45" s="641"/>
      <c r="C45" s="641"/>
      <c r="D45" s="641"/>
      <c r="E45" s="641"/>
      <c r="F45" s="641"/>
      <c r="G45" s="641"/>
      <c r="H45" s="641"/>
      <c r="I45" s="641"/>
    </row>
    <row r="46" spans="1:11" s="417" customFormat="1" ht="16.5" x14ac:dyDescent="0.35">
      <c r="A46" s="508"/>
      <c r="B46" s="43"/>
      <c r="C46" s="42"/>
      <c r="D46" s="41"/>
      <c r="E46" s="41"/>
      <c r="F46" s="505"/>
      <c r="G46" s="505"/>
      <c r="H46" s="506"/>
      <c r="I46" s="507"/>
    </row>
    <row r="47" spans="1:11" s="417" customFormat="1" ht="19.5" thickBot="1" x14ac:dyDescent="0.45">
      <c r="A47" s="37" t="s">
        <v>49</v>
      </c>
      <c r="B47" s="37" t="s">
        <v>11</v>
      </c>
      <c r="C47" s="36"/>
      <c r="D47" s="5"/>
      <c r="E47" s="5"/>
      <c r="F47" s="403"/>
      <c r="G47" s="10"/>
      <c r="H47" s="633" t="s">
        <v>10</v>
      </c>
      <c r="I47" s="634"/>
    </row>
    <row r="48" spans="1:11" s="417" customFormat="1" ht="18.75" thickTop="1" x14ac:dyDescent="0.35">
      <c r="A48" s="35"/>
      <c r="B48" s="509"/>
      <c r="C48" s="34"/>
      <c r="D48" s="509"/>
      <c r="E48" s="32" t="s">
        <v>9</v>
      </c>
      <c r="F48" s="510" t="s">
        <v>8</v>
      </c>
      <c r="G48" s="510" t="s">
        <v>7</v>
      </c>
      <c r="H48" s="511" t="s">
        <v>6</v>
      </c>
      <c r="I48" s="512" t="s">
        <v>5</v>
      </c>
    </row>
    <row r="49" spans="1:9" s="417" customFormat="1" x14ac:dyDescent="0.2">
      <c r="A49" s="513"/>
      <c r="B49" s="403"/>
      <c r="C49" s="403"/>
      <c r="D49" s="403"/>
      <c r="E49" s="513"/>
      <c r="F49" s="626"/>
      <c r="G49" s="514"/>
      <c r="H49" s="515">
        <v>41639</v>
      </c>
      <c r="I49" s="516">
        <v>41639</v>
      </c>
    </row>
    <row r="50" spans="1:9" s="417" customFormat="1" x14ac:dyDescent="0.2">
      <c r="A50" s="513"/>
      <c r="B50" s="403"/>
      <c r="C50" s="403"/>
      <c r="D50" s="403"/>
      <c r="E50" s="513"/>
      <c r="F50" s="626"/>
      <c r="G50" s="517"/>
      <c r="H50" s="517"/>
      <c r="I50" s="518"/>
    </row>
    <row r="51" spans="1:9" s="417" customFormat="1" ht="13.5" thickBot="1" x14ac:dyDescent="0.25">
      <c r="A51" s="519"/>
      <c r="B51" s="520"/>
      <c r="C51" s="520"/>
      <c r="D51" s="520"/>
      <c r="E51" s="519"/>
      <c r="F51" s="521"/>
      <c r="G51" s="521"/>
      <c r="H51" s="521"/>
      <c r="I51" s="522"/>
    </row>
    <row r="52" spans="1:9" s="417" customFormat="1" ht="13.5" thickTop="1" x14ac:dyDescent="0.2">
      <c r="A52" s="523"/>
      <c r="B52" s="524"/>
      <c r="C52" s="524" t="s">
        <v>4</v>
      </c>
      <c r="D52" s="524"/>
      <c r="E52" s="525">
        <v>29950</v>
      </c>
      <c r="F52" s="526">
        <v>0</v>
      </c>
      <c r="G52" s="527">
        <v>0</v>
      </c>
      <c r="H52" s="527">
        <f>E52+F52-G52</f>
        <v>29950</v>
      </c>
      <c r="I52" s="528">
        <v>29950</v>
      </c>
    </row>
    <row r="53" spans="1:9" s="417" customFormat="1" x14ac:dyDescent="0.2">
      <c r="A53" s="529"/>
      <c r="B53" s="530"/>
      <c r="C53" s="530" t="s">
        <v>3</v>
      </c>
      <c r="D53" s="530"/>
      <c r="E53" s="531">
        <v>50698.79</v>
      </c>
      <c r="F53" s="532">
        <v>388523</v>
      </c>
      <c r="G53" s="533">
        <v>372893</v>
      </c>
      <c r="H53" s="533">
        <f>E53+F53-G53</f>
        <v>66328.789999999979</v>
      </c>
      <c r="I53" s="534">
        <v>50048.86</v>
      </c>
    </row>
    <row r="54" spans="1:9" s="417" customFormat="1" x14ac:dyDescent="0.2">
      <c r="A54" s="529"/>
      <c r="B54" s="530"/>
      <c r="C54" s="530" t="s">
        <v>2</v>
      </c>
      <c r="D54" s="530"/>
      <c r="E54" s="531">
        <v>113085.64</v>
      </c>
      <c r="F54" s="532">
        <v>13888.28</v>
      </c>
      <c r="G54" s="533">
        <v>0</v>
      </c>
      <c r="H54" s="533">
        <f>E54+F54-G54</f>
        <v>126973.92</v>
      </c>
      <c r="I54" s="534">
        <v>126973.92</v>
      </c>
    </row>
    <row r="55" spans="1:9" s="417" customFormat="1" x14ac:dyDescent="0.2">
      <c r="A55" s="529"/>
      <c r="B55" s="530"/>
      <c r="C55" s="530" t="s">
        <v>1</v>
      </c>
      <c r="D55" s="530"/>
      <c r="E55" s="531">
        <v>521924.1</v>
      </c>
      <c r="F55" s="532">
        <v>2952694.9999999995</v>
      </c>
      <c r="G55" s="533">
        <v>2841230.3</v>
      </c>
      <c r="H55" s="533">
        <f>E55+F55-G55</f>
        <v>633388.79999999981</v>
      </c>
      <c r="I55" s="534">
        <v>633388.80000000005</v>
      </c>
    </row>
    <row r="56" spans="1:9" s="417" customFormat="1" ht="18.75" thickBot="1" x14ac:dyDescent="0.4">
      <c r="A56" s="14" t="s">
        <v>0</v>
      </c>
      <c r="B56" s="13"/>
      <c r="C56" s="13"/>
      <c r="D56" s="13"/>
      <c r="E56" s="535">
        <f>SUM(E52:E55)</f>
        <v>715658.53</v>
      </c>
      <c r="F56" s="12">
        <f>SUM(F52:F55)</f>
        <v>3355106.2799999993</v>
      </c>
      <c r="G56" s="12">
        <f>SUM(G52:G55)</f>
        <v>3214123.3</v>
      </c>
      <c r="H56" s="12">
        <f>SUM(H52:H55)</f>
        <v>856641.50999999978</v>
      </c>
      <c r="I56" s="11">
        <f>SUM(I52:I55)</f>
        <v>840361.58000000007</v>
      </c>
    </row>
    <row r="57" spans="1:9" ht="18.75" thickTop="1" x14ac:dyDescent="0.35">
      <c r="A57" s="7"/>
      <c r="B57" s="6"/>
      <c r="C57" s="6"/>
      <c r="D57" s="5"/>
      <c r="E57" s="5"/>
      <c r="F57" s="4"/>
      <c r="G57" s="10"/>
      <c r="H57" s="9"/>
      <c r="I57" s="9"/>
    </row>
    <row r="58" spans="1:9" ht="18" x14ac:dyDescent="0.35">
      <c r="A58" s="7"/>
      <c r="B58" s="6"/>
      <c r="C58" s="6"/>
      <c r="D58" s="5"/>
      <c r="E58" s="5"/>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A2:D2"/>
    <mergeCell ref="E3:I3"/>
    <mergeCell ref="E2:I2"/>
    <mergeCell ref="E5:I5"/>
    <mergeCell ref="E4:I4"/>
    <mergeCell ref="F49:F50"/>
    <mergeCell ref="E6:G6"/>
    <mergeCell ref="A34:I36"/>
    <mergeCell ref="E7:I7"/>
    <mergeCell ref="H13:I13"/>
    <mergeCell ref="H47:I47"/>
    <mergeCell ref="C33:F33"/>
    <mergeCell ref="C32:F32"/>
    <mergeCell ref="B44:I45"/>
  </mergeCells>
  <conditionalFormatting sqref="I46">
    <cfRule type="cellIs" dxfId="383" priority="8" stopIfTrue="1" operator="greaterThan">
      <formula>1</formula>
    </cfRule>
  </conditionalFormatting>
  <conditionalFormatting sqref="H52:H55">
    <cfRule type="cellIs" dxfId="382" priority="12" stopIfTrue="1" operator="notEqual">
      <formula>E52+F52-G52</formula>
    </cfRule>
  </conditionalFormatting>
  <conditionalFormatting sqref="I56">
    <cfRule type="cellIs" dxfId="381" priority="13" stopIfTrue="1" operator="notEqual">
      <formula>$I$52+$I$53+$I$54+$I$55</formula>
    </cfRule>
  </conditionalFormatting>
  <conditionalFormatting sqref="H56">
    <cfRule type="cellIs" dxfId="380" priority="14" stopIfTrue="1" operator="notEqual">
      <formula>E56+F56-G56</formula>
    </cfRule>
    <cfRule type="cellIs" dxfId="379" priority="15" stopIfTrue="1" operator="notEqual">
      <formula>SUM($H$52:$H$55)</formula>
    </cfRule>
  </conditionalFormatting>
  <conditionalFormatting sqref="G18 G16">
    <cfRule type="cellIs" dxfId="378" priority="16" stopIfTrue="1" operator="notEqual">
      <formula>H16+I16</formula>
    </cfRule>
  </conditionalFormatting>
  <conditionalFormatting sqref="G24">
    <cfRule type="cellIs" dxfId="377" priority="17" stopIfTrue="1" operator="notEqual">
      <formula>ROUND(H24+I24,2)</formula>
    </cfRule>
  </conditionalFormatting>
  <conditionalFormatting sqref="H24">
    <cfRule type="cellIs" dxfId="376" priority="18" stopIfTrue="1" operator="notEqual">
      <formula>$H$18-$H$16</formula>
    </cfRule>
  </conditionalFormatting>
  <conditionalFormatting sqref="I24">
    <cfRule type="cellIs" dxfId="375" priority="19" stopIfTrue="1" operator="notEqual">
      <formula>I18-I16</formula>
    </cfRule>
  </conditionalFormatting>
  <conditionalFormatting sqref="G23">
    <cfRule type="cellIs" dxfId="374" priority="6" stopIfTrue="1" operator="notEqual">
      <formula>ROUND(H23+I23,2)</formula>
    </cfRule>
  </conditionalFormatting>
  <conditionalFormatting sqref="J39">
    <cfRule type="cellIs" dxfId="373" priority="3" operator="greaterThan">
      <formula>0</formula>
    </cfRule>
    <cfRule type="cellIs" dxfId="372" priority="4" operator="lessThan">
      <formula>0</formula>
    </cfRule>
  </conditionalFormatting>
  <conditionalFormatting sqref="J40">
    <cfRule type="cellIs" dxfId="371" priority="1" operator="greaterThan">
      <formula>0</formula>
    </cfRule>
    <cfRule type="cellIs" dxfId="370" priority="2" operator="lessThan">
      <formula>0</formula>
    </cfRule>
  </conditionalFormatting>
  <pageMargins left="0.78740157480314965" right="0.39370078740157483" top="0.59055118110236227" bottom="0.59055118110236227" header="0.51181102362204722" footer="0.51181102362204722"/>
  <pageSetup paperSize="9" scale="85" firstPageNumber="410" orientation="portrait" r:id="rId1"/>
  <headerFooter alignWithMargins="0">
    <oddFooter>&amp;L&amp;"Arial,Kurzíva"Zastupitelstvo Olomouckého kraje 20.6.2014
5.2.- Závěrečný účet Olomouckého kraje za rok 2013
Příloha č.15: Financování hospodaření příspěvkových organizací Olomouckého kraje&amp;R&amp;"Arial,Kurzíva"Strana &amp;P (celkem 480)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34</vt:i4>
      </vt:variant>
      <vt:variant>
        <vt:lpstr>Pojmenované oblasti</vt:lpstr>
      </vt:variant>
      <vt:variant>
        <vt:i4>36</vt:i4>
      </vt:variant>
    </vt:vector>
  </HeadingPairs>
  <TitlesOfParts>
    <vt:vector size="70" baseType="lpstr">
      <vt:lpstr>Rekapitulace</vt:lpstr>
      <vt:lpstr>1. DD Javorník</vt:lpstr>
      <vt:lpstr>2. DD Kobylá</vt:lpstr>
      <vt:lpstr>3. Domov Sněženka</vt:lpstr>
      <vt:lpstr>4. SPS Jeseník</vt:lpstr>
      <vt:lpstr>5. DD Červenka</vt:lpstr>
      <vt:lpstr>6. Dům seniorů Náměšť</vt:lpstr>
      <vt:lpstr>7. Domov Hrubá Voda</vt:lpstr>
      <vt:lpstr>8. Domov seniorů Chválkovice</vt:lpstr>
      <vt:lpstr>9. Soc. služby Zikova</vt:lpstr>
      <vt:lpstr>10. Vincentinum</vt:lpstr>
      <vt:lpstr>11. Klíč</vt:lpstr>
      <vt:lpstr>12. Nové Zámky</vt:lpstr>
      <vt:lpstr>13. Středisko soc. prevence</vt:lpstr>
      <vt:lpstr>14. DD Šumperk</vt:lpstr>
      <vt:lpstr>15. DD Libina</vt:lpstr>
      <vt:lpstr>16.DD Štíty</vt:lpstr>
      <vt:lpstr>17. Sociální služby Šumperk</vt:lpstr>
      <vt:lpstr>18. Penzion Loštice</vt:lpstr>
      <vt:lpstr>19. Paprsek Olšany</vt:lpstr>
      <vt:lpstr>20. Duha</vt:lpstr>
      <vt:lpstr>21. DD Prostějov</vt:lpstr>
      <vt:lpstr>22. DD Jesenec</vt:lpstr>
      <vt:lpstr>23. Domov Na Zámku</vt:lpstr>
      <vt:lpstr>24. Sociální služby Prostějov</vt:lpstr>
      <vt:lpstr>25. Centrum soc. sl. Prostějov</vt:lpstr>
      <vt:lpstr>26. Domov Radkova Lhota</vt:lpstr>
      <vt:lpstr>27. Domov Alfreda Pavlovice</vt:lpstr>
      <vt:lpstr>28. Domov Tovačov</vt:lpstr>
      <vt:lpstr>29. Domov Větrný mlýn</vt:lpstr>
      <vt:lpstr>30. Centrum Dominika Kokory</vt:lpstr>
      <vt:lpstr>31. Domov Adam Dřev.</vt:lpstr>
      <vt:lpstr>32. Domov Na Zámečku Rokytnice</vt:lpstr>
      <vt:lpstr>CELKEM</vt:lpstr>
      <vt:lpstr>__xlnm.Print_Area_18</vt:lpstr>
      <vt:lpstr>Rekapitulace!Názvy_tisku</vt:lpstr>
      <vt:lpstr>'1. DD Javorník'!Oblast_tisku</vt:lpstr>
      <vt:lpstr>'10. Vincentinum'!Oblast_tisku</vt:lpstr>
      <vt:lpstr>'11. Klíč'!Oblast_tisku</vt:lpstr>
      <vt:lpstr>'12. Nové Zámky'!Oblast_tisku</vt:lpstr>
      <vt:lpstr>'13. Středisko soc. prevence'!Oblast_tisku</vt:lpstr>
      <vt:lpstr>'14. DD Šumperk'!Oblast_tisku</vt:lpstr>
      <vt:lpstr>'15. DD Libina'!Oblast_tisku</vt:lpstr>
      <vt:lpstr>'16.DD Štíty'!Oblast_tisku</vt:lpstr>
      <vt:lpstr>'17. Sociální služby Šumperk'!Oblast_tisku</vt:lpstr>
      <vt:lpstr>'18. Penzion Loštice'!Oblast_tisku</vt:lpstr>
      <vt:lpstr>'19. Paprsek Olšany'!Oblast_tisku</vt:lpstr>
      <vt:lpstr>'2. DD Kobylá'!Oblast_tisku</vt:lpstr>
      <vt:lpstr>'20. Duha'!Oblast_tisku</vt:lpstr>
      <vt:lpstr>'21. DD Prostějov'!Oblast_tisku</vt:lpstr>
      <vt:lpstr>'22. DD Jesenec'!Oblast_tisku</vt:lpstr>
      <vt:lpstr>'23. Domov Na Zámku'!Oblast_tisku</vt:lpstr>
      <vt:lpstr>'24. Sociální služby Prostějov'!Oblast_tisku</vt:lpstr>
      <vt:lpstr>'25. Centrum soc. sl. Prostějov'!Oblast_tisku</vt:lpstr>
      <vt:lpstr>'26. Domov Radkova Lhota'!Oblast_tisku</vt:lpstr>
      <vt:lpstr>'27. Domov Alfreda Pavlovice'!Oblast_tisku</vt:lpstr>
      <vt:lpstr>'28. Domov Tovačov'!Oblast_tisku</vt:lpstr>
      <vt:lpstr>'29. Domov Větrný mlýn'!Oblast_tisku</vt:lpstr>
      <vt:lpstr>'3. Domov Sněženka'!Oblast_tisku</vt:lpstr>
      <vt:lpstr>'30. Centrum Dominika Kokory'!Oblast_tisku</vt:lpstr>
      <vt:lpstr>'31. Domov Adam Dřev.'!Oblast_tisku</vt:lpstr>
      <vt:lpstr>'32. Domov Na Zámečku Rokytnice'!Oblast_tisku</vt:lpstr>
      <vt:lpstr>'4. SPS Jeseník'!Oblast_tisku</vt:lpstr>
      <vt:lpstr>'5. DD Červenka'!Oblast_tisku</vt:lpstr>
      <vt:lpstr>'6. Dům seniorů Náměšť'!Oblast_tisku</vt:lpstr>
      <vt:lpstr>'7. Domov Hrubá Voda'!Oblast_tisku</vt:lpstr>
      <vt:lpstr>'8. Domov seniorů Chválkovice'!Oblast_tisku</vt:lpstr>
      <vt:lpstr>'9. Soc. služby Zikova'!Oblast_tisku</vt:lpstr>
      <vt:lpstr>CELKEM!Oblast_tisku</vt:lpstr>
      <vt:lpstr>Rekapitulace!Oblast_tisku</vt:lpstr>
    </vt:vector>
  </TitlesOfParts>
  <Company>KUOK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Dostálová Anna</dc:creator>
  <cp:lastModifiedBy>Stiebnerová Monika</cp:lastModifiedBy>
  <cp:lastPrinted>2014-06-02T12:47:43Z</cp:lastPrinted>
  <dcterms:created xsi:type="dcterms:W3CDTF">2014-03-12T12:04:34Z</dcterms:created>
  <dcterms:modified xsi:type="dcterms:W3CDTF">2014-06-02T12:47:48Z</dcterms:modified>
</cp:coreProperties>
</file>