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90" windowHeight="7755" tabRatio="874"/>
  </bookViews>
  <sheets>
    <sheet name="Rekapitulace" sheetId="41" r:id="rId1"/>
    <sheet name="1021" sheetId="7" r:id="rId2"/>
    <sheet name="1022" sheetId="35" r:id="rId3"/>
    <sheet name="1024" sheetId="34" r:id="rId4"/>
    <sheet name="1040" sheetId="33" r:id="rId5"/>
    <sheet name="1041" sheetId="32" r:id="rId6"/>
    <sheet name="1111" sheetId="31" r:id="rId7"/>
    <sheet name="1112" sheetId="30" r:id="rId8"/>
    <sheet name="1135" sheetId="29" r:id="rId9"/>
    <sheet name="1136" sheetId="28" r:id="rId10"/>
    <sheet name="1137" sheetId="27" r:id="rId11"/>
    <sheet name="1138" sheetId="26" r:id="rId12"/>
    <sheet name="1140" sheetId="25" r:id="rId13"/>
    <sheet name="1153" sheetId="24" r:id="rId14"/>
    <sheet name="1154" sheetId="23" r:id="rId15"/>
    <sheet name="1163" sheetId="22" r:id="rId16"/>
    <sheet name="1174" sheetId="21" r:id="rId17"/>
    <sheet name="1221" sheetId="20" r:id="rId18"/>
    <sheet name="1222" sheetId="19" r:id="rId19"/>
    <sheet name="1223" sheetId="18" r:id="rId20"/>
    <sheet name="1311" sheetId="16" r:id="rId21"/>
    <sheet name="1312" sheetId="15" r:id="rId22"/>
    <sheet name="1313" sheetId="14" r:id="rId23"/>
    <sheet name="1354" sheetId="13" r:id="rId24"/>
    <sheet name="List3" sheetId="44" state="hidden" r:id="rId25"/>
  </sheets>
  <definedNames>
    <definedName name="A">#REF!</definedName>
    <definedName name="názvy.tisku">#REF!</definedName>
    <definedName name="_xlnm.Print_Titles" localSheetId="0">Rekapitulace!$7:$10</definedName>
    <definedName name="_xlnm.Print_Area" localSheetId="1">'1021'!$A$1:$I$56</definedName>
    <definedName name="_xlnm.Print_Area" localSheetId="2">'1022'!$A$1:$I$55</definedName>
    <definedName name="_xlnm.Print_Area" localSheetId="3">'1024'!$A$1:$I$54</definedName>
    <definedName name="_xlnm.Print_Area" localSheetId="4">'1040'!$A$1:$I$55</definedName>
    <definedName name="_xlnm.Print_Area" localSheetId="5">'1041'!$A$1:$I$54</definedName>
    <definedName name="_xlnm.Print_Area" localSheetId="6">'1111'!$A$1:$I$55</definedName>
    <definedName name="_xlnm.Print_Area" localSheetId="7">'1112'!$A$1:$I$54</definedName>
    <definedName name="_xlnm.Print_Area" localSheetId="8">'1135'!$A$1:$I$55</definedName>
    <definedName name="_xlnm.Print_Area" localSheetId="9">'1136'!$A$1:$I$54</definedName>
    <definedName name="_xlnm.Print_Area" localSheetId="10">'1137'!$A$1:$I$54</definedName>
    <definedName name="_xlnm.Print_Area" localSheetId="11">'1138'!$A$1:$I$54</definedName>
    <definedName name="_xlnm.Print_Area" localSheetId="12">'1140'!$A$1:$I$54</definedName>
    <definedName name="_xlnm.Print_Area" localSheetId="13">'1153'!$A$1:$I$55</definedName>
    <definedName name="_xlnm.Print_Area" localSheetId="14">'1154'!$A$1:$I$54</definedName>
    <definedName name="_xlnm.Print_Area" localSheetId="15">'1163'!$A$1:$I$54</definedName>
    <definedName name="_xlnm.Print_Area" localSheetId="16">'1174'!$A$1:$I$54</definedName>
    <definedName name="_xlnm.Print_Area" localSheetId="17">'1221'!$A$1:$I$55</definedName>
    <definedName name="_xlnm.Print_Area" localSheetId="18">'1222'!$A$1:$I$54</definedName>
    <definedName name="_xlnm.Print_Area" localSheetId="19">'1223'!$A$1:$I$54</definedName>
    <definedName name="_xlnm.Print_Area" localSheetId="20">'1311'!$A$1:$I$54</definedName>
    <definedName name="_xlnm.Print_Area" localSheetId="21">'1312'!$A$1:$I$54</definedName>
    <definedName name="_xlnm.Print_Area" localSheetId="22">'1313'!$A$1:$I$54</definedName>
    <definedName name="_xlnm.Print_Area" localSheetId="23">'1354'!$A$1:$I$54</definedName>
  </definedNames>
  <calcPr calcId="145621"/>
</workbook>
</file>

<file path=xl/calcChain.xml><?xml version="1.0" encoding="utf-8"?>
<calcChain xmlns="http://schemas.openxmlformats.org/spreadsheetml/2006/main">
  <c r="G32" i="30" l="1"/>
  <c r="L22" i="41" l="1"/>
  <c r="M22" i="41"/>
  <c r="M20" i="41"/>
  <c r="N58" i="41" l="1"/>
  <c r="M56" i="41"/>
  <c r="L56" i="41"/>
  <c r="M54" i="41"/>
  <c r="L54" i="41"/>
  <c r="M52" i="41"/>
  <c r="L52" i="41"/>
  <c r="M50" i="41"/>
  <c r="L50" i="41"/>
  <c r="M48" i="41"/>
  <c r="L48" i="41"/>
  <c r="M46" i="41"/>
  <c r="L46" i="41"/>
  <c r="M44" i="41"/>
  <c r="L44" i="41"/>
  <c r="M42" i="41"/>
  <c r="L42" i="41"/>
  <c r="M40" i="41"/>
  <c r="L40" i="41"/>
  <c r="M38" i="41"/>
  <c r="L38" i="41"/>
  <c r="M36" i="41"/>
  <c r="L36" i="41"/>
  <c r="M34" i="41"/>
  <c r="L34" i="41"/>
  <c r="M32" i="41"/>
  <c r="L32" i="41"/>
  <c r="M30" i="41"/>
  <c r="L30" i="41"/>
  <c r="M28" i="41"/>
  <c r="L28" i="41"/>
  <c r="M26" i="41"/>
  <c r="L26" i="41"/>
  <c r="M24" i="41"/>
  <c r="L24" i="41"/>
  <c r="L20" i="41"/>
  <c r="M18" i="41"/>
  <c r="L18" i="41"/>
  <c r="M16" i="41"/>
  <c r="L16" i="41"/>
  <c r="M14" i="41"/>
  <c r="L14" i="41"/>
  <c r="L12" i="41"/>
  <c r="M12" i="41"/>
  <c r="M58" i="41" l="1"/>
  <c r="L58" i="41"/>
  <c r="I44" i="41"/>
  <c r="I36" i="41"/>
  <c r="I22" i="41"/>
  <c r="I18" i="41"/>
  <c r="I20" i="41"/>
  <c r="N59" i="41" l="1"/>
  <c r="I58" i="41"/>
  <c r="G32" i="13" l="1"/>
  <c r="G29" i="13"/>
  <c r="I24" i="13"/>
  <c r="H24" i="13"/>
  <c r="G32" i="14"/>
  <c r="G29" i="14"/>
  <c r="I24" i="14"/>
  <c r="H24" i="14"/>
  <c r="G32" i="15"/>
  <c r="G29" i="15"/>
  <c r="I24" i="15"/>
  <c r="H24" i="15"/>
  <c r="G32" i="16"/>
  <c r="G29" i="16"/>
  <c r="I24" i="16"/>
  <c r="H24" i="16"/>
  <c r="G32" i="18"/>
  <c r="G29" i="18"/>
  <c r="I24" i="18"/>
  <c r="H24" i="18"/>
  <c r="G32" i="19"/>
  <c r="G29" i="19"/>
  <c r="I24" i="19"/>
  <c r="H24" i="19"/>
  <c r="G32" i="20"/>
  <c r="G29" i="20"/>
  <c r="I24" i="20"/>
  <c r="H24" i="20"/>
  <c r="G32" i="21"/>
  <c r="G29" i="21"/>
  <c r="I24" i="21"/>
  <c r="H24" i="21"/>
  <c r="G32" i="22"/>
  <c r="G29" i="22"/>
  <c r="I24" i="22"/>
  <c r="H24" i="22"/>
  <c r="G32" i="23"/>
  <c r="G29" i="23"/>
  <c r="I24" i="23"/>
  <c r="H24" i="23"/>
  <c r="G32" i="24"/>
  <c r="G29" i="24"/>
  <c r="I24" i="24"/>
  <c r="H24" i="24"/>
  <c r="G32" i="25"/>
  <c r="G29" i="25"/>
  <c r="I24" i="25"/>
  <c r="H24" i="25"/>
  <c r="G32" i="26"/>
  <c r="G29" i="26"/>
  <c r="I24" i="26"/>
  <c r="H24" i="26"/>
  <c r="G32" i="27"/>
  <c r="G29" i="27"/>
  <c r="I24" i="27"/>
  <c r="H24" i="27"/>
  <c r="G32" i="28"/>
  <c r="G29" i="28"/>
  <c r="I24" i="28"/>
  <c r="H24" i="28"/>
  <c r="G32" i="29"/>
  <c r="G29" i="29"/>
  <c r="I24" i="29"/>
  <c r="H24" i="29"/>
  <c r="G29" i="30"/>
  <c r="I24" i="30"/>
  <c r="H24" i="30"/>
  <c r="G32" i="31"/>
  <c r="G29" i="31"/>
  <c r="I24" i="31"/>
  <c r="H24" i="31"/>
  <c r="G32" i="32"/>
  <c r="G29" i="32"/>
  <c r="I24" i="32"/>
  <c r="H24" i="32"/>
  <c r="G32" i="33"/>
  <c r="G29" i="33"/>
  <c r="I24" i="33"/>
  <c r="H24" i="33"/>
  <c r="G29" i="34"/>
  <c r="I24" i="34"/>
  <c r="H24" i="34"/>
  <c r="G32" i="35"/>
  <c r="G29" i="35"/>
  <c r="I24" i="35"/>
  <c r="H24" i="35"/>
  <c r="G32" i="7"/>
  <c r="G29" i="7"/>
  <c r="I24" i="7"/>
  <c r="H24" i="7"/>
  <c r="F52" i="13" l="1"/>
  <c r="G52" i="16"/>
  <c r="F52" i="16"/>
  <c r="F52" i="18"/>
  <c r="G52" i="19"/>
  <c r="F52" i="19"/>
  <c r="F53" i="20"/>
  <c r="F55" i="20" s="1"/>
  <c r="I52" i="21" l="1"/>
  <c r="G52" i="21"/>
  <c r="F52" i="21"/>
  <c r="G52" i="22"/>
  <c r="F52" i="22"/>
  <c r="G52" i="23"/>
  <c r="F52" i="23"/>
  <c r="G53" i="24"/>
  <c r="F53" i="24"/>
  <c r="F52" i="25"/>
  <c r="I52" i="26" l="1"/>
  <c r="G52" i="26"/>
  <c r="F52" i="26"/>
  <c r="F52" i="27"/>
  <c r="I53" i="28" l="1"/>
  <c r="I52" i="28"/>
  <c r="F52" i="28"/>
  <c r="G52" i="29"/>
  <c r="F52" i="29"/>
  <c r="I52" i="30"/>
  <c r="G52" i="30"/>
  <c r="F52" i="30"/>
  <c r="I53" i="31"/>
  <c r="F53" i="31"/>
  <c r="I52" i="32" l="1"/>
  <c r="F52" i="32"/>
  <c r="F53" i="33"/>
  <c r="I38" i="28" l="1"/>
  <c r="I38" i="34"/>
  <c r="I38" i="13" l="1"/>
  <c r="I38" i="18"/>
  <c r="I38" i="19"/>
  <c r="I38" i="21"/>
  <c r="I39" i="21"/>
  <c r="I38" i="23"/>
  <c r="I38" i="25"/>
  <c r="I42" i="26" l="1"/>
  <c r="G54" i="13" l="1"/>
  <c r="F54" i="13"/>
  <c r="E54" i="13"/>
  <c r="H53" i="13"/>
  <c r="I53" i="13" s="1"/>
  <c r="H52" i="13"/>
  <c r="I52" i="13" s="1"/>
  <c r="H51" i="13"/>
  <c r="H50" i="13"/>
  <c r="I50" i="13" s="1"/>
  <c r="I41" i="13"/>
  <c r="I39" i="13"/>
  <c r="G22" i="13"/>
  <c r="G56" i="41" s="1"/>
  <c r="G18" i="13"/>
  <c r="G16" i="13"/>
  <c r="E56" i="41" s="1"/>
  <c r="G54" i="14"/>
  <c r="F54" i="14"/>
  <c r="E54" i="14"/>
  <c r="H53" i="14"/>
  <c r="I53" i="14" s="1"/>
  <c r="H52" i="14"/>
  <c r="I52" i="14" s="1"/>
  <c r="H51" i="14"/>
  <c r="H50" i="14"/>
  <c r="I50" i="14" s="1"/>
  <c r="I41" i="14"/>
  <c r="I39" i="14"/>
  <c r="G22" i="14"/>
  <c r="G54" i="41" s="1"/>
  <c r="G18" i="14"/>
  <c r="G16" i="14"/>
  <c r="E54" i="41" s="1"/>
  <c r="G54" i="15"/>
  <c r="F54" i="15"/>
  <c r="E54" i="15"/>
  <c r="H53" i="15"/>
  <c r="I53" i="15" s="1"/>
  <c r="H52" i="15"/>
  <c r="I52" i="15" s="1"/>
  <c r="H51" i="15"/>
  <c r="H50" i="15"/>
  <c r="I50" i="15" s="1"/>
  <c r="I41" i="15"/>
  <c r="I39" i="15"/>
  <c r="G22" i="15"/>
  <c r="G52" i="41" s="1"/>
  <c r="G18" i="15"/>
  <c r="G16" i="15"/>
  <c r="E52" i="41" s="1"/>
  <c r="G54" i="16"/>
  <c r="F54" i="16"/>
  <c r="E54" i="16"/>
  <c r="H53" i="16"/>
  <c r="I53" i="16" s="1"/>
  <c r="H52" i="16"/>
  <c r="I52" i="16" s="1"/>
  <c r="H51" i="16"/>
  <c r="H50" i="16"/>
  <c r="I41" i="16"/>
  <c r="I39" i="16"/>
  <c r="G22" i="16"/>
  <c r="G50" i="41" s="1"/>
  <c r="G18" i="16"/>
  <c r="G16" i="16"/>
  <c r="E50" i="41" s="1"/>
  <c r="G54" i="18"/>
  <c r="F54" i="18"/>
  <c r="E54" i="18"/>
  <c r="H53" i="18"/>
  <c r="H52" i="18"/>
  <c r="I52" i="18" s="1"/>
  <c r="H51" i="18"/>
  <c r="H50" i="18"/>
  <c r="I41" i="18"/>
  <c r="I39" i="18"/>
  <c r="G22" i="18"/>
  <c r="G48" i="41" s="1"/>
  <c r="G18" i="18"/>
  <c r="G16" i="18"/>
  <c r="E48" i="41" s="1"/>
  <c r="G54" i="19"/>
  <c r="F54" i="19"/>
  <c r="E54" i="19"/>
  <c r="H53" i="19"/>
  <c r="I53" i="19" s="1"/>
  <c r="H52" i="19"/>
  <c r="I52" i="19" s="1"/>
  <c r="H51" i="19"/>
  <c r="H50" i="19"/>
  <c r="I50" i="19" s="1"/>
  <c r="I41" i="19"/>
  <c r="I39" i="19"/>
  <c r="G22" i="19"/>
  <c r="G46" i="41" s="1"/>
  <c r="G18" i="19"/>
  <c r="G16" i="19"/>
  <c r="E46" i="41" s="1"/>
  <c r="G55" i="20"/>
  <c r="E55" i="20"/>
  <c r="H54" i="20"/>
  <c r="I54" i="20" s="1"/>
  <c r="H53" i="20"/>
  <c r="I53" i="20" s="1"/>
  <c r="H52" i="20"/>
  <c r="H51" i="20"/>
  <c r="I51" i="20" s="1"/>
  <c r="I42" i="20"/>
  <c r="I40" i="20"/>
  <c r="G22" i="20"/>
  <c r="G44" i="41" s="1"/>
  <c r="G18" i="20"/>
  <c r="G16" i="20"/>
  <c r="E44" i="41" s="1"/>
  <c r="G54" i="21"/>
  <c r="F54" i="21"/>
  <c r="E54" i="21"/>
  <c r="H53" i="21"/>
  <c r="I53" i="21" s="1"/>
  <c r="H52" i="21"/>
  <c r="H51" i="21"/>
  <c r="H50" i="21"/>
  <c r="I50" i="21" s="1"/>
  <c r="I41" i="21"/>
  <c r="G22" i="21"/>
  <c r="G42" i="41" s="1"/>
  <c r="G18" i="21"/>
  <c r="G16" i="21"/>
  <c r="E42" i="41" s="1"/>
  <c r="G54" i="22"/>
  <c r="F54" i="22"/>
  <c r="E54" i="22"/>
  <c r="H53" i="22"/>
  <c r="I53" i="22" s="1"/>
  <c r="H52" i="22"/>
  <c r="I52" i="22" s="1"/>
  <c r="H51" i="22"/>
  <c r="H50" i="22"/>
  <c r="I50" i="22" s="1"/>
  <c r="I41" i="22"/>
  <c r="I39" i="22"/>
  <c r="G22" i="22"/>
  <c r="G40" i="41" s="1"/>
  <c r="G18" i="22"/>
  <c r="G16" i="22"/>
  <c r="E40" i="41" s="1"/>
  <c r="G54" i="23"/>
  <c r="F54" i="23"/>
  <c r="E54" i="23"/>
  <c r="H53" i="23"/>
  <c r="I53" i="23" s="1"/>
  <c r="H52" i="23"/>
  <c r="I52" i="23" s="1"/>
  <c r="H51" i="23"/>
  <c r="H50" i="23"/>
  <c r="I50" i="23" s="1"/>
  <c r="I41" i="23"/>
  <c r="I39" i="23"/>
  <c r="G22" i="23"/>
  <c r="G38" i="41" s="1"/>
  <c r="G18" i="23"/>
  <c r="G16" i="23"/>
  <c r="E38" i="41" s="1"/>
  <c r="G55" i="24"/>
  <c r="F55" i="24"/>
  <c r="E55" i="24"/>
  <c r="H54" i="24"/>
  <c r="I54" i="24" s="1"/>
  <c r="H53" i="24"/>
  <c r="I53" i="24" s="1"/>
  <c r="H52" i="24"/>
  <c r="H51" i="24"/>
  <c r="I51" i="24" s="1"/>
  <c r="I42" i="24"/>
  <c r="I40" i="24"/>
  <c r="G22" i="24"/>
  <c r="G36" i="41" s="1"/>
  <c r="G18" i="24"/>
  <c r="G16" i="24"/>
  <c r="E36" i="41" s="1"/>
  <c r="G54" i="25"/>
  <c r="F54" i="25"/>
  <c r="E54" i="25"/>
  <c r="H53" i="25"/>
  <c r="I53" i="25" s="1"/>
  <c r="H52" i="25"/>
  <c r="I52" i="25" s="1"/>
  <c r="H51" i="25"/>
  <c r="H50" i="25"/>
  <c r="I50" i="25" s="1"/>
  <c r="I41" i="25"/>
  <c r="I39" i="25"/>
  <c r="G22" i="25"/>
  <c r="G34" i="41" s="1"/>
  <c r="G18" i="25"/>
  <c r="G16" i="25"/>
  <c r="E34" i="41" s="1"/>
  <c r="G54" i="26"/>
  <c r="F54" i="26"/>
  <c r="E54" i="26"/>
  <c r="H53" i="26"/>
  <c r="I53" i="26" s="1"/>
  <c r="H52" i="26"/>
  <c r="H51" i="26"/>
  <c r="H50" i="26"/>
  <c r="I50" i="26" s="1"/>
  <c r="I41" i="26"/>
  <c r="I39" i="26"/>
  <c r="G22" i="26"/>
  <c r="G32" i="41" s="1"/>
  <c r="G18" i="26"/>
  <c r="G16" i="26"/>
  <c r="E32" i="41" s="1"/>
  <c r="G54" i="27"/>
  <c r="F54" i="27"/>
  <c r="E54" i="27"/>
  <c r="H53" i="27"/>
  <c r="I53" i="27" s="1"/>
  <c r="H52" i="27"/>
  <c r="I52" i="27" s="1"/>
  <c r="H51" i="27"/>
  <c r="H50" i="27"/>
  <c r="I50" i="27" s="1"/>
  <c r="I41" i="27"/>
  <c r="I39" i="27"/>
  <c r="G22" i="27"/>
  <c r="G30" i="41" s="1"/>
  <c r="G18" i="27"/>
  <c r="G16" i="27"/>
  <c r="E30" i="41" s="1"/>
  <c r="G54" i="28"/>
  <c r="F54" i="28"/>
  <c r="E54" i="28"/>
  <c r="H53" i="28"/>
  <c r="H52" i="28"/>
  <c r="H51" i="28"/>
  <c r="H50" i="28"/>
  <c r="I41" i="28"/>
  <c r="I39" i="28"/>
  <c r="G22" i="28"/>
  <c r="G28" i="41" s="1"/>
  <c r="G18" i="28"/>
  <c r="G16" i="28"/>
  <c r="E28" i="41" s="1"/>
  <c r="G54" i="29"/>
  <c r="F54" i="29"/>
  <c r="E54" i="29"/>
  <c r="H53" i="29"/>
  <c r="I53" i="29" s="1"/>
  <c r="H52" i="29"/>
  <c r="I52" i="29" s="1"/>
  <c r="H51" i="29"/>
  <c r="H50" i="29"/>
  <c r="I50" i="29" s="1"/>
  <c r="I41" i="29"/>
  <c r="I39" i="29"/>
  <c r="G22" i="29"/>
  <c r="G26" i="41" s="1"/>
  <c r="G18" i="29"/>
  <c r="G16" i="29"/>
  <c r="E26" i="41" s="1"/>
  <c r="G54" i="30"/>
  <c r="F54" i="30"/>
  <c r="E54" i="30"/>
  <c r="H53" i="30"/>
  <c r="H52" i="30"/>
  <c r="H51" i="30"/>
  <c r="H50" i="30"/>
  <c r="I50" i="30" s="1"/>
  <c r="I41" i="30"/>
  <c r="I39" i="30"/>
  <c r="G22" i="30"/>
  <c r="G24" i="41" s="1"/>
  <c r="G18" i="30"/>
  <c r="G16" i="30"/>
  <c r="E24" i="41" s="1"/>
  <c r="G55" i="31"/>
  <c r="F55" i="31"/>
  <c r="E55" i="31"/>
  <c r="H54" i="31"/>
  <c r="I54" i="31" s="1"/>
  <c r="H53" i="31"/>
  <c r="H52" i="31"/>
  <c r="H51" i="31"/>
  <c r="I51" i="31" s="1"/>
  <c r="I42" i="31"/>
  <c r="I40" i="31"/>
  <c r="G22" i="31"/>
  <c r="G22" i="41" s="1"/>
  <c r="G18" i="31"/>
  <c r="G16" i="31"/>
  <c r="E22" i="41" s="1"/>
  <c r="G54" i="32"/>
  <c r="F54" i="32"/>
  <c r="E54" i="32"/>
  <c r="H53" i="32"/>
  <c r="I53" i="32" s="1"/>
  <c r="H52" i="32"/>
  <c r="H51" i="32"/>
  <c r="H50" i="32"/>
  <c r="I41" i="32"/>
  <c r="I39" i="32"/>
  <c r="G22" i="32"/>
  <c r="G20" i="41" s="1"/>
  <c r="G18" i="32"/>
  <c r="G16" i="32"/>
  <c r="E20" i="41" s="1"/>
  <c r="G55" i="33"/>
  <c r="F55" i="33"/>
  <c r="E55" i="33"/>
  <c r="H54" i="33"/>
  <c r="I54" i="33" s="1"/>
  <c r="H53" i="33"/>
  <c r="I53" i="33" s="1"/>
  <c r="H52" i="33"/>
  <c r="H51" i="33"/>
  <c r="I51" i="33" s="1"/>
  <c r="I42" i="33"/>
  <c r="I40" i="33"/>
  <c r="G22" i="33"/>
  <c r="G18" i="41" s="1"/>
  <c r="G18" i="33"/>
  <c r="G16" i="33"/>
  <c r="E18" i="41" s="1"/>
  <c r="G54" i="34"/>
  <c r="F54" i="34"/>
  <c r="E54" i="34"/>
  <c r="H53" i="34"/>
  <c r="I53" i="34" s="1"/>
  <c r="H52" i="34"/>
  <c r="I52" i="34" s="1"/>
  <c r="H51" i="34"/>
  <c r="H50" i="34"/>
  <c r="I50" i="34" s="1"/>
  <c r="I41" i="34"/>
  <c r="I39" i="34"/>
  <c r="G22" i="34"/>
  <c r="G16" i="41" s="1"/>
  <c r="G18" i="34"/>
  <c r="G16" i="34"/>
  <c r="E16" i="41" s="1"/>
  <c r="G54" i="35"/>
  <c r="F54" i="35"/>
  <c r="E54" i="35"/>
  <c r="H53" i="35"/>
  <c r="I53" i="35" s="1"/>
  <c r="H52" i="35"/>
  <c r="I52" i="35" s="1"/>
  <c r="H51" i="35"/>
  <c r="H50" i="35"/>
  <c r="I50" i="35" s="1"/>
  <c r="G22" i="35"/>
  <c r="G14" i="41" s="1"/>
  <c r="G18" i="35"/>
  <c r="G16" i="35"/>
  <c r="E14" i="41" s="1"/>
  <c r="G54" i="7"/>
  <c r="F54" i="7"/>
  <c r="E54" i="7"/>
  <c r="H53" i="7"/>
  <c r="I53" i="7" s="1"/>
  <c r="H52" i="7"/>
  <c r="I52" i="7" s="1"/>
  <c r="H51" i="7"/>
  <c r="H50" i="7"/>
  <c r="I50" i="7" s="1"/>
  <c r="G22" i="7"/>
  <c r="G12" i="41" s="1"/>
  <c r="G18" i="7"/>
  <c r="G16" i="7"/>
  <c r="E12" i="41" s="1"/>
  <c r="G58" i="41" l="1"/>
  <c r="F14" i="41"/>
  <c r="H14" i="41" s="1"/>
  <c r="J14" i="41" s="1"/>
  <c r="G24" i="35"/>
  <c r="G25" i="35" s="1"/>
  <c r="F46" i="41"/>
  <c r="H46" i="41" s="1"/>
  <c r="J46" i="41" s="1"/>
  <c r="G24" i="19"/>
  <c r="G25" i="19" s="1"/>
  <c r="F48" i="41"/>
  <c r="H48" i="41" s="1"/>
  <c r="J48" i="41" s="1"/>
  <c r="G24" i="18"/>
  <c r="G25" i="18" s="1"/>
  <c r="F50" i="41"/>
  <c r="H50" i="41" s="1"/>
  <c r="J50" i="41" s="1"/>
  <c r="G24" i="16"/>
  <c r="G25" i="16" s="1"/>
  <c r="F52" i="41"/>
  <c r="H52" i="41" s="1"/>
  <c r="J52" i="41" s="1"/>
  <c r="G24" i="15"/>
  <c r="G25" i="15" s="1"/>
  <c r="F56" i="41"/>
  <c r="H56" i="41" s="1"/>
  <c r="J56" i="41" s="1"/>
  <c r="G24" i="13"/>
  <c r="G25" i="13" s="1"/>
  <c r="E58" i="41"/>
  <c r="F44" i="41"/>
  <c r="H44" i="41" s="1"/>
  <c r="J44" i="41" s="1"/>
  <c r="G24" i="20"/>
  <c r="G25" i="20" s="1"/>
  <c r="F54" i="41"/>
  <c r="H54" i="41" s="1"/>
  <c r="J54" i="41" s="1"/>
  <c r="G24" i="14"/>
  <c r="G25" i="14" s="1"/>
  <c r="F12" i="41"/>
  <c r="G24" i="7"/>
  <c r="G25" i="7" s="1"/>
  <c r="F16" i="41"/>
  <c r="H16" i="41" s="1"/>
  <c r="J16" i="41" s="1"/>
  <c r="G24" i="34"/>
  <c r="G25" i="34" s="1"/>
  <c r="F18" i="41"/>
  <c r="H18" i="41" s="1"/>
  <c r="J18" i="41" s="1"/>
  <c r="G24" i="33"/>
  <c r="G25" i="33" s="1"/>
  <c r="F20" i="41"/>
  <c r="H20" i="41" s="1"/>
  <c r="J20" i="41" s="1"/>
  <c r="G24" i="32"/>
  <c r="G25" i="32" s="1"/>
  <c r="F22" i="41"/>
  <c r="H22" i="41" s="1"/>
  <c r="J22" i="41" s="1"/>
  <c r="G24" i="31"/>
  <c r="G25" i="31" s="1"/>
  <c r="F24" i="41"/>
  <c r="H24" i="41" s="1"/>
  <c r="J24" i="41" s="1"/>
  <c r="G24" i="30"/>
  <c r="G25" i="30" s="1"/>
  <c r="F26" i="41"/>
  <c r="H26" i="41" s="1"/>
  <c r="J26" i="41" s="1"/>
  <c r="G24" i="29"/>
  <c r="G25" i="29" s="1"/>
  <c r="F28" i="41"/>
  <c r="H28" i="41" s="1"/>
  <c r="J28" i="41" s="1"/>
  <c r="G24" i="28"/>
  <c r="G25" i="28" s="1"/>
  <c r="F30" i="41"/>
  <c r="H30" i="41" s="1"/>
  <c r="J30" i="41" s="1"/>
  <c r="G24" i="27"/>
  <c r="G25" i="27" s="1"/>
  <c r="F32" i="41"/>
  <c r="H32" i="41" s="1"/>
  <c r="K32" i="41" s="1"/>
  <c r="K58" i="41" s="1"/>
  <c r="G24" i="26"/>
  <c r="G25" i="26" s="1"/>
  <c r="F34" i="41"/>
  <c r="H34" i="41" s="1"/>
  <c r="J34" i="41" s="1"/>
  <c r="G24" i="25"/>
  <c r="G25" i="25" s="1"/>
  <c r="F36" i="41"/>
  <c r="H36" i="41" s="1"/>
  <c r="J36" i="41" s="1"/>
  <c r="G24" i="24"/>
  <c r="G25" i="24" s="1"/>
  <c r="F38" i="41"/>
  <c r="H38" i="41" s="1"/>
  <c r="J38" i="41" s="1"/>
  <c r="G24" i="23"/>
  <c r="G25" i="23" s="1"/>
  <c r="F40" i="41"/>
  <c r="H40" i="41" s="1"/>
  <c r="J40" i="41" s="1"/>
  <c r="G24" i="22"/>
  <c r="G25" i="22" s="1"/>
  <c r="F42" i="41"/>
  <c r="H42" i="41" s="1"/>
  <c r="J42" i="41" s="1"/>
  <c r="G24" i="21"/>
  <c r="G25" i="21" s="1"/>
  <c r="I55" i="33"/>
  <c r="H54" i="13"/>
  <c r="H54" i="14"/>
  <c r="H54" i="15"/>
  <c r="H54" i="16"/>
  <c r="H54" i="18"/>
  <c r="H54" i="19"/>
  <c r="H55" i="20"/>
  <c r="H54" i="21"/>
  <c r="I54" i="22"/>
  <c r="H54" i="22"/>
  <c r="H54" i="23"/>
  <c r="H55" i="24"/>
  <c r="H54" i="25"/>
  <c r="H54" i="26"/>
  <c r="H54" i="27"/>
  <c r="H54" i="28"/>
  <c r="I54" i="29"/>
  <c r="H54" i="29"/>
  <c r="H54" i="30"/>
  <c r="H55" i="31"/>
  <c r="H54" i="32"/>
  <c r="H55" i="33"/>
  <c r="H54" i="34"/>
  <c r="H54" i="35"/>
  <c r="H54" i="7"/>
  <c r="I54" i="7"/>
  <c r="I54" i="13"/>
  <c r="I54" i="14"/>
  <c r="I54" i="15"/>
  <c r="I54" i="16"/>
  <c r="I54" i="18"/>
  <c r="I54" i="19"/>
  <c r="I55" i="20"/>
  <c r="I54" i="21"/>
  <c r="I54" i="23"/>
  <c r="I55" i="24"/>
  <c r="I54" i="25"/>
  <c r="I54" i="26"/>
  <c r="I54" i="27"/>
  <c r="I54" i="28"/>
  <c r="I54" i="30"/>
  <c r="I55" i="31"/>
  <c r="I50" i="32"/>
  <c r="I54" i="32" s="1"/>
  <c r="I54" i="34"/>
  <c r="I54" i="35"/>
  <c r="H12" i="41" l="1"/>
  <c r="F58" i="41"/>
  <c r="I53" i="44"/>
  <c r="H53" i="44"/>
  <c r="G53" i="44"/>
  <c r="F53" i="44"/>
  <c r="E53" i="44"/>
  <c r="I52" i="44"/>
  <c r="H52" i="44"/>
  <c r="G52" i="44"/>
  <c r="F52" i="44"/>
  <c r="E52" i="44"/>
  <c r="I51" i="44"/>
  <c r="H51" i="44"/>
  <c r="G51" i="44"/>
  <c r="F51" i="44"/>
  <c r="E51" i="44"/>
  <c r="I50" i="44"/>
  <c r="H50" i="44"/>
  <c r="G50" i="44"/>
  <c r="F50" i="44"/>
  <c r="E50" i="44"/>
  <c r="I49" i="44"/>
  <c r="H49" i="44"/>
  <c r="G49" i="44"/>
  <c r="F49" i="44"/>
  <c r="E49" i="44"/>
  <c r="G41" i="44"/>
  <c r="F41" i="44"/>
  <c r="G40" i="44"/>
  <c r="F40" i="44"/>
  <c r="G39" i="44"/>
  <c r="F39" i="44"/>
  <c r="G38" i="44"/>
  <c r="F38" i="44"/>
  <c r="G37" i="44"/>
  <c r="F37" i="44"/>
  <c r="G31" i="44"/>
  <c r="G30" i="44"/>
  <c r="G29" i="44"/>
  <c r="G28" i="44"/>
  <c r="I24" i="44"/>
  <c r="H24" i="44"/>
  <c r="G24" i="44"/>
  <c r="I22" i="44"/>
  <c r="H22" i="44"/>
  <c r="G22" i="44"/>
  <c r="I18" i="44"/>
  <c r="H18" i="44"/>
  <c r="G18" i="44"/>
  <c r="F18" i="44"/>
  <c r="E18" i="44"/>
  <c r="I16" i="44"/>
  <c r="H16" i="44"/>
  <c r="G16" i="44"/>
  <c r="F16" i="44"/>
  <c r="E16" i="44"/>
  <c r="J12" i="41" l="1"/>
  <c r="J58" i="41" s="1"/>
  <c r="K59" i="41" s="1"/>
  <c r="H58" i="41"/>
  <c r="I38" i="44"/>
  <c r="I37" i="44"/>
  <c r="I40" i="44"/>
</calcChain>
</file>

<file path=xl/sharedStrings.xml><?xml version="1.0" encoding="utf-8"?>
<sst xmlns="http://schemas.openxmlformats.org/spreadsheetml/2006/main" count="1687" uniqueCount="222">
  <si>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</si>
  <si>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</si>
  <si>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</si>
  <si>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</si>
  <si>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</si>
  <si>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</si>
  <si>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</si>
  <si>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</si>
  <si>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</si>
  <si>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</si>
  <si>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</si>
  <si>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</si>
  <si>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</si>
  <si>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</si>
  <si>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</si>
  <si>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</si>
  <si>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</si>
  <si>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</si>
  <si>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</si>
  <si>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</si>
  <si>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</si>
  <si>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</si>
  <si>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</si>
  <si>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</si>
  <si>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</si>
  <si>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</si>
  <si>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</si>
  <si>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</si>
  <si>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</si>
  <si>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</si>
  <si>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</si>
  <si>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</si>
  <si>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</si>
  <si>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</si>
  <si>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</si>
  <si>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</si>
  <si>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</si>
  <si>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Odvody z investičního fondu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</si>
  <si>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</si>
  <si>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</si>
  <si>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</si>
  <si>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</si>
  <si>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</si>
  <si>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</si>
  <si>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>ORJ -10</t>
  </si>
  <si>
    <t xml:space="preserve">                Mgr. Miroslav Gajdůšek , MBA</t>
  </si>
  <si>
    <t>Adresa</t>
  </si>
  <si>
    <t>Daň</t>
  </si>
  <si>
    <t>zlepšený VH</t>
  </si>
  <si>
    <t>ztráta</t>
  </si>
  <si>
    <t>Základní škola a Mateřská škola při lázních</t>
  </si>
  <si>
    <t>Základní škola a Mateřská škola</t>
  </si>
  <si>
    <t>Gymnázium</t>
  </si>
  <si>
    <t>Obchodní akademie a Jazyková škola</t>
  </si>
  <si>
    <t>Střední zdravotnická škola</t>
  </si>
  <si>
    <t>Základní umělecká škola</t>
  </si>
  <si>
    <t>Lázeňská 573</t>
  </si>
  <si>
    <t>789 61 Bludov</t>
  </si>
  <si>
    <t>Lázeňská 240</t>
  </si>
  <si>
    <t>788 15 Velké Losiny</t>
  </si>
  <si>
    <t>789 85 Mohelnice</t>
  </si>
  <si>
    <t>Střední škola, Základní škola a Mateřská škola</t>
  </si>
  <si>
    <t>Hanácká 3</t>
  </si>
  <si>
    <t>787 01 Šumperk</t>
  </si>
  <si>
    <t>Sušilova 40</t>
  </si>
  <si>
    <t xml:space="preserve">789 01 Zábřeh </t>
  </si>
  <si>
    <t>Masarykovo nám.8</t>
  </si>
  <si>
    <t>n. Osvobození 20</t>
  </si>
  <si>
    <t>Vyšší odborná škola a Střední průmyslová škola</t>
  </si>
  <si>
    <t>VOŠ a  Střední škola automobilní</t>
  </si>
  <si>
    <t>U Dráhy 6</t>
  </si>
  <si>
    <t>Střední průmyslová škola elektrotechnická</t>
  </si>
  <si>
    <t>gen. Svobody 2</t>
  </si>
  <si>
    <t>Střední odborná škola</t>
  </si>
  <si>
    <t>Zemědělská 3</t>
  </si>
  <si>
    <t>Střední odborná škola a Střední odborné učiliště</t>
  </si>
  <si>
    <t>Obchodní akademie</t>
  </si>
  <si>
    <t>Olomoucká 82</t>
  </si>
  <si>
    <t>Hlavní tř. 31</t>
  </si>
  <si>
    <t>Kladská 2</t>
  </si>
  <si>
    <t>1. máje 2</t>
  </si>
  <si>
    <t>Bulharská 8</t>
  </si>
  <si>
    <t>Odborné učiliště a Praktická škola</t>
  </si>
  <si>
    <t>Vodní 27</t>
  </si>
  <si>
    <t xml:space="preserve">Střední škola sociální péče a služeb     </t>
  </si>
  <si>
    <t>nám.8. Května 2</t>
  </si>
  <si>
    <t>nám. Svobody 15</t>
  </si>
  <si>
    <t>Žerotínova 11</t>
  </si>
  <si>
    <t>Farní 9</t>
  </si>
  <si>
    <t>Dům dětí a mládeže MAGNET Mohelnice</t>
  </si>
  <si>
    <t>Spartakiádní 8</t>
  </si>
  <si>
    <t>Kontrolní sestava:</t>
  </si>
  <si>
    <t>hlavní činnost</t>
  </si>
  <si>
    <t>vedlejší činnost</t>
  </si>
  <si>
    <t>Rozdíl :</t>
  </si>
  <si>
    <t>Masarykova 4</t>
  </si>
  <si>
    <t>Základní škola a Mateřská škola při lázních, Bludov</t>
  </si>
  <si>
    <t>Lázeňská 573, Bludov</t>
  </si>
  <si>
    <t>Základní škola a Mateřská škola při lázních, Velké Losiny</t>
  </si>
  <si>
    <t>Lázeňská 240, Velké Losiny</t>
  </si>
  <si>
    <t>Základní a Mateřská škola Mohelnice, Masarykova 4</t>
  </si>
  <si>
    <t>Masarykova 4, Mohelnice</t>
  </si>
  <si>
    <t>Hanácká 3, Šumperk</t>
  </si>
  <si>
    <t>Sušilova 40, Zábřeh</t>
  </si>
  <si>
    <t>Gymnázium, Šumperk, Masarykovo náměstí 8</t>
  </si>
  <si>
    <t>Masarykovo náměstí 8, Šumperk</t>
  </si>
  <si>
    <t>Gymnázium, Zábřeh, náměstí Osvobození 20</t>
  </si>
  <si>
    <t>náměstí Osvobození 20, Zábřeh</t>
  </si>
  <si>
    <t>49589687</t>
  </si>
  <si>
    <t xml:space="preserve">Gen. Krátkého 1, Šumperk </t>
  </si>
  <si>
    <t>00843113</t>
  </si>
  <si>
    <t>U Dráhy 6, Zábřeh</t>
  </si>
  <si>
    <t>00577324</t>
  </si>
  <si>
    <t>Gen. Svobody 2, Mohelnice</t>
  </si>
  <si>
    <t>00843105</t>
  </si>
  <si>
    <t>Střední odborná škola, Šumperk, Zemědělská 3</t>
  </si>
  <si>
    <t>Zemědělská 3, Šumperk</t>
  </si>
  <si>
    <t>00852384</t>
  </si>
  <si>
    <t>Gen. Krátkého 30, Šumperk</t>
  </si>
  <si>
    <t>00851167</t>
  </si>
  <si>
    <t>Obchodní akademie, Mohelnice, Olomoucká 82</t>
  </si>
  <si>
    <t>Olomoucká 82, Mohelnice</t>
  </si>
  <si>
    <t>60045035</t>
  </si>
  <si>
    <t>Obchodní akademie a Jazyková škola, Šumperk, Hlavní třída 31</t>
  </si>
  <si>
    <t>Hlavní třída 31, Šumperk</t>
  </si>
  <si>
    <t>Střední zdravotnická škola, Šumperk, Kladská 2</t>
  </si>
  <si>
    <t>Kladská 2, Šumperk</t>
  </si>
  <si>
    <t>00851213</t>
  </si>
  <si>
    <t>1. máje 2, Mohelnice</t>
  </si>
  <si>
    <t>00851205</t>
  </si>
  <si>
    <t>Bulharská 8, Šumperk</t>
  </si>
  <si>
    <t>Odborné učiliště a Praktická škola, Mohelnice, Vodní 27</t>
  </si>
  <si>
    <t>Vodní 27, Mohelnice</t>
  </si>
  <si>
    <t>62353179</t>
  </si>
  <si>
    <t>Střední škola sociální péče a služeb, Zábřeh, nám. 8. května 2</t>
  </si>
  <si>
    <t>nám. 8. května 2, Zábřeh</t>
  </si>
  <si>
    <t>00409014</t>
  </si>
  <si>
    <t>Základní umělecká škola, Mohelnice, Náměstí Svobody 15</t>
  </si>
  <si>
    <t>Náměstí Svobody 15, Mohelnice</t>
  </si>
  <si>
    <t>00851451</t>
  </si>
  <si>
    <t>Základní umělecká škola, Šumperk, Žerotínova 11</t>
  </si>
  <si>
    <t>Žerotínova 11, Šumperk</t>
  </si>
  <si>
    <t>00852333</t>
  </si>
  <si>
    <t>Základní umělecká škola, Zábřeh, Farní 9</t>
  </si>
  <si>
    <t>Farní 9, Zábřeh</t>
  </si>
  <si>
    <t>64095151</t>
  </si>
  <si>
    <t>Dům dětí a mládeže Magnet, Mohelnice</t>
  </si>
  <si>
    <t>Spartakiádní 8, Mohelnice</t>
  </si>
  <si>
    <t>00853020</t>
  </si>
  <si>
    <t>IČ</t>
  </si>
  <si>
    <t xml:space="preserve">Částka </t>
  </si>
  <si>
    <t>nerozp.</t>
  </si>
  <si>
    <t xml:space="preserve"> /spolufin. akcí/</t>
  </si>
  <si>
    <t>VOŠ a SPŠ, Šumperk, Gen. Krátkého 1</t>
  </si>
  <si>
    <t>SPŠ elektrotechnická, Mohelnice, Gen. Svobody 2</t>
  </si>
  <si>
    <t>Střední škola, Základní škola a Mateřská škola Šumperk, Hanácká 3</t>
  </si>
  <si>
    <t>SOŠ a SOU, Šumperk, Gen. Krátkého 30</t>
  </si>
  <si>
    <t>Správce:  vedoucí odboru</t>
  </si>
  <si>
    <t>Odvody z investičního fondu /odpisy/</t>
  </si>
  <si>
    <t>CELKEM OKRES ŠUMPERK</t>
  </si>
  <si>
    <t>a) Příspěvkové organizace v oblasti školství</t>
  </si>
  <si>
    <t>VOŠ a Střední škola automobilní, Zábřeh, U Dráhy 6</t>
  </si>
  <si>
    <t>Střední škola železniční a stavební, Šumperk, Bulharská 8</t>
  </si>
  <si>
    <t>Střední škola železniční a stavební</t>
  </si>
  <si>
    <t>v  Kč</t>
  </si>
  <si>
    <t>jednotka - Kč na 2 des. místa</t>
  </si>
  <si>
    <t>Gen.Krátkého 30</t>
  </si>
  <si>
    <t>Gen. Krátkého 1</t>
  </si>
  <si>
    <t>Střední škola technická a zemědělská</t>
  </si>
  <si>
    <t>Stav k 1.1.2012</t>
  </si>
  <si>
    <t>Střední škola technická a zemědělská, Mohelnice, 1. máje 2</t>
  </si>
  <si>
    <t>CELKEM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</si>
  <si>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</si>
  <si>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</si>
  <si>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</si>
  <si>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</si>
  <si>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</si>
  <si>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</si>
  <si>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Stav k 1.1.2013</t>
  </si>
  <si>
    <t>Základní škola, Mateřská škola  a Dětský domov</t>
  </si>
  <si>
    <t>Základní škola, Mateřská škola a Dětský domov Zábřeh</t>
  </si>
  <si>
    <t>Rekapitulace  hospodaření /výsledek hospodaření/  za  rok  2013  -  okres Šumperk</t>
  </si>
  <si>
    <t xml:space="preserve">Pozn. Neinvestiční příspěvek - odpisy - příspěvková organizace vrátila částku 298,- Kč dne 3.2.2014 na účet Ol. kraje </t>
  </si>
  <si>
    <t>Pozn.: Vynaložené odpisy nad stanovený limit byly finančně pokryty z provozních prostředků organizace-  12 168,70 Kč.</t>
  </si>
  <si>
    <t xml:space="preserve">Ztráta 447 656,38 Kč bude pokryta z prostředků rezervního fondu v souladu s ust. § 30, odst. 3d) zákona č. 250/2000 Sb., o rozpočtových pravidlech územních rozpočtů ve znění pozdějších předpisů - použití prostředků rezervního fondu, vyjma poskytnutých darů.        
</t>
  </si>
  <si>
    <t>Pozn.: Vynaložené odpisy nad stanovený limit byly finančně pokryty z provozních prostředků organizace-   850,53 Kč.</t>
  </si>
  <si>
    <t>Pozn.: Vynaložené odpisy nad stanovený limit byly finančně pokryty z provozních prostředků organizace-   3 102,- Kč.</t>
  </si>
  <si>
    <t>Pozn.: Vynaložené odpisy nad stanovený limit byly finančně pokryty z vlastních zdrojů organizace-   123,- Kč.</t>
  </si>
  <si>
    <t>Pozn.: Vynaložené odpisy nad stanovený limit byly finančně pokryty z provozních prostředků organizace-   4,- Kč.</t>
  </si>
  <si>
    <t xml:space="preserve">Pozn. Neinvestiční příspěvek - odpisy - příspěvková organizace vrátila částku 1 471,- Kč dne 14.1.2014 na účet Ol. kraje </t>
  </si>
  <si>
    <t>Pozn.: Vynaložené odpisy nad stanovený limit byly finančně pokryty z vlastních nákladů organizace-   248,- Kč.</t>
  </si>
  <si>
    <t>Pozn.: Vynaložené odpisy nad stanovený limit byly finančně pokryty z provozních prostředků organizace-  88,- Kč.</t>
  </si>
  <si>
    <t xml:space="preserve">Pozn. Neinvestiční příspěvek - odpisy - příspěvková organizace vrátila částku 520,- Kč dne 14.1.2014 na účet Ol. kraje </t>
  </si>
  <si>
    <t>a) Výsledek hospodaření po zdanění (bez transf. podílu)</t>
  </si>
  <si>
    <t xml:space="preserve">z toho: </t>
  </si>
  <si>
    <t xml:space="preserve"> -  Nerozdělený výsledek hospodaření (transfer)    
</t>
  </si>
  <si>
    <t>b) Výsledek hospod. minulých účet. období k 31.12.2013</t>
  </si>
  <si>
    <t xml:space="preserve">Název školy </t>
  </si>
  <si>
    <t xml:space="preserve">Výsledek hospodaření </t>
  </si>
  <si>
    <t xml:space="preserve">Rozdělení zlepšeného výsledku hospodaření </t>
  </si>
  <si>
    <t>(očištěného o transferový podíl)</t>
  </si>
  <si>
    <t>a) Rozdělení do fondů</t>
  </si>
  <si>
    <t>b) pokrytí ztráty z minulých období</t>
  </si>
  <si>
    <t>Fornd odměn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</si>
  <si>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10 960,53 Kč.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</si>
  <si>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42 485,27 Kč.        
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</si>
  <si>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32 003,69 Kč.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</si>
  <si>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200 193,75 Kč. 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</si>
  <si>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</si>
  <si>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</si>
  <si>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</si>
  <si>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Saldo</t>
  </si>
  <si>
    <t>Celkem rozděleno:</t>
  </si>
  <si>
    <t xml:space="preserve">Po vyloučení transferového podílu jsou výsledky příspěvkových organizací následující:   2 997 089,37 Kč                                                 </t>
  </si>
  <si>
    <t>Pozn.: Vynaložené odpisy nad stanovený limit byly finančně pokryty z vlastních výnosů organizace-   1 042,- Kč.</t>
  </si>
  <si>
    <t>Pozn.: Vynaložené odpisy nad stanovený limit byly finančně pokryty z dotace Okamžitá pomoc-   1 400,- Kč.</t>
  </si>
  <si>
    <t xml:space="preserve"> - 1 organizace se zhoršeným výsledkem hospodaření v celkové výši  -447 656,38 Kč</t>
  </si>
  <si>
    <t xml:space="preserve"> - 1 organizace se zhoršeným výsledkem hospodaření v celkové výši  -447 656,38 Kč   </t>
  </si>
  <si>
    <t>Zlepšený výsledek hospodaření ve výši 145 494,51 Kč bude částečně použit na úhradu neuhrazené ztráty minulých let, která je k 31.12.2013 ve výši - 123 681,12 Kč.</t>
  </si>
  <si>
    <t xml:space="preserve"> - 22 organizací se zlepšeným výsledkem hospodaření v celkové výši   4 576 074,15 Kč</t>
  </si>
  <si>
    <t xml:space="preserve"> - 22 organizací se zlepšeným výsledkem hospodaření v celkové výši  3 444 745,75 Kč</t>
  </si>
  <si>
    <t xml:space="preserve">Z celkového počtu 23 organizací okresu Šumperk skončilo: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</si>
</sst>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0"/>
      <color indexed="12"/>
      <name val="Arial"/>
      <family val="2"/>
      <charset val="238"/>
    </font>
    <font>
      <u/>
      <sz val="12"/>
      <name val="Arial"/>
      <family val="2"/>
      <charset val="238"/>
    </font>
    <font>
      <sz val="14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19"/>
      <name val="Comic Sans MS"/>
      <family val="4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0">
    <xf numFmtId="0" fontId="0" fillId="0" borderId="0" xfId="0"/>
    <xf numFmtId="4" fontId="17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5" fillId="0" borderId="0" xfId="0" applyNumberFormat="1" applyFont="1" applyFill="1" applyBorder="1" applyAlignment="1" applyProtection="1">
      <alignment shrinkToFit="1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4" fontId="0" fillId="0" borderId="10" xfId="0" applyNumberFormat="1" applyFill="1" applyBorder="1" applyAlignment="1" applyProtection="1">
      <alignment horizontal="right"/>
      <protection hidden="1"/>
    </xf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49" fontId="0" fillId="0" borderId="0" xfId="0" applyNumberFormat="1" applyFill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8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 shrinkToFit="1"/>
      <protection hidden="1"/>
    </xf>
    <xf numFmtId="0" fontId="9" fillId="0" borderId="0" xfId="0" applyFont="1" applyFill="1" applyBorder="1" applyAlignment="1" applyProtection="1">
      <alignment horizontal="center" shrinkToFit="1"/>
      <protection hidden="1"/>
    </xf>
    <xf numFmtId="0" fontId="2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2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Fill="1" applyBorder="1" applyProtection="1"/>
    <xf numFmtId="0" fontId="17" fillId="0" borderId="0" xfId="0" applyFont="1" applyFill="1" applyBorder="1"/>
    <xf numFmtId="0" fontId="14" fillId="0" borderId="0" xfId="0" applyFont="1" applyFill="1" applyBorder="1" applyProtection="1"/>
    <xf numFmtId="4" fontId="17" fillId="0" borderId="0" xfId="0" applyNumberFormat="1" applyFont="1" applyFill="1" applyBorder="1"/>
    <xf numFmtId="0" fontId="6" fillId="0" borderId="0" xfId="0" applyFont="1" applyFill="1" applyBorder="1" applyProtection="1"/>
    <xf numFmtId="0" fontId="29" fillId="0" borderId="0" xfId="0" applyFont="1" applyFill="1" applyBorder="1" applyProtection="1"/>
    <xf numFmtId="0" fontId="28" fillId="0" borderId="0" xfId="0" applyFont="1" applyFill="1"/>
    <xf numFmtId="0" fontId="14" fillId="0" borderId="0" xfId="0" applyFont="1" applyFill="1" applyBorder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9" fillId="0" borderId="0" xfId="0" applyFont="1" applyFill="1" applyBorder="1" applyProtection="1">
      <protection hidden="1"/>
    </xf>
    <xf numFmtId="4" fontId="23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Alignment="1" applyProtection="1">
      <alignment horizontal="left" indent="2"/>
      <protection hidden="1"/>
    </xf>
    <xf numFmtId="0" fontId="20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6" fillId="0" borderId="0" xfId="0" applyFont="1" applyFill="1" applyBorder="1" applyProtection="1">
      <protection hidden="1"/>
    </xf>
    <xf numFmtId="0" fontId="0" fillId="0" borderId="0" xfId="0" applyFill="1" applyBorder="1"/>
    <xf numFmtId="0" fontId="45" fillId="0" borderId="0" xfId="0" applyFont="1" applyFill="1" applyBorder="1" applyProtection="1">
      <protection hidden="1"/>
    </xf>
    <xf numFmtId="10" fontId="45" fillId="0" borderId="0" xfId="0" applyNumberFormat="1" applyFont="1" applyFill="1" applyBorder="1" applyAlignment="1" applyProtection="1">
      <alignment horizontal="right" indent="4"/>
      <protection locked="0"/>
    </xf>
    <xf numFmtId="0" fontId="9" fillId="0" borderId="0" xfId="0" applyFont="1" applyFill="1" applyAlignment="1" applyProtection="1">
      <alignment horizontal="left" indent="2"/>
      <protection hidden="1"/>
    </xf>
    <xf numFmtId="0" fontId="46" fillId="0" borderId="0" xfId="0" applyFont="1" applyFill="1" applyBorder="1" applyProtection="1">
      <protection hidden="1"/>
    </xf>
    <xf numFmtId="0" fontId="47" fillId="0" borderId="0" xfId="0" applyFont="1" applyFill="1" applyBorder="1" applyProtection="1">
      <protection hidden="1"/>
    </xf>
    <xf numFmtId="10" fontId="45" fillId="0" borderId="0" xfId="0" applyNumberFormat="1" applyFont="1" applyFill="1" applyBorder="1" applyAlignment="1" applyProtection="1">
      <alignment horizontal="right" indent="4" shrinkToFit="1"/>
      <protection locked="0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19" xfId="0" applyNumberFormat="1" applyFill="1" applyBorder="1" applyProtection="1">
      <protection hidden="1"/>
    </xf>
    <xf numFmtId="4" fontId="0" fillId="0" borderId="21" xfId="0" applyNumberFormat="1" applyFill="1" applyBorder="1" applyAlignment="1" applyProtection="1">
      <alignment horizontal="right"/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0" fillId="0" borderId="23" xfId="0" applyFill="1" applyBorder="1" applyProtection="1">
      <protection hidden="1"/>
    </xf>
    <xf numFmtId="0" fontId="0" fillId="0" borderId="24" xfId="0" applyFill="1" applyBorder="1" applyProtection="1">
      <protection hidden="1"/>
    </xf>
    <xf numFmtId="4" fontId="0" fillId="0" borderId="23" xfId="0" applyNumberFormat="1" applyFill="1" applyBorder="1" applyProtection="1">
      <protection hidden="1"/>
    </xf>
    <xf numFmtId="4" fontId="0" fillId="0" borderId="10" xfId="0" applyNumberFormat="1" applyFill="1" applyBorder="1" applyProtection="1">
      <protection hidden="1"/>
    </xf>
    <xf numFmtId="4" fontId="0" fillId="0" borderId="25" xfId="0" applyNumberFormat="1" applyFill="1" applyBorder="1" applyProtection="1">
      <protection hidden="1"/>
    </xf>
    <xf numFmtId="0" fontId="17" fillId="0" borderId="16" xfId="0" applyFont="1" applyFill="1" applyBorder="1" applyProtection="1">
      <protection hidden="1"/>
    </xf>
    <xf numFmtId="0" fontId="26" fillId="0" borderId="8" xfId="0" applyFont="1" applyFill="1" applyBorder="1" applyProtection="1">
      <protection hidden="1"/>
    </xf>
    <xf numFmtId="0" fontId="24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7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NumberFormat="1" applyFill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2" fillId="0" borderId="0" xfId="0" applyFont="1" applyFill="1"/>
    <xf numFmtId="0" fontId="30" fillId="0" borderId="0" xfId="0" applyFont="1" applyFill="1" applyAlignment="1">
      <alignment horizontal="right"/>
    </xf>
    <xf numFmtId="0" fontId="35" fillId="0" borderId="0" xfId="0" applyFont="1" applyFill="1"/>
    <xf numFmtId="4" fontId="0" fillId="0" borderId="0" xfId="0" applyNumberFormat="1" applyFill="1"/>
    <xf numFmtId="0" fontId="2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4" fillId="0" borderId="0" xfId="0" applyFont="1" applyFill="1"/>
    <xf numFmtId="0" fontId="36" fillId="0" borderId="0" xfId="0" applyFont="1" applyFill="1" applyAlignment="1"/>
    <xf numFmtId="0" fontId="37" fillId="0" borderId="0" xfId="0" applyFont="1" applyFill="1"/>
    <xf numFmtId="0" fontId="36" fillId="0" borderId="0" xfId="0" applyFont="1" applyFill="1" applyAlignment="1">
      <alignment horizontal="justify" vertical="justify"/>
    </xf>
    <xf numFmtId="0" fontId="0" fillId="0" borderId="0" xfId="0" applyFill="1" applyAlignment="1">
      <alignment horizontal="right"/>
    </xf>
    <xf numFmtId="0" fontId="8" fillId="0" borderId="31" xfId="0" applyFont="1" applyFill="1" applyBorder="1"/>
    <xf numFmtId="0" fontId="8" fillId="0" borderId="34" xfId="0" applyFont="1" applyFill="1" applyBorder="1"/>
    <xf numFmtId="0" fontId="7" fillId="0" borderId="35" xfId="0" applyFont="1" applyFill="1" applyBorder="1"/>
    <xf numFmtId="0" fontId="32" fillId="0" borderId="36" xfId="0" applyFont="1" applyFill="1" applyBorder="1"/>
    <xf numFmtId="0" fontId="32" fillId="0" borderId="9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1" fillId="0" borderId="16" xfId="0" applyFont="1" applyFill="1" applyBorder="1"/>
    <xf numFmtId="0" fontId="1" fillId="0" borderId="8" xfId="0" applyFont="1" applyFill="1" applyBorder="1"/>
    <xf numFmtId="0" fontId="8" fillId="0" borderId="0" xfId="0" applyFont="1" applyFill="1" applyBorder="1"/>
    <xf numFmtId="0" fontId="2" fillId="0" borderId="0" xfId="0" applyFont="1" applyFill="1" applyBorder="1"/>
    <xf numFmtId="0" fontId="38" fillId="0" borderId="0" xfId="0" applyFont="1" applyFill="1"/>
    <xf numFmtId="0" fontId="48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39" fillId="0" borderId="0" xfId="0" applyFont="1" applyFill="1" applyBorder="1"/>
    <xf numFmtId="4" fontId="38" fillId="0" borderId="0" xfId="0" applyNumberFormat="1" applyFont="1" applyFill="1"/>
    <xf numFmtId="0" fontId="8" fillId="0" borderId="0" xfId="0" applyFont="1" applyFill="1"/>
    <xf numFmtId="0" fontId="33" fillId="0" borderId="0" xfId="0" applyFont="1" applyFill="1" applyBorder="1"/>
    <xf numFmtId="4" fontId="2" fillId="0" borderId="0" xfId="0" applyNumberFormat="1" applyFont="1" applyFill="1"/>
    <xf numFmtId="0" fontId="33" fillId="0" borderId="0" xfId="0" applyFont="1" applyFill="1"/>
    <xf numFmtId="0" fontId="40" fillId="0" borderId="0" xfId="0" applyFont="1" applyFill="1"/>
    <xf numFmtId="0" fontId="41" fillId="0" borderId="0" xfId="0" applyFont="1" applyFill="1"/>
    <xf numFmtId="0" fontId="42" fillId="0" borderId="0" xfId="0" applyFont="1" applyFill="1"/>
    <xf numFmtId="4" fontId="42" fillId="0" borderId="0" xfId="0" applyNumberFormat="1" applyFont="1" applyFill="1"/>
    <xf numFmtId="0" fontId="43" fillId="0" borderId="0" xfId="0" applyFont="1" applyFill="1"/>
    <xf numFmtId="4" fontId="44" fillId="0" borderId="0" xfId="0" applyNumberFormat="1" applyFont="1" applyFill="1"/>
    <xf numFmtId="4" fontId="40" fillId="0" borderId="0" xfId="0" applyNumberFormat="1" applyFont="1" applyFill="1"/>
    <xf numFmtId="0" fontId="0" fillId="0" borderId="0" xfId="0" applyFill="1" applyAlignment="1">
      <alignment vertical="justify"/>
    </xf>
    <xf numFmtId="0" fontId="0" fillId="0" borderId="0" xfId="0" applyFill="1" applyAlignment="1"/>
    <xf numFmtId="0" fontId="31" fillId="0" borderId="0" xfId="0" applyFont="1" applyFill="1"/>
    <xf numFmtId="0" fontId="0" fillId="0" borderId="0" xfId="0" applyAlignment="1">
      <alignment vertical="top" wrapText="1"/>
    </xf>
    <xf numFmtId="4" fontId="2" fillId="0" borderId="0" xfId="0" applyNumberFormat="1" applyFont="1" applyFill="1" applyAlignment="1">
      <alignment shrinkToFit="1"/>
    </xf>
    <xf numFmtId="0" fontId="49" fillId="0" borderId="0" xfId="0" applyFont="1" applyFill="1"/>
    <xf numFmtId="0" fontId="17" fillId="0" borderId="1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50" fillId="0" borderId="1" xfId="0" applyFont="1" applyBorder="1" applyProtection="1"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5" xfId="0" applyFont="1" applyBorder="1" applyProtection="1">
      <protection hidden="1"/>
    </xf>
    <xf numFmtId="14" fontId="1" fillId="0" borderId="15" xfId="0" applyNumberFormat="1" applyFont="1" applyBorder="1" applyAlignment="1" applyProtection="1">
      <alignment horizontal="right"/>
      <protection hidden="1"/>
    </xf>
    <xf numFmtId="14" fontId="1" fillId="0" borderId="7" xfId="0" applyNumberFormat="1" applyFont="1" applyBorder="1" applyAlignment="1" applyProtection="1">
      <alignment horizontal="right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1" fillId="0" borderId="7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17" xfId="0" applyFont="1" applyBorder="1" applyProtection="1">
      <protection hidden="1"/>
    </xf>
    <xf numFmtId="0" fontId="1" fillId="0" borderId="18" xfId="0" applyFont="1" applyBorder="1" applyProtection="1">
      <protection hidden="1"/>
    </xf>
    <xf numFmtId="0" fontId="1" fillId="0" borderId="9" xfId="0" applyFont="1" applyBorder="1" applyProtection="1"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Alignment="1" applyProtection="1">
      <alignment horizontal="center"/>
      <protection hidden="1"/>
    </xf>
    <xf numFmtId="0" fontId="51" fillId="0" borderId="0" xfId="0" applyFont="1" applyFill="1"/>
    <xf numFmtId="4" fontId="2" fillId="0" borderId="5" xfId="0" applyNumberFormat="1" applyFont="1" applyFill="1" applyBorder="1"/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4" fontId="1" fillId="0" borderId="45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Alignment="1" applyProtection="1">
      <alignment shrinkToFit="1"/>
      <protection hidden="1"/>
    </xf>
    <xf numFmtId="4" fontId="1" fillId="0" borderId="29" xfId="0" applyNumberFormat="1" applyFont="1" applyFill="1" applyBorder="1" applyAlignment="1" applyProtection="1">
      <alignment shrinkToFit="1"/>
      <protection hidden="1"/>
    </xf>
    <xf numFmtId="4" fontId="1" fillId="0" borderId="46" xfId="0" applyNumberFormat="1" applyFont="1" applyFill="1" applyBorder="1" applyAlignment="1" applyProtection="1">
      <alignment shrinkToFit="1"/>
      <protection hidden="1"/>
    </xf>
    <xf numFmtId="4" fontId="1" fillId="0" borderId="10" xfId="0" applyNumberFormat="1" applyFont="1" applyFill="1" applyBorder="1" applyAlignment="1" applyProtection="1">
      <alignment shrinkToFit="1"/>
      <protection hidden="1"/>
    </xf>
    <xf numFmtId="4" fontId="1" fillId="0" borderId="30" xfId="0" applyNumberFormat="1" applyFont="1" applyFill="1" applyBorder="1" applyAlignment="1" applyProtection="1">
      <alignment shrinkToFit="1"/>
      <protection hidden="1"/>
    </xf>
    <xf numFmtId="4" fontId="1" fillId="0" borderId="28" xfId="0" applyNumberFormat="1" applyFont="1" applyFill="1" applyBorder="1" applyAlignment="1" applyProtection="1">
      <alignment shrinkToFit="1"/>
      <protection hidden="1"/>
    </xf>
    <xf numFmtId="4" fontId="1" fillId="0" borderId="26" xfId="0" applyNumberFormat="1" applyFont="1" applyFill="1" applyBorder="1" applyAlignment="1" applyProtection="1">
      <alignment shrinkToFit="1"/>
      <protection hidden="1"/>
    </xf>
    <xf numFmtId="4" fontId="1" fillId="0" borderId="27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6" fillId="0" borderId="0" xfId="0" applyFont="1" applyFill="1" applyBorder="1" applyProtection="1">
      <protection hidden="1"/>
    </xf>
    <xf numFmtId="0" fontId="2" fillId="0" borderId="0" xfId="0" applyFont="1" applyFill="1" applyBorder="1" applyProtection="1"/>
    <xf numFmtId="4" fontId="1" fillId="0" borderId="0" xfId="0" applyNumberFormat="1" applyFont="1" applyFill="1" applyBorder="1" applyAlignment="1" applyProtection="1">
      <alignment horizontal="right" shrinkToFit="1"/>
      <protection hidden="1"/>
    </xf>
    <xf numFmtId="0" fontId="15" fillId="0" borderId="0" xfId="0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0" fillId="0" borderId="1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0" fillId="0" borderId="1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9" xfId="0" applyBorder="1" applyProtection="1">
      <protection hidden="1"/>
    </xf>
    <xf numFmtId="0" fontId="15" fillId="0" borderId="8" xfId="0" applyFont="1" applyFill="1" applyBorder="1" applyProtection="1">
      <protection hidden="1"/>
    </xf>
    <xf numFmtId="4" fontId="15" fillId="0" borderId="16" xfId="0" applyNumberFormat="1" applyFont="1" applyFill="1" applyBorder="1" applyProtection="1">
      <protection hidden="1"/>
    </xf>
    <xf numFmtId="4" fontId="15" fillId="0" borderId="26" xfId="0" applyNumberFormat="1" applyFont="1" applyFill="1" applyBorder="1" applyProtection="1">
      <protection hidden="1"/>
    </xf>
    <xf numFmtId="4" fontId="15" fillId="0" borderId="27" xfId="0" applyNumberFormat="1" applyFont="1" applyFill="1" applyBorder="1" applyProtection="1">
      <protection hidden="1"/>
    </xf>
    <xf numFmtId="4" fontId="0" fillId="0" borderId="0" xfId="0" applyNumberFormat="1" applyFill="1" applyBorder="1" applyProtection="1"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hidden="1"/>
    </xf>
    <xf numFmtId="0" fontId="10" fillId="0" borderId="0" xfId="1" applyFont="1" applyFill="1" applyProtection="1">
      <protection hidden="1"/>
    </xf>
    <xf numFmtId="0" fontId="18" fillId="0" borderId="0" xfId="1" applyFont="1" applyFill="1" applyBorder="1" applyProtection="1">
      <protection hidden="1"/>
    </xf>
    <xf numFmtId="0" fontId="53" fillId="0" borderId="0" xfId="1" applyFont="1" applyFill="1" applyBorder="1" applyProtection="1"/>
    <xf numFmtId="0" fontId="10" fillId="0" borderId="0" xfId="1" applyFont="1" applyFill="1"/>
    <xf numFmtId="4" fontId="10" fillId="0" borderId="0" xfId="1" applyNumberFormat="1" applyFont="1" applyFill="1" applyBorder="1" applyAlignment="1" applyProtection="1">
      <alignment shrinkToFit="1"/>
      <protection hidden="1"/>
    </xf>
    <xf numFmtId="4" fontId="10" fillId="0" borderId="0" xfId="1" applyNumberFormat="1" applyFont="1" applyFill="1" applyProtection="1">
      <protection hidden="1"/>
    </xf>
    <xf numFmtId="2" fontId="10" fillId="0" borderId="0" xfId="1" applyNumberFormat="1" applyFont="1" applyFill="1" applyProtection="1">
      <protection hidden="1"/>
    </xf>
    <xf numFmtId="0" fontId="5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locked="0"/>
    </xf>
    <xf numFmtId="4" fontId="32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1" applyFont="1" applyFill="1" applyBorder="1" applyProtection="1"/>
    <xf numFmtId="0" fontId="54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>
      <alignment horizontal="right"/>
    </xf>
    <xf numFmtId="0" fontId="27" fillId="0" borderId="0" xfId="1" applyFont="1" applyFill="1" applyBorder="1" applyProtection="1"/>
    <xf numFmtId="4" fontId="27" fillId="0" borderId="0" xfId="1" applyNumberFormat="1" applyFont="1" applyFill="1" applyBorder="1" applyAlignment="1" applyProtection="1">
      <alignment shrinkToFit="1"/>
      <protection hidden="1"/>
    </xf>
    <xf numFmtId="0" fontId="10" fillId="0" borderId="0" xfId="1" applyFont="1" applyFill="1" applyBorder="1" applyProtection="1"/>
    <xf numFmtId="0" fontId="21" fillId="0" borderId="0" xfId="1" applyFont="1" applyFill="1" applyBorder="1" applyProtection="1"/>
    <xf numFmtId="0" fontId="32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vertical="top" wrapText="1" shrinkToFit="1"/>
      <protection locked="0"/>
    </xf>
    <xf numFmtId="4" fontId="53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 applyAlignment="1">
      <alignment vertical="top" wrapText="1" shrinkToFit="1"/>
    </xf>
    <xf numFmtId="0" fontId="8" fillId="0" borderId="39" xfId="0" applyFont="1" applyFill="1" applyBorder="1"/>
    <xf numFmtId="0" fontId="7" fillId="0" borderId="47" xfId="0" applyFont="1" applyFill="1" applyBorder="1"/>
    <xf numFmtId="0" fontId="32" fillId="0" borderId="7" xfId="0" applyFont="1" applyFill="1" applyBorder="1"/>
    <xf numFmtId="0" fontId="7" fillId="0" borderId="14" xfId="0" applyFont="1" applyFill="1" applyBorder="1" applyAlignment="1">
      <alignment horizontal="center"/>
    </xf>
    <xf numFmtId="0" fontId="8" fillId="0" borderId="33" xfId="0" applyFont="1" applyFill="1" applyBorder="1"/>
    <xf numFmtId="0" fontId="8" fillId="0" borderId="41" xfId="0" applyFont="1" applyFill="1" applyBorder="1"/>
    <xf numFmtId="4" fontId="2" fillId="0" borderId="7" xfId="0" applyNumberFormat="1" applyFont="1" applyFill="1" applyBorder="1"/>
    <xf numFmtId="4" fontId="2" fillId="0" borderId="14" xfId="0" applyNumberFormat="1" applyFont="1" applyFill="1" applyBorder="1"/>
    <xf numFmtId="4" fontId="2" fillId="0" borderId="3" xfId="0" applyNumberFormat="1" applyFont="1" applyFill="1" applyBorder="1"/>
    <xf numFmtId="4" fontId="2" fillId="0" borderId="38" xfId="0" applyNumberFormat="1" applyFont="1" applyFill="1" applyBorder="1"/>
    <xf numFmtId="4" fontId="2" fillId="0" borderId="4" xfId="0" applyNumberFormat="1" applyFont="1" applyFill="1" applyBorder="1"/>
    <xf numFmtId="4" fontId="2" fillId="0" borderId="37" xfId="0" applyNumberFormat="1" applyFont="1" applyFill="1" applyBorder="1"/>
    <xf numFmtId="4" fontId="2" fillId="0" borderId="6" xfId="0" applyNumberFormat="1" applyFont="1" applyFill="1" applyBorder="1"/>
    <xf numFmtId="4" fontId="8" fillId="0" borderId="0" xfId="0" applyNumberFormat="1" applyFont="1" applyFill="1" applyBorder="1" applyAlignment="1">
      <alignment shrinkToFit="1"/>
    </xf>
    <xf numFmtId="0" fontId="1" fillId="0" borderId="8" xfId="0" applyFont="1" applyFill="1" applyBorder="1" applyAlignment="1">
      <alignment horizontal="right" shrinkToFit="1"/>
    </xf>
    <xf numFmtId="0" fontId="1" fillId="0" borderId="8" xfId="0" applyFont="1" applyFill="1" applyBorder="1" applyAlignment="1">
      <alignment shrinkToFit="1"/>
    </xf>
    <xf numFmtId="4" fontId="8" fillId="0" borderId="8" xfId="0" applyNumberFormat="1" applyFont="1" applyFill="1" applyBorder="1" applyAlignment="1">
      <alignment shrinkToFit="1"/>
    </xf>
    <xf numFmtId="4" fontId="8" fillId="0" borderId="14" xfId="0" applyNumberFormat="1" applyFont="1" applyFill="1" applyBorder="1" applyAlignment="1">
      <alignment shrinkToFit="1"/>
    </xf>
    <xf numFmtId="0" fontId="0" fillId="0" borderId="11" xfId="0" applyFill="1" applyBorder="1"/>
    <xf numFmtId="4" fontId="8" fillId="0" borderId="16" xfId="0" applyNumberFormat="1" applyFont="1" applyFill="1" applyBorder="1" applyAlignment="1">
      <alignment shrinkToFit="1"/>
    </xf>
    <xf numFmtId="0" fontId="2" fillId="0" borderId="2" xfId="0" applyFont="1" applyFill="1" applyBorder="1"/>
    <xf numFmtId="0" fontId="0" fillId="0" borderId="0" xfId="0" applyFill="1" applyAlignment="1">
      <alignment vertical="justify"/>
    </xf>
    <xf numFmtId="0" fontId="0" fillId="0" borderId="0" xfId="0" applyFill="1" applyAlignment="1"/>
    <xf numFmtId="0" fontId="1" fillId="0" borderId="50" xfId="0" applyFont="1" applyFill="1" applyBorder="1"/>
    <xf numFmtId="0" fontId="1" fillId="0" borderId="6" xfId="0" applyFont="1" applyFill="1" applyBorder="1"/>
    <xf numFmtId="4" fontId="2" fillId="0" borderId="51" xfId="0" applyNumberFormat="1" applyFont="1" applyFill="1" applyBorder="1"/>
    <xf numFmtId="4" fontId="2" fillId="0" borderId="48" xfId="0" applyNumberFormat="1" applyFont="1" applyFill="1" applyBorder="1"/>
    <xf numFmtId="0" fontId="1" fillId="0" borderId="52" xfId="0" applyNumberFormat="1" applyFont="1" applyFill="1" applyBorder="1"/>
    <xf numFmtId="0" fontId="1" fillId="0" borderId="4" xfId="0" applyFont="1" applyFill="1" applyBorder="1"/>
    <xf numFmtId="4" fontId="2" fillId="0" borderId="53" xfId="0" applyNumberFormat="1" applyFont="1" applyFill="1" applyBorder="1"/>
    <xf numFmtId="4" fontId="2" fillId="0" borderId="49" xfId="0" applyNumberFormat="1" applyFont="1" applyFill="1" applyBorder="1"/>
    <xf numFmtId="0" fontId="1" fillId="0" borderId="50" xfId="0" applyNumberFormat="1" applyFont="1" applyFill="1" applyBorder="1"/>
    <xf numFmtId="4" fontId="2" fillId="0" borderId="37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wrapText="1"/>
    </xf>
    <xf numFmtId="0" fontId="1" fillId="0" borderId="7" xfId="0" applyFont="1" applyFill="1" applyBorder="1"/>
    <xf numFmtId="4" fontId="2" fillId="0" borderId="55" xfId="0" applyNumberFormat="1" applyFont="1" applyFill="1" applyBorder="1"/>
    <xf numFmtId="4" fontId="2" fillId="0" borderId="44" xfId="0" applyNumberFormat="1" applyFont="1" applyFill="1" applyBorder="1"/>
    <xf numFmtId="0" fontId="1" fillId="0" borderId="11" xfId="0" applyFont="1" applyFill="1" applyBorder="1"/>
    <xf numFmtId="0" fontId="1" fillId="0" borderId="1" xfId="0" applyFont="1" applyFill="1" applyBorder="1"/>
    <xf numFmtId="0" fontId="8" fillId="0" borderId="14" xfId="0" applyFont="1" applyFill="1" applyBorder="1"/>
    <xf numFmtId="0" fontId="8" fillId="0" borderId="32" xfId="0" applyFont="1" applyFill="1" applyBorder="1"/>
    <xf numFmtId="0" fontId="8" fillId="0" borderId="2" xfId="0" applyFont="1" applyFill="1" applyBorder="1"/>
    <xf numFmtId="0" fontId="8" fillId="0" borderId="11" xfId="0" applyFont="1" applyFill="1" applyBorder="1" applyAlignment="1">
      <alignment horizontal="center"/>
    </xf>
    <xf numFmtId="4" fontId="1" fillId="0" borderId="0" xfId="0" applyNumberFormat="1" applyFont="1" applyFill="1"/>
    <xf numFmtId="4" fontId="1" fillId="0" borderId="0" xfId="0" applyNumberFormat="1" applyFont="1" applyFill="1" applyBorder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4" fontId="1" fillId="0" borderId="0" xfId="0" applyNumberFormat="1" applyFont="1" applyFill="1" applyAlignment="1"/>
    <xf numFmtId="0" fontId="1" fillId="0" borderId="0" xfId="0" applyFont="1" applyFill="1" applyAlignment="1">
      <alignment vertical="justify"/>
    </xf>
    <xf numFmtId="0" fontId="1" fillId="0" borderId="0" xfId="0" applyNumberFormat="1" applyFont="1" applyFill="1" applyAlignment="1">
      <alignment horizontal="left" shrinkToFit="1"/>
    </xf>
    <xf numFmtId="4" fontId="2" fillId="0" borderId="11" xfId="0" applyNumberFormat="1" applyFont="1" applyFill="1" applyBorder="1"/>
    <xf numFmtId="4" fontId="48" fillId="0" borderId="0" xfId="0" applyNumberFormat="1" applyFont="1" applyFill="1"/>
    <xf numFmtId="4" fontId="0" fillId="0" borderId="0" xfId="0" applyNumberFormat="1" applyFill="1" applyBorder="1"/>
    <xf numFmtId="4" fontId="38" fillId="0" borderId="0" xfId="0" applyNumberFormat="1" applyFont="1" applyFill="1" applyBorder="1" applyAlignment="1">
      <alignment shrinkToFit="1"/>
    </xf>
    <xf numFmtId="4" fontId="38" fillId="0" borderId="7" xfId="0" applyNumberFormat="1" applyFont="1" applyFill="1" applyBorder="1"/>
    <xf numFmtId="4" fontId="38" fillId="0" borderId="3" xfId="0" applyNumberFormat="1" applyFont="1" applyFill="1" applyBorder="1"/>
    <xf numFmtId="4" fontId="38" fillId="0" borderId="56" xfId="0" applyNumberFormat="1" applyFont="1" applyFill="1" applyBorder="1"/>
    <xf numFmtId="4" fontId="38" fillId="0" borderId="4" xfId="0" applyNumberFormat="1" applyFont="1" applyFill="1" applyBorder="1"/>
    <xf numFmtId="4" fontId="38" fillId="0" borderId="9" xfId="0" applyNumberFormat="1" applyFont="1" applyFill="1" applyBorder="1"/>
    <xf numFmtId="0" fontId="38" fillId="0" borderId="8" xfId="0" applyFont="1" applyFill="1" applyBorder="1"/>
    <xf numFmtId="0" fontId="8" fillId="0" borderId="8" xfId="0" applyFont="1" applyFill="1" applyBorder="1"/>
    <xf numFmtId="0" fontId="38" fillId="0" borderId="14" xfId="0" applyFont="1" applyFill="1" applyBorder="1" applyAlignment="1">
      <alignment vertical="top" wrapText="1"/>
    </xf>
    <xf numFmtId="0" fontId="38" fillId="0" borderId="0" xfId="0" applyFont="1" applyFill="1" applyBorder="1" applyAlignment="1">
      <alignment vertical="top" wrapText="1" shrinkToFit="1"/>
    </xf>
    <xf numFmtId="0" fontId="38" fillId="0" borderId="0" xfId="0" applyFont="1" applyFill="1" applyBorder="1" applyAlignment="1">
      <alignment wrapText="1"/>
    </xf>
    <xf numFmtId="0" fontId="38" fillId="0" borderId="7" xfId="0" applyFont="1" applyFill="1" applyBorder="1" applyAlignment="1">
      <alignment wrapText="1"/>
    </xf>
    <xf numFmtId="4" fontId="2" fillId="0" borderId="58" xfId="0" applyNumberFormat="1" applyFont="1" applyFill="1" applyBorder="1"/>
    <xf numFmtId="4" fontId="2" fillId="0" borderId="59" xfId="0" applyNumberFormat="1" applyFont="1" applyFill="1" applyBorder="1"/>
    <xf numFmtId="4" fontId="2" fillId="0" borderId="60" xfId="0" applyNumberFormat="1" applyFont="1" applyFill="1" applyBorder="1"/>
    <xf numFmtId="0" fontId="2" fillId="0" borderId="61" xfId="0" applyFont="1" applyFill="1" applyBorder="1"/>
    <xf numFmtId="4" fontId="38" fillId="0" borderId="58" xfId="0" applyNumberFormat="1" applyFont="1" applyFill="1" applyBorder="1"/>
    <xf numFmtId="4" fontId="38" fillId="0" borderId="62" xfId="0" applyNumberFormat="1" applyFont="1" applyFill="1" applyBorder="1" applyAlignment="1">
      <alignment shrinkToFit="1"/>
    </xf>
    <xf numFmtId="0" fontId="2" fillId="0" borderId="63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4" fontId="2" fillId="0" borderId="64" xfId="0" applyNumberFormat="1" applyFont="1" applyFill="1" applyBorder="1"/>
    <xf numFmtId="0" fontId="2" fillId="0" borderId="28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center" vertical="center"/>
    </xf>
    <xf numFmtId="0" fontId="1" fillId="0" borderId="54" xfId="0" applyNumberFormat="1" applyFont="1" applyFill="1" applyBorder="1"/>
    <xf numFmtId="4" fontId="2" fillId="0" borderId="39" xfId="0" applyNumberFormat="1" applyFont="1" applyFill="1" applyBorder="1" applyAlignment="1">
      <alignment horizontal="right"/>
    </xf>
    <xf numFmtId="0" fontId="1" fillId="0" borderId="67" xfId="0" applyFont="1" applyFill="1" applyBorder="1"/>
    <xf numFmtId="0" fontId="1" fillId="0" borderId="2" xfId="0" applyFont="1" applyFill="1" applyBorder="1"/>
    <xf numFmtId="4" fontId="2" fillId="0" borderId="31" xfId="0" applyNumberFormat="1" applyFont="1" applyFill="1" applyBorder="1"/>
    <xf numFmtId="4" fontId="2" fillId="0" borderId="61" xfId="0" applyNumberFormat="1" applyFont="1" applyFill="1" applyBorder="1"/>
    <xf numFmtId="4" fontId="2" fillId="0" borderId="68" xfId="0" applyNumberFormat="1" applyFont="1" applyFill="1" applyBorder="1"/>
    <xf numFmtId="4" fontId="2" fillId="0" borderId="12" xfId="0" applyNumberFormat="1" applyFont="1" applyFill="1" applyBorder="1"/>
    <xf numFmtId="4" fontId="2" fillId="0" borderId="2" xfId="0" applyNumberFormat="1" applyFont="1" applyFill="1" applyBorder="1"/>
    <xf numFmtId="0" fontId="1" fillId="0" borderId="71" xfId="0" applyNumberFormat="1" applyFont="1" applyFill="1" applyBorder="1"/>
    <xf numFmtId="0" fontId="1" fillId="0" borderId="72" xfId="0" applyFont="1" applyFill="1" applyBorder="1"/>
    <xf numFmtId="4" fontId="2" fillId="0" borderId="73" xfId="0" applyNumberFormat="1" applyFont="1" applyFill="1" applyBorder="1"/>
    <xf numFmtId="4" fontId="2" fillId="0" borderId="69" xfId="0" applyNumberFormat="1" applyFont="1" applyFill="1" applyBorder="1"/>
    <xf numFmtId="4" fontId="2" fillId="0" borderId="74" xfId="0" applyNumberFormat="1" applyFont="1" applyFill="1" applyBorder="1"/>
    <xf numFmtId="4" fontId="2" fillId="0" borderId="75" xfId="0" applyNumberFormat="1" applyFont="1" applyFill="1" applyBorder="1"/>
    <xf numFmtId="4" fontId="2" fillId="0" borderId="76" xfId="0" applyNumberFormat="1" applyFont="1" applyFill="1" applyBorder="1"/>
    <xf numFmtId="4" fontId="2" fillId="0" borderId="72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1" fillId="0" borderId="17" xfId="0" applyFont="1" applyFill="1" applyBorder="1"/>
    <xf numFmtId="4" fontId="2" fillId="0" borderId="17" xfId="0" applyNumberFormat="1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vertical="center" shrinkToFit="1"/>
    </xf>
    <xf numFmtId="0" fontId="38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top" wrapText="1"/>
    </xf>
    <xf numFmtId="0" fontId="2" fillId="2" borderId="64" xfId="0" applyFont="1" applyFill="1" applyBorder="1" applyAlignment="1">
      <alignment horizontal="left" vertical="top" wrapText="1"/>
    </xf>
    <xf numFmtId="0" fontId="38" fillId="0" borderId="37" xfId="0" applyFont="1" applyFill="1" applyBorder="1" applyAlignment="1">
      <alignment horizontal="left" vertical="top" wrapText="1"/>
    </xf>
    <xf numFmtId="0" fontId="38" fillId="0" borderId="34" xfId="0" applyFont="1" applyFill="1" applyBorder="1" applyAlignment="1">
      <alignment horizontal="left" vertical="top" wrapText="1"/>
    </xf>
    <xf numFmtId="0" fontId="2" fillId="0" borderId="57" xfId="0" applyFont="1" applyFill="1" applyBorder="1" applyAlignment="1">
      <alignment horizontal="left" vertical="top" wrapText="1" shrinkToFit="1"/>
    </xf>
    <xf numFmtId="0" fontId="2" fillId="0" borderId="8" xfId="0" applyFont="1" applyFill="1" applyBorder="1" applyAlignment="1">
      <alignment horizontal="left" vertical="top" wrapText="1" shrinkToFi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52" fillId="0" borderId="0" xfId="0" applyFont="1" applyFill="1" applyAlignment="1">
      <alignment horizontal="justify" vertical="justify"/>
    </xf>
    <xf numFmtId="0" fontId="4" fillId="0" borderId="0" xfId="0" applyFont="1" applyFill="1" applyAlignment="1"/>
    <xf numFmtId="0" fontId="1" fillId="0" borderId="31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left" vertical="center"/>
    </xf>
    <xf numFmtId="0" fontId="1" fillId="0" borderId="42" xfId="0" applyNumberFormat="1" applyFont="1" applyFill="1" applyBorder="1" applyAlignment="1">
      <alignment horizontal="left" vertical="center" wrapText="1"/>
    </xf>
    <xf numFmtId="0" fontId="1" fillId="0" borderId="43" xfId="0" applyNumberFormat="1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center" vertical="center"/>
    </xf>
    <xf numFmtId="0" fontId="1" fillId="0" borderId="70" xfId="0" applyNumberFormat="1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NumberFormat="1" applyFont="1" applyFill="1" applyBorder="1" applyAlignment="1">
      <alignment horizontal="left" vertical="center" wrapText="1"/>
    </xf>
    <xf numFmtId="0" fontId="1" fillId="0" borderId="44" xfId="0" applyFont="1" applyBorder="1" applyAlignment="1" applyProtection="1">
      <alignment vertical="justify"/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6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top" wrapText="1" shrinkToFit="1"/>
    </xf>
    <xf numFmtId="0" fontId="1" fillId="0" borderId="0" xfId="0" applyFont="1" applyFill="1" applyBorder="1" applyAlignment="1" applyProtection="1">
      <alignment vertical="top"/>
      <protection hidden="1"/>
    </xf>
    <xf numFmtId="0" fontId="32" fillId="0" borderId="0" xfId="1" applyFont="1" applyFill="1" applyBorder="1" applyAlignment="1" applyProtection="1">
      <alignment horizontal="left"/>
      <protection hidden="1"/>
    </xf>
    <xf numFmtId="0" fontId="32" fillId="0" borderId="0" xfId="1" applyFont="1" applyFill="1" applyBorder="1" applyAlignment="1" applyProtection="1">
      <alignment horizontal="left"/>
    </xf>
    <xf numFmtId="0" fontId="53" fillId="0" borderId="0" xfId="1" applyFont="1" applyFill="1" applyBorder="1" applyAlignment="1" applyProtection="1">
      <alignment horizontal="left" shrinkToFit="1"/>
      <protection hidden="1"/>
    </xf>
    <xf numFmtId="0" fontId="1" fillId="0" borderId="0" xfId="0" applyFont="1" applyFill="1" applyAlignment="1">
      <alignment horizontal="left" vertical="top" wrapText="1" shrinkToFit="1"/>
    </xf>
    <xf numFmtId="0" fontId="1" fillId="0" borderId="0" xfId="0" applyFont="1" applyAlignment="1">
      <alignment horizontal="left" vertical="top" wrapText="1" shrinkToFit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Fill="1" applyAlignment="1">
      <alignment horizontal="justify" vertical="top"/>
    </xf>
    <xf numFmtId="0" fontId="9" fillId="0" borderId="0" xfId="0" applyFont="1" applyFill="1" applyAlignment="1">
      <alignment horizontal="justify" vertical="top"/>
    </xf>
    <xf numFmtId="0" fontId="9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</cellXfs>
  <cellStyles count="2">
    <cellStyle name="Normální" xfId="0" builtinId="0"/>
    <cellStyle name="Normální 2" xfId="1"/>
  </cellStyles>
  <dxfs count="2">
    <dxf>
      <font>
        <condense val="0"/>
        <extend val="0"/>
        <color indexed="54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T768"/>
  <sheetViews>
    <sheetView tabSelected="1" zoomScaleNormal="100" workbookViewId="0">
      <selection activeCell="H16" sqref="H16"/>
    </sheetView>
  </sheetViews>
  <sheetFormatPr defaultRowHeight="12.75" x14ac:dyDescent="0.2"/>
  <cols>
    <col min="1" max="1" width="5.28515625" style="11" customWidth="1"/>
    <col min="2" max="2" width="41.28515625" style="137" customWidth="1"/>
    <col min="3" max="3" width="15.28515625" style="96" customWidth="1"/>
    <col min="4" max="4" width="17.85546875" style="96" customWidth="1"/>
    <col min="5" max="6" width="12.7109375" style="11" customWidth="1"/>
    <col min="7" max="12" width="10.7109375" style="11" customWidth="1"/>
    <col min="13" max="13" width="10.7109375" style="102" customWidth="1"/>
    <col min="14" max="14" width="11.7109375" style="11" customWidth="1"/>
    <col min="15" max="16" width="12.28515625" style="98" customWidth="1"/>
    <col min="17" max="18" width="12.28515625" style="11" customWidth="1"/>
    <col min="19" max="19" width="12.28515625" style="99" customWidth="1"/>
    <col min="20" max="26" width="12.28515625" style="11" customWidth="1"/>
    <col min="27" max="16384" width="9.140625" style="11"/>
  </cols>
  <sheetData>
    <row r="1" spans="1:20" ht="20.25" x14ac:dyDescent="0.3">
      <c r="A1" s="165" t="s">
        <v>160</v>
      </c>
      <c r="B1" s="11"/>
      <c r="I1" s="97"/>
      <c r="M1" s="97" t="s">
        <v>44</v>
      </c>
    </row>
    <row r="2" spans="1:20" ht="14.25" x14ac:dyDescent="0.2">
      <c r="A2" s="100" t="s">
        <v>157</v>
      </c>
      <c r="B2" s="11"/>
      <c r="D2" s="101"/>
    </row>
    <row r="3" spans="1:20" ht="14.25" x14ac:dyDescent="0.2">
      <c r="A3" s="100" t="s">
        <v>45</v>
      </c>
      <c r="B3" s="11"/>
      <c r="D3" s="101"/>
    </row>
    <row r="4" spans="1:20" x14ac:dyDescent="0.2">
      <c r="B4" s="11"/>
    </row>
    <row r="5" spans="1:20" s="104" customFormat="1" ht="21" customHeight="1" x14ac:dyDescent="0.25">
      <c r="A5" s="350" t="s">
        <v>181</v>
      </c>
      <c r="B5" s="351"/>
      <c r="C5" s="351"/>
      <c r="D5" s="351"/>
      <c r="E5" s="351"/>
      <c r="F5" s="351"/>
      <c r="G5" s="351"/>
      <c r="H5" s="103"/>
      <c r="I5" s="103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5.75" thickBot="1" x14ac:dyDescent="0.25">
      <c r="A6" s="105"/>
      <c r="B6" s="105"/>
      <c r="C6" s="105"/>
      <c r="D6" s="105"/>
      <c r="E6" s="103"/>
      <c r="F6" s="103"/>
      <c r="G6" s="103"/>
      <c r="H6" s="103"/>
      <c r="I6" s="163"/>
      <c r="M6" s="106" t="s">
        <v>164</v>
      </c>
      <c r="O6" s="11"/>
      <c r="P6" s="11"/>
      <c r="S6" s="11"/>
    </row>
    <row r="7" spans="1:20" s="63" customFormat="1" ht="16.5" customHeight="1" thickTop="1" x14ac:dyDescent="0.2">
      <c r="A7" s="107" t="s">
        <v>3</v>
      </c>
      <c r="B7" s="269" t="s">
        <v>197</v>
      </c>
      <c r="C7" s="233" t="s">
        <v>46</v>
      </c>
      <c r="D7" s="270"/>
      <c r="E7" s="271" t="s">
        <v>14</v>
      </c>
      <c r="F7" s="326" t="s">
        <v>15</v>
      </c>
      <c r="G7" s="324" t="s">
        <v>47</v>
      </c>
      <c r="H7" s="330" t="s">
        <v>198</v>
      </c>
      <c r="I7" s="331"/>
      <c r="J7" s="331"/>
      <c r="K7" s="332"/>
      <c r="L7" s="333" t="s">
        <v>199</v>
      </c>
      <c r="M7" s="333"/>
      <c r="N7" s="334"/>
    </row>
    <row r="8" spans="1:20" s="63" customFormat="1" ht="16.5" customHeight="1" x14ac:dyDescent="0.25">
      <c r="A8" s="229"/>
      <c r="B8" s="230"/>
      <c r="C8" s="234"/>
      <c r="D8" s="231"/>
      <c r="E8" s="232"/>
      <c r="F8" s="327"/>
      <c r="G8" s="325"/>
      <c r="H8" s="292"/>
      <c r="I8" s="293"/>
      <c r="J8" s="294"/>
      <c r="K8" s="295"/>
      <c r="L8" s="335" t="s">
        <v>200</v>
      </c>
      <c r="M8" s="335"/>
      <c r="N8" s="336"/>
    </row>
    <row r="9" spans="1:20" s="63" customFormat="1" ht="19.5" customHeight="1" x14ac:dyDescent="0.25">
      <c r="A9" s="229"/>
      <c r="B9" s="230"/>
      <c r="C9" s="234"/>
      <c r="D9" s="231"/>
      <c r="E9" s="232"/>
      <c r="F9" s="327"/>
      <c r="G9" s="325"/>
      <c r="H9" s="340" t="s">
        <v>208</v>
      </c>
      <c r="I9" s="342" t="s">
        <v>209</v>
      </c>
      <c r="J9" s="344" t="s">
        <v>210</v>
      </c>
      <c r="K9" s="345"/>
      <c r="L9" s="337" t="s">
        <v>201</v>
      </c>
      <c r="M9" s="337"/>
      <c r="N9" s="338" t="s">
        <v>202</v>
      </c>
    </row>
    <row r="10" spans="1:20" s="63" customFormat="1" ht="16.5" thickBot="1" x14ac:dyDescent="0.3">
      <c r="A10" s="108"/>
      <c r="B10" s="109"/>
      <c r="C10" s="110"/>
      <c r="D10" s="111"/>
      <c r="E10" s="114"/>
      <c r="F10" s="328"/>
      <c r="G10" s="115"/>
      <c r="H10" s="341"/>
      <c r="I10" s="343"/>
      <c r="J10" s="302" t="s">
        <v>48</v>
      </c>
      <c r="K10" s="303" t="s">
        <v>49</v>
      </c>
      <c r="L10" s="305" t="s">
        <v>203</v>
      </c>
      <c r="M10" s="306" t="s">
        <v>19</v>
      </c>
      <c r="N10" s="339"/>
    </row>
    <row r="11" spans="1:20" s="63" customFormat="1" ht="12" customHeight="1" thickTop="1" x14ac:dyDescent="0.2">
      <c r="A11" s="352">
        <v>1021</v>
      </c>
      <c r="B11" s="353" t="s">
        <v>50</v>
      </c>
      <c r="C11" s="309"/>
      <c r="D11" s="310"/>
      <c r="E11" s="281"/>
      <c r="F11" s="314"/>
      <c r="G11" s="315"/>
      <c r="H11" s="311"/>
      <c r="I11" s="312"/>
      <c r="J11" s="312"/>
      <c r="K11" s="313"/>
      <c r="L11" s="281"/>
      <c r="M11" s="314"/>
      <c r="N11" s="315"/>
    </row>
    <row r="12" spans="1:20" s="63" customFormat="1" ht="12" customHeight="1" x14ac:dyDescent="0.2">
      <c r="A12" s="347"/>
      <c r="B12" s="349"/>
      <c r="C12" s="256" t="s">
        <v>56</v>
      </c>
      <c r="D12" s="257" t="s">
        <v>57</v>
      </c>
      <c r="E12" s="237">
        <f>'1021'!G16</f>
        <v>5264529.63</v>
      </c>
      <c r="F12" s="259">
        <f>'1021'!G18</f>
        <v>5339108.8</v>
      </c>
      <c r="G12" s="239">
        <f>'1021'!G22</f>
        <v>0</v>
      </c>
      <c r="H12" s="238">
        <f>F12-E12-G12</f>
        <v>74579.169999999925</v>
      </c>
      <c r="I12" s="297">
        <v>0</v>
      </c>
      <c r="J12" s="297">
        <f>H12-I12</f>
        <v>74579.169999999925</v>
      </c>
      <c r="K12" s="258">
        <v>0</v>
      </c>
      <c r="L12" s="237">
        <f>'1021'!$G$30</f>
        <v>10000</v>
      </c>
      <c r="M12" s="259">
        <f>'1021'!$G$31</f>
        <v>64579.17</v>
      </c>
      <c r="N12" s="239">
        <v>0</v>
      </c>
      <c r="O12" s="283"/>
    </row>
    <row r="13" spans="1:20" s="63" customFormat="1" ht="12" customHeight="1" x14ac:dyDescent="0.2">
      <c r="A13" s="346">
        <v>1022</v>
      </c>
      <c r="B13" s="348" t="s">
        <v>50</v>
      </c>
      <c r="C13" s="252"/>
      <c r="D13" s="253"/>
      <c r="E13" s="166"/>
      <c r="F13" s="255"/>
      <c r="G13" s="241"/>
      <c r="H13" s="240"/>
      <c r="I13" s="298"/>
      <c r="J13" s="298"/>
      <c r="K13" s="254"/>
      <c r="L13" s="166"/>
      <c r="M13" s="255"/>
      <c r="N13" s="241"/>
    </row>
    <row r="14" spans="1:20" s="63" customFormat="1" ht="12" customHeight="1" x14ac:dyDescent="0.2">
      <c r="A14" s="347"/>
      <c r="B14" s="349"/>
      <c r="C14" s="256" t="s">
        <v>58</v>
      </c>
      <c r="D14" s="257" t="s">
        <v>59</v>
      </c>
      <c r="E14" s="237">
        <f>'1022'!G16</f>
        <v>3286902.94</v>
      </c>
      <c r="F14" s="259">
        <f>'1022'!G18</f>
        <v>3303280.51</v>
      </c>
      <c r="G14" s="239">
        <f>'1022'!G22</f>
        <v>0</v>
      </c>
      <c r="H14" s="238">
        <f>F14-E14-G14</f>
        <v>16377.569999999832</v>
      </c>
      <c r="I14" s="297">
        <v>0</v>
      </c>
      <c r="J14" s="297">
        <f>H14-I14</f>
        <v>16377.569999999832</v>
      </c>
      <c r="K14" s="258">
        <v>0</v>
      </c>
      <c r="L14" s="237">
        <f>'1022'!$G$30</f>
        <v>1000</v>
      </c>
      <c r="M14" s="259">
        <f>'1022'!$G$31</f>
        <v>15377.57</v>
      </c>
      <c r="N14" s="239">
        <v>0</v>
      </c>
      <c r="O14" s="283"/>
    </row>
    <row r="15" spans="1:20" s="63" customFormat="1" ht="12" customHeight="1" x14ac:dyDescent="0.2">
      <c r="A15" s="346">
        <v>1024</v>
      </c>
      <c r="B15" s="354" t="s">
        <v>51</v>
      </c>
      <c r="C15" s="260"/>
      <c r="D15" s="253"/>
      <c r="E15" s="166"/>
      <c r="F15" s="255"/>
      <c r="G15" s="241"/>
      <c r="H15" s="261"/>
      <c r="I15" s="298"/>
      <c r="J15" s="298"/>
      <c r="K15" s="264"/>
      <c r="L15" s="166"/>
      <c r="M15" s="255"/>
      <c r="N15" s="241"/>
    </row>
    <row r="16" spans="1:20" s="63" customFormat="1" ht="12" customHeight="1" x14ac:dyDescent="0.2">
      <c r="A16" s="347"/>
      <c r="B16" s="355"/>
      <c r="C16" s="256" t="s">
        <v>95</v>
      </c>
      <c r="D16" s="257" t="s">
        <v>60</v>
      </c>
      <c r="E16" s="237">
        <f>'1024'!G16</f>
        <v>13090328.560000001</v>
      </c>
      <c r="F16" s="259">
        <f>'1024'!G18</f>
        <v>13235823.07</v>
      </c>
      <c r="G16" s="239">
        <f>'1024'!G22</f>
        <v>0</v>
      </c>
      <c r="H16" s="238">
        <f>F16-E16-G16</f>
        <v>145494.50999999978</v>
      </c>
      <c r="I16" s="297">
        <v>0</v>
      </c>
      <c r="J16" s="297">
        <f t="shared" ref="J16:J56" si="0">H16-I16</f>
        <v>145494.50999999978</v>
      </c>
      <c r="K16" s="264">
        <v>0</v>
      </c>
      <c r="L16" s="237">
        <f>'1024'!$G$30</f>
        <v>0</v>
      </c>
      <c r="M16" s="259">
        <f>'1024'!$G$31</f>
        <v>21813.39</v>
      </c>
      <c r="N16" s="239">
        <v>123681.12</v>
      </c>
      <c r="O16" s="283"/>
    </row>
    <row r="17" spans="1:15" s="63" customFormat="1" ht="12" customHeight="1" x14ac:dyDescent="0.2">
      <c r="A17" s="346">
        <v>1040</v>
      </c>
      <c r="B17" s="354" t="s">
        <v>61</v>
      </c>
      <c r="C17" s="260"/>
      <c r="D17" s="253"/>
      <c r="E17" s="166"/>
      <c r="F17" s="255"/>
      <c r="G17" s="241"/>
      <c r="H17" s="261"/>
      <c r="I17" s="298"/>
      <c r="J17" s="298"/>
      <c r="K17" s="254"/>
      <c r="L17" s="166"/>
      <c r="M17" s="255"/>
      <c r="N17" s="241"/>
    </row>
    <row r="18" spans="1:15" s="63" customFormat="1" ht="12" customHeight="1" x14ac:dyDescent="0.2">
      <c r="A18" s="347"/>
      <c r="B18" s="355"/>
      <c r="C18" s="256" t="s">
        <v>62</v>
      </c>
      <c r="D18" s="262" t="s">
        <v>63</v>
      </c>
      <c r="E18" s="237">
        <f>'1040'!G16</f>
        <v>32524924.309999999</v>
      </c>
      <c r="F18" s="259">
        <f>'1040'!G18</f>
        <v>32545619.84</v>
      </c>
      <c r="G18" s="239">
        <f>'1040'!G22</f>
        <v>0</v>
      </c>
      <c r="H18" s="238">
        <f>F18-E18-G18</f>
        <v>20695.530000001192</v>
      </c>
      <c r="I18" s="297">
        <f>'1040'!G26</f>
        <v>9735</v>
      </c>
      <c r="J18" s="297">
        <f t="shared" si="0"/>
        <v>10960.530000001192</v>
      </c>
      <c r="K18" s="258">
        <v>0</v>
      </c>
      <c r="L18" s="237">
        <f>'1040'!$G$30</f>
        <v>0</v>
      </c>
      <c r="M18" s="259">
        <f>'1040'!$G$31</f>
        <v>10960.53</v>
      </c>
      <c r="N18" s="239">
        <v>0</v>
      </c>
      <c r="O18" s="283"/>
    </row>
    <row r="19" spans="1:15" s="63" customFormat="1" ht="12" customHeight="1" x14ac:dyDescent="0.2">
      <c r="A19" s="346">
        <v>1041</v>
      </c>
      <c r="B19" s="348" t="s">
        <v>179</v>
      </c>
      <c r="C19" s="252"/>
      <c r="D19" s="253"/>
      <c r="E19" s="166"/>
      <c r="F19" s="255"/>
      <c r="G19" s="241"/>
      <c r="H19" s="240"/>
      <c r="I19" s="298"/>
      <c r="J19" s="298"/>
      <c r="K19" s="254"/>
      <c r="L19" s="166"/>
      <c r="M19" s="255"/>
      <c r="N19" s="241"/>
    </row>
    <row r="20" spans="1:15" s="63" customFormat="1" ht="12" customHeight="1" x14ac:dyDescent="0.2">
      <c r="A20" s="347"/>
      <c r="B20" s="349"/>
      <c r="C20" s="256" t="s">
        <v>64</v>
      </c>
      <c r="D20" s="257" t="s">
        <v>65</v>
      </c>
      <c r="E20" s="237">
        <f>'1041'!G16</f>
        <v>42238141.289999999</v>
      </c>
      <c r="F20" s="259">
        <f>'1041'!G18</f>
        <v>42291201.560000002</v>
      </c>
      <c r="G20" s="239">
        <f>'1041'!G22</f>
        <v>0</v>
      </c>
      <c r="H20" s="238">
        <f>F20-E20-G20</f>
        <v>53060.270000003278</v>
      </c>
      <c r="I20" s="297">
        <f>0</f>
        <v>0</v>
      </c>
      <c r="J20" s="297">
        <f>H20-I20</f>
        <v>53060.270000003278</v>
      </c>
      <c r="K20" s="258">
        <v>0</v>
      </c>
      <c r="L20" s="237">
        <f>'1041'!$G$30</f>
        <v>10000</v>
      </c>
      <c r="M20" s="259">
        <f>'1041'!$G$31</f>
        <v>43060.27</v>
      </c>
      <c r="N20" s="239">
        <v>0</v>
      </c>
      <c r="O20" s="283"/>
    </row>
    <row r="21" spans="1:15" s="63" customFormat="1" ht="12" customHeight="1" x14ac:dyDescent="0.2">
      <c r="A21" s="346">
        <v>1111</v>
      </c>
      <c r="B21" s="354" t="s">
        <v>52</v>
      </c>
      <c r="C21" s="260"/>
      <c r="D21" s="253"/>
      <c r="E21" s="166"/>
      <c r="F21" s="255"/>
      <c r="G21" s="241"/>
      <c r="H21" s="261"/>
      <c r="I21" s="298"/>
      <c r="J21" s="298"/>
      <c r="K21" s="264"/>
      <c r="L21" s="166"/>
      <c r="M21" s="255"/>
      <c r="N21" s="241"/>
    </row>
    <row r="22" spans="1:15" s="63" customFormat="1" ht="12" customHeight="1" x14ac:dyDescent="0.2">
      <c r="A22" s="347"/>
      <c r="B22" s="355"/>
      <c r="C22" s="256" t="s">
        <v>66</v>
      </c>
      <c r="D22" s="257" t="s">
        <v>63</v>
      </c>
      <c r="E22" s="237">
        <f>'1111'!G16</f>
        <v>34029414.990000002</v>
      </c>
      <c r="F22" s="259">
        <f>'1111'!G18</f>
        <v>34590774.259999998</v>
      </c>
      <c r="G22" s="239">
        <f>'1111'!G22</f>
        <v>0</v>
      </c>
      <c r="H22" s="238">
        <f>(F22-E22-G22)</f>
        <v>561359.26999999583</v>
      </c>
      <c r="I22" s="297">
        <f>'1111'!G26</f>
        <v>518874</v>
      </c>
      <c r="J22" s="297">
        <f t="shared" si="0"/>
        <v>42485.269999995828</v>
      </c>
      <c r="K22" s="264">
        <v>0</v>
      </c>
      <c r="L22" s="237">
        <f>'1111'!$G$30</f>
        <v>15000</v>
      </c>
      <c r="M22" s="259">
        <f>'1111'!$G$31</f>
        <v>27485.27</v>
      </c>
      <c r="N22" s="239">
        <v>0</v>
      </c>
      <c r="O22" s="283"/>
    </row>
    <row r="23" spans="1:15" s="63" customFormat="1" ht="12" customHeight="1" x14ac:dyDescent="0.2">
      <c r="A23" s="346">
        <v>1112</v>
      </c>
      <c r="B23" s="354" t="s">
        <v>52</v>
      </c>
      <c r="C23" s="260"/>
      <c r="D23" s="253"/>
      <c r="E23" s="166"/>
      <c r="F23" s="255"/>
      <c r="G23" s="241"/>
      <c r="H23" s="261"/>
      <c r="I23" s="298"/>
      <c r="J23" s="298"/>
      <c r="K23" s="254"/>
      <c r="L23" s="166"/>
      <c r="M23" s="255"/>
      <c r="N23" s="241"/>
    </row>
    <row r="24" spans="1:15" s="63" customFormat="1" ht="12" customHeight="1" x14ac:dyDescent="0.2">
      <c r="A24" s="347"/>
      <c r="B24" s="355"/>
      <c r="C24" s="256" t="s">
        <v>67</v>
      </c>
      <c r="D24" s="262" t="s">
        <v>65</v>
      </c>
      <c r="E24" s="237">
        <f>'1112'!G16</f>
        <v>20825324.18</v>
      </c>
      <c r="F24" s="259">
        <f>'1112'!G18</f>
        <v>21018396.879999999</v>
      </c>
      <c r="G24" s="239">
        <f>'1112'!G22</f>
        <v>0</v>
      </c>
      <c r="H24" s="238">
        <f>(F24-E24-G24)</f>
        <v>193072.69999999925</v>
      </c>
      <c r="I24" s="297">
        <v>0</v>
      </c>
      <c r="J24" s="297">
        <f t="shared" si="0"/>
        <v>193072.69999999925</v>
      </c>
      <c r="K24" s="258">
        <v>0</v>
      </c>
      <c r="L24" s="237">
        <f>'1112'!$G$30</f>
        <v>5000</v>
      </c>
      <c r="M24" s="259">
        <f>'1112'!$G$31</f>
        <v>188072.7</v>
      </c>
      <c r="N24" s="239">
        <v>0</v>
      </c>
      <c r="O24" s="283"/>
    </row>
    <row r="25" spans="1:15" s="63" customFormat="1" ht="12" customHeight="1" x14ac:dyDescent="0.2">
      <c r="A25" s="346">
        <v>1135</v>
      </c>
      <c r="B25" s="348" t="s">
        <v>68</v>
      </c>
      <c r="C25" s="252"/>
      <c r="D25" s="253"/>
      <c r="E25" s="166"/>
      <c r="F25" s="255"/>
      <c r="G25" s="241"/>
      <c r="H25" s="240"/>
      <c r="I25" s="298"/>
      <c r="J25" s="298"/>
      <c r="K25" s="254"/>
      <c r="L25" s="166"/>
      <c r="M25" s="255"/>
      <c r="N25" s="241"/>
    </row>
    <row r="26" spans="1:15" s="63" customFormat="1" ht="12" customHeight="1" x14ac:dyDescent="0.2">
      <c r="A26" s="347"/>
      <c r="B26" s="349"/>
      <c r="C26" s="256" t="s">
        <v>167</v>
      </c>
      <c r="D26" s="257" t="s">
        <v>63</v>
      </c>
      <c r="E26" s="237">
        <f>'1135'!G16</f>
        <v>59424691.119999997</v>
      </c>
      <c r="F26" s="259">
        <f>'1135'!G18</f>
        <v>60249051.460000001</v>
      </c>
      <c r="G26" s="239">
        <f>'1135'!G22</f>
        <v>0</v>
      </c>
      <c r="H26" s="238">
        <f>(F26-E26-G26)</f>
        <v>824360.34000000358</v>
      </c>
      <c r="I26" s="297">
        <v>0</v>
      </c>
      <c r="J26" s="297">
        <f t="shared" si="0"/>
        <v>824360.34000000358</v>
      </c>
      <c r="K26" s="258">
        <v>0</v>
      </c>
      <c r="L26" s="237">
        <f>'1135'!$G$30</f>
        <v>15000</v>
      </c>
      <c r="M26" s="259">
        <f>'1135'!$G$31</f>
        <v>809360.34</v>
      </c>
      <c r="N26" s="239">
        <v>0</v>
      </c>
      <c r="O26" s="283"/>
    </row>
    <row r="27" spans="1:15" s="63" customFormat="1" ht="12" customHeight="1" x14ac:dyDescent="0.2">
      <c r="A27" s="346">
        <v>1136</v>
      </c>
      <c r="B27" s="354" t="s">
        <v>69</v>
      </c>
      <c r="C27" s="260"/>
      <c r="D27" s="253"/>
      <c r="E27" s="166"/>
      <c r="F27" s="255"/>
      <c r="G27" s="241"/>
      <c r="H27" s="261"/>
      <c r="I27" s="298"/>
      <c r="J27" s="298"/>
      <c r="K27" s="264"/>
      <c r="L27" s="166"/>
      <c r="M27" s="255"/>
      <c r="N27" s="241"/>
    </row>
    <row r="28" spans="1:15" s="63" customFormat="1" ht="12" customHeight="1" x14ac:dyDescent="0.2">
      <c r="A28" s="347"/>
      <c r="B28" s="355"/>
      <c r="C28" s="256" t="s">
        <v>70</v>
      </c>
      <c r="D28" s="257" t="s">
        <v>65</v>
      </c>
      <c r="E28" s="237">
        <f>'1136'!G16</f>
        <v>34873094.369999997</v>
      </c>
      <c r="F28" s="259">
        <f>'1136'!G18</f>
        <v>35145036.460000001</v>
      </c>
      <c r="G28" s="239">
        <f>'1136'!G22</f>
        <v>0</v>
      </c>
      <c r="H28" s="238">
        <f>(F28-E28-G28)</f>
        <v>271942.09000000358</v>
      </c>
      <c r="I28" s="297">
        <v>0</v>
      </c>
      <c r="J28" s="297">
        <f t="shared" si="0"/>
        <v>271942.09000000358</v>
      </c>
      <c r="K28" s="264">
        <v>0</v>
      </c>
      <c r="L28" s="237">
        <f>'1136'!$G$30</f>
        <v>25000</v>
      </c>
      <c r="M28" s="259">
        <f>'1136'!$G$31</f>
        <v>246942.09</v>
      </c>
      <c r="N28" s="239">
        <v>0</v>
      </c>
      <c r="O28" s="283"/>
    </row>
    <row r="29" spans="1:15" s="63" customFormat="1" ht="12" customHeight="1" x14ac:dyDescent="0.2">
      <c r="A29" s="346">
        <v>1137</v>
      </c>
      <c r="B29" s="354" t="s">
        <v>71</v>
      </c>
      <c r="C29" s="260"/>
      <c r="D29" s="253"/>
      <c r="E29" s="166"/>
      <c r="F29" s="255"/>
      <c r="G29" s="241"/>
      <c r="H29" s="261"/>
      <c r="I29" s="298"/>
      <c r="J29" s="298"/>
      <c r="K29" s="254"/>
      <c r="L29" s="166"/>
      <c r="M29" s="255"/>
      <c r="N29" s="241"/>
    </row>
    <row r="30" spans="1:15" s="63" customFormat="1" ht="12" customHeight="1" x14ac:dyDescent="0.2">
      <c r="A30" s="347"/>
      <c r="B30" s="355"/>
      <c r="C30" s="256" t="s">
        <v>72</v>
      </c>
      <c r="D30" s="262" t="s">
        <v>60</v>
      </c>
      <c r="E30" s="237">
        <f>'1137'!G16</f>
        <v>10664356.27</v>
      </c>
      <c r="F30" s="259">
        <f>'1137'!G18</f>
        <v>10857535.98</v>
      </c>
      <c r="G30" s="239">
        <f>'1137'!G22</f>
        <v>0</v>
      </c>
      <c r="H30" s="238">
        <f>F30-E30-G30</f>
        <v>193179.71000000089</v>
      </c>
      <c r="I30" s="297">
        <v>0</v>
      </c>
      <c r="J30" s="297">
        <f t="shared" si="0"/>
        <v>193179.71000000089</v>
      </c>
      <c r="K30" s="258">
        <v>0</v>
      </c>
      <c r="L30" s="237">
        <f>'1137'!$G$30</f>
        <v>38636</v>
      </c>
      <c r="M30" s="259">
        <f>'1137'!$G$31</f>
        <v>154543.71</v>
      </c>
      <c r="N30" s="239">
        <v>0</v>
      </c>
      <c r="O30" s="283"/>
    </row>
    <row r="31" spans="1:15" s="63" customFormat="1" ht="12" customHeight="1" x14ac:dyDescent="0.2">
      <c r="A31" s="346">
        <v>1138</v>
      </c>
      <c r="B31" s="348" t="s">
        <v>73</v>
      </c>
      <c r="C31" s="252"/>
      <c r="D31" s="253"/>
      <c r="E31" s="166"/>
      <c r="F31" s="255"/>
      <c r="G31" s="241"/>
      <c r="H31" s="240"/>
      <c r="I31" s="298"/>
      <c r="J31" s="298"/>
      <c r="K31" s="254"/>
      <c r="L31" s="166"/>
      <c r="M31" s="255"/>
      <c r="N31" s="241"/>
    </row>
    <row r="32" spans="1:15" s="63" customFormat="1" ht="12" customHeight="1" x14ac:dyDescent="0.2">
      <c r="A32" s="347"/>
      <c r="B32" s="349"/>
      <c r="C32" s="256" t="s">
        <v>74</v>
      </c>
      <c r="D32" s="257" t="s">
        <v>63</v>
      </c>
      <c r="E32" s="237">
        <f>'1138'!G16</f>
        <v>30933228.68</v>
      </c>
      <c r="F32" s="259">
        <f>'1138'!G18</f>
        <v>30491472.300000001</v>
      </c>
      <c r="G32" s="239">
        <f>'1138'!G22</f>
        <v>5900</v>
      </c>
      <c r="H32" s="238">
        <f>F32-E32-G32</f>
        <v>-447656.37999999896</v>
      </c>
      <c r="I32" s="297">
        <v>0</v>
      </c>
      <c r="J32" s="297">
        <v>0</v>
      </c>
      <c r="K32" s="258">
        <f>H32-I32</f>
        <v>-447656.37999999896</v>
      </c>
      <c r="L32" s="237">
        <f>'1138'!$G$30</f>
        <v>0</v>
      </c>
      <c r="M32" s="259">
        <f>'1138'!$G$31</f>
        <v>0</v>
      </c>
      <c r="N32" s="239">
        <v>0</v>
      </c>
      <c r="O32" s="283"/>
    </row>
    <row r="33" spans="1:15" s="63" customFormat="1" ht="12" customHeight="1" x14ac:dyDescent="0.2">
      <c r="A33" s="346">
        <v>1140</v>
      </c>
      <c r="B33" s="354" t="s">
        <v>75</v>
      </c>
      <c r="C33" s="260"/>
      <c r="D33" s="253"/>
      <c r="E33" s="166"/>
      <c r="F33" s="255"/>
      <c r="G33" s="241"/>
      <c r="H33" s="261"/>
      <c r="I33" s="298"/>
      <c r="J33" s="298"/>
      <c r="K33" s="264"/>
      <c r="L33" s="166"/>
      <c r="M33" s="255"/>
      <c r="N33" s="241"/>
    </row>
    <row r="34" spans="1:15" s="63" customFormat="1" ht="12" customHeight="1" x14ac:dyDescent="0.2">
      <c r="A34" s="347"/>
      <c r="B34" s="355"/>
      <c r="C34" s="256" t="s">
        <v>166</v>
      </c>
      <c r="D34" s="257" t="s">
        <v>63</v>
      </c>
      <c r="E34" s="237">
        <f>'1140'!G16</f>
        <v>52305945.490000002</v>
      </c>
      <c r="F34" s="259">
        <f>'1140'!G18</f>
        <v>52381074.409999996</v>
      </c>
      <c r="G34" s="239">
        <f>'1140'!G22</f>
        <v>0</v>
      </c>
      <c r="H34" s="238">
        <f>(F34-E34-G34)</f>
        <v>75128.919999994338</v>
      </c>
      <c r="I34" s="297">
        <v>0</v>
      </c>
      <c r="J34" s="297">
        <f t="shared" si="0"/>
        <v>75128.919999994338</v>
      </c>
      <c r="K34" s="264">
        <v>0</v>
      </c>
      <c r="L34" s="237">
        <f>'1140'!$G$30</f>
        <v>30000</v>
      </c>
      <c r="M34" s="259">
        <f>'1140'!$G$31</f>
        <v>45128.92</v>
      </c>
      <c r="N34" s="239">
        <v>0</v>
      </c>
      <c r="O34" s="283"/>
    </row>
    <row r="35" spans="1:15" s="63" customFormat="1" ht="12" customHeight="1" x14ac:dyDescent="0.2">
      <c r="A35" s="346">
        <v>1153</v>
      </c>
      <c r="B35" s="354" t="s">
        <v>76</v>
      </c>
      <c r="C35" s="260"/>
      <c r="D35" s="253"/>
      <c r="E35" s="166"/>
      <c r="F35" s="255"/>
      <c r="G35" s="241"/>
      <c r="H35" s="261"/>
      <c r="I35" s="298"/>
      <c r="J35" s="298"/>
      <c r="K35" s="254"/>
      <c r="L35" s="166"/>
      <c r="M35" s="255"/>
      <c r="N35" s="241"/>
    </row>
    <row r="36" spans="1:15" s="63" customFormat="1" ht="12" customHeight="1" x14ac:dyDescent="0.2">
      <c r="A36" s="347"/>
      <c r="B36" s="355"/>
      <c r="C36" s="256" t="s">
        <v>77</v>
      </c>
      <c r="D36" s="262" t="s">
        <v>60</v>
      </c>
      <c r="E36" s="237">
        <f>'1153'!G16</f>
        <v>23331095.830000002</v>
      </c>
      <c r="F36" s="259">
        <f>'1153'!G18</f>
        <v>23443090.52</v>
      </c>
      <c r="G36" s="239">
        <f>'1153'!G22</f>
        <v>0</v>
      </c>
      <c r="H36" s="238">
        <f>(F36-E36-G36)</f>
        <v>111994.68999999762</v>
      </c>
      <c r="I36" s="297">
        <f>'1153'!G26</f>
        <v>79991</v>
      </c>
      <c r="J36" s="297">
        <f t="shared" si="0"/>
        <v>32003.689999997616</v>
      </c>
      <c r="K36" s="258">
        <v>0</v>
      </c>
      <c r="L36" s="237">
        <f>'1153'!$G$30</f>
        <v>0</v>
      </c>
      <c r="M36" s="259">
        <f>'1153'!$G$31</f>
        <v>32003.69</v>
      </c>
      <c r="N36" s="239">
        <v>0</v>
      </c>
      <c r="O36" s="283"/>
    </row>
    <row r="37" spans="1:15" s="63" customFormat="1" ht="12" customHeight="1" x14ac:dyDescent="0.2">
      <c r="A37" s="346">
        <v>1154</v>
      </c>
      <c r="B37" s="348" t="s">
        <v>53</v>
      </c>
      <c r="C37" s="252"/>
      <c r="D37" s="253"/>
      <c r="E37" s="166"/>
      <c r="F37" s="255"/>
      <c r="G37" s="241"/>
      <c r="H37" s="240"/>
      <c r="I37" s="298"/>
      <c r="J37" s="298"/>
      <c r="K37" s="254"/>
      <c r="L37" s="166"/>
      <c r="M37" s="255"/>
      <c r="N37" s="241"/>
    </row>
    <row r="38" spans="1:15" s="63" customFormat="1" ht="12" customHeight="1" x14ac:dyDescent="0.2">
      <c r="A38" s="347"/>
      <c r="B38" s="349"/>
      <c r="C38" s="256" t="s">
        <v>78</v>
      </c>
      <c r="D38" s="257" t="s">
        <v>63</v>
      </c>
      <c r="E38" s="237">
        <f>'1154'!G16</f>
        <v>15240762.539999999</v>
      </c>
      <c r="F38" s="259">
        <f>'1154'!G18</f>
        <v>15390232.83</v>
      </c>
      <c r="G38" s="239">
        <f>'1154'!G22</f>
        <v>0</v>
      </c>
      <c r="H38" s="238">
        <f>(F38-E38-G38)</f>
        <v>149470.29000000097</v>
      </c>
      <c r="I38" s="297">
        <v>0</v>
      </c>
      <c r="J38" s="297">
        <f t="shared" si="0"/>
        <v>149470.29000000097</v>
      </c>
      <c r="K38" s="258">
        <v>0</v>
      </c>
      <c r="L38" s="237">
        <f>'1154'!$G$30</f>
        <v>13000</v>
      </c>
      <c r="M38" s="259">
        <f>'1154'!$G$31</f>
        <v>136470.29</v>
      </c>
      <c r="N38" s="239">
        <v>0</v>
      </c>
      <c r="O38" s="283"/>
    </row>
    <row r="39" spans="1:15" s="63" customFormat="1" ht="12" customHeight="1" x14ac:dyDescent="0.2">
      <c r="A39" s="346">
        <v>1163</v>
      </c>
      <c r="B39" s="354" t="s">
        <v>54</v>
      </c>
      <c r="C39" s="260"/>
      <c r="D39" s="253"/>
      <c r="E39" s="166"/>
      <c r="F39" s="255"/>
      <c r="G39" s="241"/>
      <c r="H39" s="261"/>
      <c r="I39" s="298"/>
      <c r="J39" s="298"/>
      <c r="K39" s="264"/>
      <c r="L39" s="166"/>
      <c r="M39" s="255"/>
      <c r="N39" s="241"/>
    </row>
    <row r="40" spans="1:15" s="63" customFormat="1" ht="12" customHeight="1" x14ac:dyDescent="0.2">
      <c r="A40" s="347"/>
      <c r="B40" s="355"/>
      <c r="C40" s="256" t="s">
        <v>79</v>
      </c>
      <c r="D40" s="257" t="s">
        <v>63</v>
      </c>
      <c r="E40" s="237">
        <f>'1163'!G16</f>
        <v>22420316.380000003</v>
      </c>
      <c r="F40" s="259">
        <f>'1163'!G18</f>
        <v>22585721.210000001</v>
      </c>
      <c r="G40" s="239">
        <f>'1163'!G22</f>
        <v>0</v>
      </c>
      <c r="H40" s="238">
        <f>(F40-E40-G40)</f>
        <v>165404.82999999821</v>
      </c>
      <c r="I40" s="297">
        <v>0</v>
      </c>
      <c r="J40" s="297">
        <f t="shared" si="0"/>
        <v>165404.82999999821</v>
      </c>
      <c r="K40" s="264">
        <v>0</v>
      </c>
      <c r="L40" s="237">
        <f>'1163'!$G$30</f>
        <v>20000</v>
      </c>
      <c r="M40" s="259">
        <f>'1163'!$G$31</f>
        <v>145404.82999999999</v>
      </c>
      <c r="N40" s="239">
        <v>0</v>
      </c>
      <c r="O40" s="283"/>
    </row>
    <row r="41" spans="1:15" s="63" customFormat="1" ht="12" customHeight="1" x14ac:dyDescent="0.2">
      <c r="A41" s="346">
        <v>1174</v>
      </c>
      <c r="B41" s="354" t="s">
        <v>168</v>
      </c>
      <c r="C41" s="260"/>
      <c r="D41" s="253"/>
      <c r="E41" s="166"/>
      <c r="F41" s="255"/>
      <c r="G41" s="241"/>
      <c r="H41" s="261"/>
      <c r="I41" s="298"/>
      <c r="J41" s="298"/>
      <c r="K41" s="254"/>
      <c r="L41" s="166"/>
      <c r="M41" s="255"/>
      <c r="N41" s="241"/>
    </row>
    <row r="42" spans="1:15" s="63" customFormat="1" ht="12" customHeight="1" x14ac:dyDescent="0.2">
      <c r="A42" s="347"/>
      <c r="B42" s="355"/>
      <c r="C42" s="256" t="s">
        <v>80</v>
      </c>
      <c r="D42" s="262" t="s">
        <v>60</v>
      </c>
      <c r="E42" s="237">
        <f>'1174'!G16</f>
        <v>32404156.23</v>
      </c>
      <c r="F42" s="259">
        <f>'1174'!G18</f>
        <v>32408013.120000001</v>
      </c>
      <c r="G42" s="239">
        <f>'1174'!G22</f>
        <v>0</v>
      </c>
      <c r="H42" s="238">
        <f>F42-E42-G42</f>
        <v>3856.890000000596</v>
      </c>
      <c r="I42" s="297">
        <v>0</v>
      </c>
      <c r="J42" s="297">
        <f t="shared" si="0"/>
        <v>3856.890000000596</v>
      </c>
      <c r="K42" s="258">
        <v>0</v>
      </c>
      <c r="L42" s="237">
        <f>'1174'!$G$30</f>
        <v>0</v>
      </c>
      <c r="M42" s="259">
        <f>'1174'!$G$31</f>
        <v>3856.89</v>
      </c>
      <c r="N42" s="239">
        <v>0</v>
      </c>
      <c r="O42" s="283"/>
    </row>
    <row r="43" spans="1:15" s="63" customFormat="1" ht="12" customHeight="1" x14ac:dyDescent="0.2">
      <c r="A43" s="346">
        <v>1221</v>
      </c>
      <c r="B43" s="348" t="s">
        <v>163</v>
      </c>
      <c r="C43" s="252"/>
      <c r="D43" s="253"/>
      <c r="E43" s="166"/>
      <c r="F43" s="255"/>
      <c r="G43" s="241"/>
      <c r="H43" s="240"/>
      <c r="I43" s="298"/>
      <c r="J43" s="298"/>
      <c r="K43" s="254"/>
      <c r="L43" s="166"/>
      <c r="M43" s="255"/>
      <c r="N43" s="241"/>
    </row>
    <row r="44" spans="1:15" s="63" customFormat="1" ht="12" customHeight="1" x14ac:dyDescent="0.2">
      <c r="A44" s="347"/>
      <c r="B44" s="349"/>
      <c r="C44" s="256" t="s">
        <v>81</v>
      </c>
      <c r="D44" s="257" t="s">
        <v>63</v>
      </c>
      <c r="E44" s="237">
        <f>'1221'!G16</f>
        <v>30733184.400000002</v>
      </c>
      <c r="F44" s="259">
        <f>'1221'!G18</f>
        <v>31456106.550000001</v>
      </c>
      <c r="G44" s="239">
        <f>'1221'!G22</f>
        <v>0</v>
      </c>
      <c r="H44" s="238">
        <f>(F44-E44-G44)</f>
        <v>722922.14999999851</v>
      </c>
      <c r="I44" s="297">
        <f>'1221'!G26</f>
        <v>522728.4</v>
      </c>
      <c r="J44" s="297">
        <f t="shared" si="0"/>
        <v>200193.74999999849</v>
      </c>
      <c r="K44" s="258">
        <v>0</v>
      </c>
      <c r="L44" s="237">
        <f>'1221'!$G$30</f>
        <v>40000</v>
      </c>
      <c r="M44" s="259">
        <f>'1221'!$G$31</f>
        <v>160193.75</v>
      </c>
      <c r="N44" s="239">
        <v>0</v>
      </c>
      <c r="O44" s="283"/>
    </row>
    <row r="45" spans="1:15" s="63" customFormat="1" ht="12" customHeight="1" x14ac:dyDescent="0.2">
      <c r="A45" s="346">
        <v>1222</v>
      </c>
      <c r="B45" s="354" t="s">
        <v>82</v>
      </c>
      <c r="C45" s="260"/>
      <c r="D45" s="253"/>
      <c r="E45" s="166"/>
      <c r="F45" s="255"/>
      <c r="G45" s="241"/>
      <c r="H45" s="261"/>
      <c r="I45" s="298"/>
      <c r="J45" s="298"/>
      <c r="K45" s="264"/>
      <c r="L45" s="166"/>
      <c r="M45" s="255"/>
      <c r="N45" s="241"/>
    </row>
    <row r="46" spans="1:15" s="63" customFormat="1" ht="12" customHeight="1" thickBot="1" x14ac:dyDescent="0.25">
      <c r="A46" s="356"/>
      <c r="B46" s="357"/>
      <c r="C46" s="316" t="s">
        <v>83</v>
      </c>
      <c r="D46" s="317" t="s">
        <v>60</v>
      </c>
      <c r="E46" s="318">
        <f>'1222'!G16</f>
        <v>14057990.67</v>
      </c>
      <c r="F46" s="322">
        <f>'1222'!G18</f>
        <v>14114163.67</v>
      </c>
      <c r="G46" s="323">
        <f>'1222'!G22</f>
        <v>0</v>
      </c>
      <c r="H46" s="319">
        <f>(F46-E46-G46)</f>
        <v>56173</v>
      </c>
      <c r="I46" s="320">
        <v>0</v>
      </c>
      <c r="J46" s="320">
        <f t="shared" si="0"/>
        <v>56173</v>
      </c>
      <c r="K46" s="321">
        <v>0</v>
      </c>
      <c r="L46" s="318">
        <f>'1222'!$G$30</f>
        <v>0</v>
      </c>
      <c r="M46" s="322">
        <f>'1222'!$G$31</f>
        <v>56173</v>
      </c>
      <c r="N46" s="323">
        <v>0</v>
      </c>
      <c r="O46" s="283"/>
    </row>
    <row r="47" spans="1:15" s="63" customFormat="1" ht="12" customHeight="1" x14ac:dyDescent="0.2">
      <c r="A47" s="358">
        <v>1223</v>
      </c>
      <c r="B47" s="359" t="s">
        <v>84</v>
      </c>
      <c r="C47" s="307"/>
      <c r="D47" s="263"/>
      <c r="E47" s="236"/>
      <c r="F47" s="265"/>
      <c r="G47" s="235"/>
      <c r="H47" s="308"/>
      <c r="I47" s="296"/>
      <c r="J47" s="296"/>
      <c r="K47" s="264"/>
      <c r="L47" s="236"/>
      <c r="M47" s="265"/>
      <c r="N47" s="235"/>
    </row>
    <row r="48" spans="1:15" s="63" customFormat="1" ht="12" customHeight="1" x14ac:dyDescent="0.2">
      <c r="A48" s="347"/>
      <c r="B48" s="355"/>
      <c r="C48" s="256" t="s">
        <v>85</v>
      </c>
      <c r="D48" s="262" t="s">
        <v>65</v>
      </c>
      <c r="E48" s="237">
        <f>'1223'!G16</f>
        <v>44522659.400000006</v>
      </c>
      <c r="F48" s="259">
        <f>'1223'!G18</f>
        <v>45283628.009999998</v>
      </c>
      <c r="G48" s="239">
        <f>'1223'!G22</f>
        <v>49500</v>
      </c>
      <c r="H48" s="238">
        <f>F48-E48-G48</f>
        <v>711468.60999999195</v>
      </c>
      <c r="I48" s="297">
        <v>0</v>
      </c>
      <c r="J48" s="297">
        <f t="shared" si="0"/>
        <v>711468.60999999195</v>
      </c>
      <c r="K48" s="258">
        <v>0</v>
      </c>
      <c r="L48" s="237">
        <f>'1223'!$G$30</f>
        <v>50000</v>
      </c>
      <c r="M48" s="259">
        <f>'1223'!$G$31</f>
        <v>661468.61</v>
      </c>
      <c r="N48" s="239">
        <v>0</v>
      </c>
      <c r="O48" s="283"/>
    </row>
    <row r="49" spans="1:20" s="63" customFormat="1" ht="12" customHeight="1" x14ac:dyDescent="0.2">
      <c r="A49" s="346">
        <v>1311</v>
      </c>
      <c r="B49" s="348" t="s">
        <v>55</v>
      </c>
      <c r="C49" s="252"/>
      <c r="D49" s="253"/>
      <c r="E49" s="166"/>
      <c r="F49" s="255"/>
      <c r="G49" s="241"/>
      <c r="H49" s="240"/>
      <c r="I49" s="298"/>
      <c r="J49" s="298"/>
      <c r="K49" s="254"/>
      <c r="L49" s="166"/>
      <c r="M49" s="255"/>
      <c r="N49" s="241"/>
    </row>
    <row r="50" spans="1:20" s="63" customFormat="1" ht="12" customHeight="1" x14ac:dyDescent="0.2">
      <c r="A50" s="347"/>
      <c r="B50" s="349"/>
      <c r="C50" s="256" t="s">
        <v>86</v>
      </c>
      <c r="D50" s="257" t="s">
        <v>60</v>
      </c>
      <c r="E50" s="237">
        <f>'1311'!G16</f>
        <v>8361288.5300000003</v>
      </c>
      <c r="F50" s="259">
        <f>'1311'!G18</f>
        <v>8361361.6200000001</v>
      </c>
      <c r="G50" s="239">
        <f>'1311'!G22</f>
        <v>0</v>
      </c>
      <c r="H50" s="238">
        <f>(F50-E50-G50)</f>
        <v>73.089999999850988</v>
      </c>
      <c r="I50" s="297">
        <v>0</v>
      </c>
      <c r="J50" s="297">
        <f t="shared" si="0"/>
        <v>73.089999999850988</v>
      </c>
      <c r="K50" s="258">
        <v>0</v>
      </c>
      <c r="L50" s="237">
        <f>'1311'!$G$30</f>
        <v>0</v>
      </c>
      <c r="M50" s="259">
        <f>'1311'!$G$31</f>
        <v>73.09</v>
      </c>
      <c r="N50" s="239">
        <v>0</v>
      </c>
      <c r="O50" s="283"/>
    </row>
    <row r="51" spans="1:20" s="63" customFormat="1" ht="12" customHeight="1" x14ac:dyDescent="0.2">
      <c r="A51" s="346">
        <v>1312</v>
      </c>
      <c r="B51" s="354" t="s">
        <v>55</v>
      </c>
      <c r="C51" s="260"/>
      <c r="D51" s="253"/>
      <c r="E51" s="166"/>
      <c r="F51" s="255"/>
      <c r="G51" s="241"/>
      <c r="H51" s="261"/>
      <c r="I51" s="298"/>
      <c r="J51" s="298"/>
      <c r="K51" s="264"/>
      <c r="L51" s="166"/>
      <c r="M51" s="255"/>
      <c r="N51" s="241"/>
    </row>
    <row r="52" spans="1:20" s="63" customFormat="1" ht="12" customHeight="1" x14ac:dyDescent="0.2">
      <c r="A52" s="347"/>
      <c r="B52" s="355"/>
      <c r="C52" s="256" t="s">
        <v>87</v>
      </c>
      <c r="D52" s="257" t="s">
        <v>63</v>
      </c>
      <c r="E52" s="237">
        <f>'1312'!G16</f>
        <v>13277934.84</v>
      </c>
      <c r="F52" s="259">
        <f>'1312'!G18</f>
        <v>13334822.67</v>
      </c>
      <c r="G52" s="239">
        <f>'1312'!G22</f>
        <v>0</v>
      </c>
      <c r="H52" s="238">
        <f>(F52-E52-G52)</f>
        <v>56887.830000000075</v>
      </c>
      <c r="I52" s="297">
        <v>0</v>
      </c>
      <c r="J52" s="297">
        <f t="shared" si="0"/>
        <v>56887.830000000075</v>
      </c>
      <c r="K52" s="264">
        <v>0</v>
      </c>
      <c r="L52" s="237">
        <f>'1312'!$G$30</f>
        <v>16887.830000000002</v>
      </c>
      <c r="M52" s="259">
        <f>'1312'!$G$31</f>
        <v>40000</v>
      </c>
      <c r="N52" s="239">
        <v>0</v>
      </c>
      <c r="O52" s="283"/>
    </row>
    <row r="53" spans="1:20" s="63" customFormat="1" ht="12" customHeight="1" x14ac:dyDescent="0.2">
      <c r="A53" s="346">
        <v>1313</v>
      </c>
      <c r="B53" s="354" t="s">
        <v>55</v>
      </c>
      <c r="C53" s="260"/>
      <c r="D53" s="253"/>
      <c r="E53" s="166"/>
      <c r="F53" s="255"/>
      <c r="G53" s="241"/>
      <c r="H53" s="261"/>
      <c r="I53" s="298"/>
      <c r="J53" s="298"/>
      <c r="K53" s="254"/>
      <c r="L53" s="166"/>
      <c r="M53" s="255"/>
      <c r="N53" s="241"/>
    </row>
    <row r="54" spans="1:20" s="63" customFormat="1" ht="12" customHeight="1" x14ac:dyDescent="0.2">
      <c r="A54" s="347"/>
      <c r="B54" s="355"/>
      <c r="C54" s="256" t="s">
        <v>88</v>
      </c>
      <c r="D54" s="262" t="s">
        <v>65</v>
      </c>
      <c r="E54" s="237">
        <f>'1313'!G16</f>
        <v>16366081.560000001</v>
      </c>
      <c r="F54" s="259">
        <f>'1313'!G18</f>
        <v>16524903.15</v>
      </c>
      <c r="G54" s="239">
        <f>'1313'!G22</f>
        <v>0</v>
      </c>
      <c r="H54" s="238">
        <f>F54-E54-G54</f>
        <v>158821.58999999985</v>
      </c>
      <c r="I54" s="297">
        <v>0</v>
      </c>
      <c r="J54" s="297">
        <f t="shared" si="0"/>
        <v>158821.58999999985</v>
      </c>
      <c r="K54" s="258">
        <v>0</v>
      </c>
      <c r="L54" s="237">
        <f>'1313'!$G$30</f>
        <v>0</v>
      </c>
      <c r="M54" s="259">
        <f>'1313'!$G$31</f>
        <v>158821.59</v>
      </c>
      <c r="N54" s="239">
        <v>0</v>
      </c>
      <c r="O54" s="283"/>
    </row>
    <row r="55" spans="1:20" s="63" customFormat="1" ht="12" customHeight="1" x14ac:dyDescent="0.2">
      <c r="A55" s="346">
        <v>1354</v>
      </c>
      <c r="B55" s="348" t="s">
        <v>89</v>
      </c>
      <c r="C55" s="252"/>
      <c r="D55" s="253"/>
      <c r="E55" s="166"/>
      <c r="F55" s="255"/>
      <c r="G55" s="241"/>
      <c r="H55" s="240"/>
      <c r="I55" s="298"/>
      <c r="J55" s="298"/>
      <c r="K55" s="254"/>
      <c r="L55" s="166"/>
      <c r="M55" s="255"/>
      <c r="N55" s="241"/>
    </row>
    <row r="56" spans="1:20" s="63" customFormat="1" ht="12" customHeight="1" thickBot="1" x14ac:dyDescent="0.25">
      <c r="A56" s="347"/>
      <c r="B56" s="349"/>
      <c r="C56" s="256" t="s">
        <v>90</v>
      </c>
      <c r="D56" s="257" t="s">
        <v>60</v>
      </c>
      <c r="E56" s="237">
        <f>'1354'!G16</f>
        <v>5119504.0999999996</v>
      </c>
      <c r="F56" s="329">
        <f>'1354'!G18</f>
        <v>5129255.2</v>
      </c>
      <c r="G56" s="239">
        <f>'1354'!G22</f>
        <v>0</v>
      </c>
      <c r="H56" s="238">
        <f>(F56-E56-G56)</f>
        <v>9751.1000000005588</v>
      </c>
      <c r="I56" s="297">
        <v>0</v>
      </c>
      <c r="J56" s="297">
        <f t="shared" si="0"/>
        <v>9751.1000000005588</v>
      </c>
      <c r="K56" s="304">
        <v>0</v>
      </c>
      <c r="L56" s="237">
        <f>'1354'!$G$30</f>
        <v>4000</v>
      </c>
      <c r="M56" s="259">
        <f>'1354'!$G$31</f>
        <v>5751.1</v>
      </c>
      <c r="N56" s="239">
        <v>0</v>
      </c>
      <c r="O56" s="283"/>
    </row>
    <row r="57" spans="1:20" ht="13.5" thickTop="1" x14ac:dyDescent="0.2">
      <c r="A57" s="266"/>
      <c r="B57" s="267"/>
      <c r="C57" s="267"/>
      <c r="D57" s="267"/>
      <c r="E57" s="112"/>
      <c r="F57" s="112"/>
      <c r="G57" s="112"/>
      <c r="H57" s="247"/>
      <c r="I57" s="112"/>
      <c r="J57" s="299"/>
      <c r="K57" s="249"/>
      <c r="L57" s="281"/>
      <c r="M57" s="112"/>
      <c r="N57" s="113"/>
      <c r="O57" s="11"/>
      <c r="P57" s="11"/>
      <c r="S57" s="11"/>
    </row>
    <row r="58" spans="1:20" x14ac:dyDescent="0.2">
      <c r="A58" s="268" t="s">
        <v>159</v>
      </c>
      <c r="B58" s="116"/>
      <c r="C58" s="116"/>
      <c r="D58" s="116"/>
      <c r="E58" s="242">
        <f>SUM(E11:E56)</f>
        <v>565295856.31000006</v>
      </c>
      <c r="F58" s="242">
        <f>SUM(F11:F56)</f>
        <v>569479674.07999992</v>
      </c>
      <c r="G58" s="284">
        <f>SUM(G11:G56)</f>
        <v>55400</v>
      </c>
      <c r="H58" s="246">
        <f>SUM(H11:H57)</f>
        <v>4128417.7699999907</v>
      </c>
      <c r="I58" s="242">
        <f>SUM(I11:I57)</f>
        <v>1131328.3999999999</v>
      </c>
      <c r="J58" s="300">
        <f>J56+J54+J52+J50+J48+J46+J44+J42+J40+J38+J36+J34+J32+J30+J28+J26+J24+J22+J20+J18+J16+J14+J12</f>
        <v>3444745.7499999898</v>
      </c>
      <c r="K58" s="285">
        <f t="shared" ref="K58:N58" si="1">K56+K54+K52+K50+K48+K46+K44+K42+K40+K38+K36+K34+K32+K30+K28+K26+K24+K22+K20+K18+K16+K14+K12</f>
        <v>-447656.37999999896</v>
      </c>
      <c r="L58" s="286">
        <f t="shared" si="1"/>
        <v>293523.83</v>
      </c>
      <c r="M58" s="287">
        <f t="shared" si="1"/>
        <v>3027540.8</v>
      </c>
      <c r="N58" s="288">
        <f t="shared" si="1"/>
        <v>123681.12</v>
      </c>
      <c r="O58" s="11"/>
      <c r="P58" s="11"/>
      <c r="S58" s="11"/>
    </row>
    <row r="59" spans="1:20" ht="13.5" thickBot="1" x14ac:dyDescent="0.25">
      <c r="A59" s="114"/>
      <c r="B59" s="115"/>
      <c r="C59" s="115"/>
      <c r="D59" s="115"/>
      <c r="E59" s="243"/>
      <c r="F59" s="244"/>
      <c r="G59" s="245"/>
      <c r="H59" s="248"/>
      <c r="I59" s="245"/>
      <c r="J59" s="301" t="s">
        <v>211</v>
      </c>
      <c r="K59" s="289">
        <f>J58+K58</f>
        <v>2997089.3699999908</v>
      </c>
      <c r="L59" s="290" t="s">
        <v>212</v>
      </c>
      <c r="M59" s="291"/>
      <c r="N59" s="289">
        <f>L58+M58+N58</f>
        <v>3444745.75</v>
      </c>
      <c r="O59" s="99"/>
      <c r="P59" s="11"/>
      <c r="S59" s="11"/>
    </row>
    <row r="60" spans="1:20" ht="13.5" thickTop="1" x14ac:dyDescent="0.2">
      <c r="B60" s="116"/>
      <c r="C60" s="116"/>
      <c r="D60" s="117"/>
      <c r="E60" s="96"/>
      <c r="F60" s="96"/>
      <c r="G60" s="118"/>
      <c r="H60" s="96"/>
      <c r="I60" s="96"/>
      <c r="J60" s="96"/>
      <c r="K60" s="96"/>
      <c r="L60" s="96"/>
      <c r="M60" s="96"/>
      <c r="N60" s="119"/>
      <c r="O60" s="282"/>
      <c r="P60" s="119"/>
      <c r="S60" s="11"/>
    </row>
    <row r="61" spans="1:20" s="124" customFormat="1" ht="15.75" hidden="1" x14ac:dyDescent="0.25">
      <c r="A61" s="120" t="s">
        <v>91</v>
      </c>
      <c r="B61" s="121"/>
      <c r="C61" s="122"/>
      <c r="D61" s="122"/>
      <c r="E61" s="123"/>
      <c r="F61" s="123"/>
      <c r="G61" s="123"/>
      <c r="H61" s="123"/>
      <c r="I61" s="123"/>
      <c r="J61" s="123"/>
      <c r="K61" s="96"/>
      <c r="L61" s="96"/>
      <c r="M61" s="96"/>
      <c r="N61" s="119"/>
      <c r="O61" s="119"/>
      <c r="P61" s="119"/>
      <c r="Q61" s="11"/>
      <c r="R61" s="11"/>
      <c r="S61" s="11"/>
      <c r="T61" s="11"/>
    </row>
    <row r="62" spans="1:20" ht="15" hidden="1" x14ac:dyDescent="0.2">
      <c r="B62" s="125" t="s">
        <v>92</v>
      </c>
      <c r="C62" s="117"/>
      <c r="D62" s="117"/>
      <c r="E62" s="126"/>
      <c r="F62" s="126"/>
      <c r="G62" s="96"/>
      <c r="H62" s="126"/>
      <c r="I62" s="126"/>
      <c r="J62" s="126"/>
      <c r="K62" s="96"/>
      <c r="L62" s="96"/>
      <c r="M62" s="96"/>
      <c r="N62" s="119"/>
      <c r="O62" s="119"/>
      <c r="P62" s="119"/>
      <c r="S62" s="11"/>
    </row>
    <row r="63" spans="1:20" ht="15" hidden="1" x14ac:dyDescent="0.2">
      <c r="B63" s="127" t="s">
        <v>93</v>
      </c>
      <c r="C63" s="117"/>
      <c r="E63" s="126"/>
      <c r="F63" s="126"/>
      <c r="G63" s="96"/>
      <c r="H63" s="126"/>
      <c r="I63" s="126"/>
      <c r="J63" s="126"/>
      <c r="K63" s="96"/>
      <c r="L63" s="96"/>
      <c r="M63" s="96"/>
      <c r="N63" s="119"/>
      <c r="O63" s="119"/>
      <c r="P63" s="119"/>
      <c r="S63" s="11"/>
    </row>
    <row r="64" spans="1:20" s="128" customFormat="1" ht="15" hidden="1" x14ac:dyDescent="0.2">
      <c r="A64" s="128" t="s">
        <v>94</v>
      </c>
      <c r="B64" s="129"/>
      <c r="C64" s="130"/>
      <c r="D64" s="130"/>
      <c r="E64" s="131"/>
      <c r="F64" s="131"/>
      <c r="G64" s="131"/>
      <c r="H64" s="131"/>
      <c r="I64" s="131"/>
      <c r="J64" s="131"/>
      <c r="K64" s="96"/>
      <c r="L64" s="96"/>
      <c r="M64" s="96"/>
      <c r="N64" s="119"/>
      <c r="O64" s="119"/>
      <c r="P64" s="119"/>
      <c r="Q64" s="11"/>
      <c r="R64" s="11"/>
      <c r="S64" s="11"/>
      <c r="T64" s="11"/>
    </row>
    <row r="65" spans="1:19" ht="15" x14ac:dyDescent="0.2">
      <c r="B65" s="127"/>
      <c r="E65" s="96"/>
      <c r="F65" s="96"/>
      <c r="G65" s="96"/>
      <c r="H65" s="126"/>
      <c r="I65" s="96"/>
      <c r="J65" s="139"/>
      <c r="K65" s="96"/>
      <c r="L65" s="96"/>
      <c r="M65" s="96"/>
      <c r="N65" s="119"/>
      <c r="O65" s="119"/>
      <c r="P65" s="119"/>
      <c r="S65" s="11"/>
    </row>
    <row r="66" spans="1:19" x14ac:dyDescent="0.2">
      <c r="A66" s="5" t="s">
        <v>221</v>
      </c>
      <c r="B66" s="5"/>
      <c r="C66" s="5"/>
      <c r="D66" s="5"/>
      <c r="E66" s="5"/>
      <c r="F66" s="5"/>
      <c r="G66" s="5"/>
      <c r="H66" s="5"/>
      <c r="I66" s="5"/>
      <c r="K66" s="99"/>
      <c r="L66" s="99"/>
    </row>
    <row r="67" spans="1:19" s="124" customFormat="1" x14ac:dyDescent="0.2">
      <c r="C67" s="5" t="s">
        <v>219</v>
      </c>
      <c r="D67" s="5"/>
      <c r="E67" s="5"/>
      <c r="F67" s="5"/>
      <c r="G67" s="280"/>
      <c r="H67" s="274"/>
      <c r="M67" s="102"/>
      <c r="O67" s="132"/>
      <c r="P67" s="132"/>
      <c r="S67" s="133"/>
    </row>
    <row r="68" spans="1:19" x14ac:dyDescent="0.2">
      <c r="A68" s="5"/>
      <c r="B68" s="5"/>
      <c r="C68" s="5" t="s">
        <v>216</v>
      </c>
      <c r="D68" s="124"/>
      <c r="E68" s="124"/>
      <c r="F68" s="124"/>
      <c r="G68" s="274"/>
      <c r="H68" s="274"/>
      <c r="I68" s="5"/>
      <c r="S68" s="134"/>
    </row>
    <row r="69" spans="1:19" x14ac:dyDescent="0.2">
      <c r="A69" s="5"/>
      <c r="B69" s="5"/>
      <c r="C69" s="140"/>
      <c r="D69" s="5"/>
      <c r="E69" s="5"/>
      <c r="F69" s="272"/>
      <c r="G69" s="276"/>
      <c r="H69" s="277"/>
      <c r="I69" s="5"/>
      <c r="S69" s="134"/>
    </row>
    <row r="70" spans="1:19" x14ac:dyDescent="0.2">
      <c r="A70" s="5" t="s">
        <v>213</v>
      </c>
      <c r="B70" s="5"/>
      <c r="C70" s="5"/>
      <c r="D70" s="5"/>
      <c r="E70" s="5"/>
      <c r="F70" s="5"/>
      <c r="G70" s="274"/>
      <c r="H70" s="274"/>
      <c r="I70" s="96"/>
      <c r="J70" s="139"/>
      <c r="K70" s="96"/>
      <c r="L70" s="96"/>
      <c r="M70" s="96"/>
      <c r="N70" s="119"/>
      <c r="O70" s="119"/>
      <c r="P70" s="119"/>
      <c r="S70" s="11"/>
    </row>
    <row r="71" spans="1:19" x14ac:dyDescent="0.2">
      <c r="A71" s="5"/>
      <c r="B71" s="54"/>
      <c r="C71" s="54" t="s">
        <v>7</v>
      </c>
      <c r="D71" s="54"/>
      <c r="E71" s="273"/>
      <c r="F71" s="5"/>
      <c r="G71" s="276"/>
      <c r="H71" s="277"/>
      <c r="I71" s="5"/>
      <c r="S71" s="134"/>
    </row>
    <row r="72" spans="1:19" x14ac:dyDescent="0.2">
      <c r="A72" s="5"/>
      <c r="B72" s="5"/>
      <c r="C72" s="5" t="s">
        <v>220</v>
      </c>
      <c r="D72" s="5"/>
      <c r="E72" s="5"/>
      <c r="F72" s="5"/>
      <c r="G72" s="274"/>
      <c r="H72" s="274"/>
      <c r="I72" s="124"/>
      <c r="S72" s="134"/>
    </row>
    <row r="73" spans="1:19" x14ac:dyDescent="0.2">
      <c r="A73" s="5"/>
      <c r="B73" s="5"/>
      <c r="C73" s="5" t="s">
        <v>217</v>
      </c>
      <c r="D73" s="124"/>
      <c r="E73" s="124"/>
      <c r="F73" s="124"/>
      <c r="G73" s="274"/>
      <c r="H73" s="278"/>
      <c r="I73" s="5"/>
    </row>
    <row r="74" spans="1:19" x14ac:dyDescent="0.2">
      <c r="A74" s="279"/>
      <c r="B74" s="279"/>
      <c r="C74" s="279"/>
      <c r="D74" s="279"/>
      <c r="E74" s="279"/>
      <c r="F74" s="275"/>
      <c r="G74" s="275"/>
      <c r="H74" s="251"/>
      <c r="I74" s="251"/>
    </row>
    <row r="75" spans="1:19" x14ac:dyDescent="0.2">
      <c r="A75" s="250"/>
      <c r="B75" s="250"/>
      <c r="C75" s="250"/>
      <c r="D75" s="250"/>
      <c r="E75" s="250"/>
      <c r="F75" s="251"/>
      <c r="G75" s="251"/>
      <c r="H75" s="251"/>
      <c r="I75" s="251"/>
    </row>
    <row r="76" spans="1:19" x14ac:dyDescent="0.2">
      <c r="A76" s="250"/>
      <c r="B76" s="250"/>
      <c r="C76" s="250"/>
      <c r="D76" s="250"/>
      <c r="E76" s="250"/>
      <c r="F76" s="251"/>
      <c r="G76" s="251"/>
      <c r="H76" s="251"/>
      <c r="I76" s="251"/>
    </row>
    <row r="77" spans="1:19" x14ac:dyDescent="0.2">
      <c r="A77" s="250"/>
      <c r="B77" s="250"/>
      <c r="C77" s="250"/>
      <c r="D77" s="250"/>
      <c r="E77" s="250"/>
      <c r="F77" s="251"/>
      <c r="G77" s="251"/>
      <c r="H77" s="251"/>
      <c r="I77" s="251"/>
    </row>
    <row r="78" spans="1:19" x14ac:dyDescent="0.2">
      <c r="A78" s="135"/>
      <c r="B78" s="135"/>
      <c r="C78" s="135"/>
      <c r="D78" s="135"/>
      <c r="E78" s="135"/>
      <c r="F78" s="136"/>
      <c r="G78" s="136"/>
      <c r="H78" s="136"/>
      <c r="I78" s="136"/>
    </row>
    <row r="79" spans="1:19" ht="15" x14ac:dyDescent="0.2">
      <c r="B79" s="127"/>
    </row>
    <row r="80" spans="1:19" ht="15" x14ac:dyDescent="0.2">
      <c r="B80" s="127"/>
    </row>
    <row r="81" spans="2:2" ht="15" x14ac:dyDescent="0.2">
      <c r="B81" s="127"/>
    </row>
    <row r="82" spans="2:2" ht="15" x14ac:dyDescent="0.2">
      <c r="B82" s="127"/>
    </row>
    <row r="83" spans="2:2" ht="15" x14ac:dyDescent="0.2">
      <c r="B83" s="127"/>
    </row>
    <row r="84" spans="2:2" ht="15" x14ac:dyDescent="0.2">
      <c r="B84" s="127"/>
    </row>
    <row r="85" spans="2:2" ht="15" x14ac:dyDescent="0.2">
      <c r="B85" s="127"/>
    </row>
    <row r="86" spans="2:2" ht="15" x14ac:dyDescent="0.2">
      <c r="B86" s="127"/>
    </row>
    <row r="87" spans="2:2" ht="15" x14ac:dyDescent="0.2">
      <c r="B87" s="127"/>
    </row>
    <row r="88" spans="2:2" ht="15" x14ac:dyDescent="0.2">
      <c r="B88" s="127"/>
    </row>
    <row r="89" spans="2:2" ht="15" x14ac:dyDescent="0.2">
      <c r="B89" s="127"/>
    </row>
    <row r="90" spans="2:2" ht="15" x14ac:dyDescent="0.2">
      <c r="B90" s="127"/>
    </row>
    <row r="91" spans="2:2" ht="15" x14ac:dyDescent="0.2">
      <c r="B91" s="127"/>
    </row>
    <row r="92" spans="2:2" ht="15" x14ac:dyDescent="0.2">
      <c r="B92" s="127"/>
    </row>
    <row r="93" spans="2:2" ht="15" x14ac:dyDescent="0.2">
      <c r="B93" s="127"/>
    </row>
    <row r="94" spans="2:2" ht="15" x14ac:dyDescent="0.2">
      <c r="B94" s="127"/>
    </row>
    <row r="95" spans="2:2" ht="15" x14ac:dyDescent="0.2">
      <c r="B95" s="127"/>
    </row>
    <row r="96" spans="2:2" ht="15" x14ac:dyDescent="0.2">
      <c r="B96" s="127"/>
    </row>
    <row r="97" spans="2:2" ht="15" x14ac:dyDescent="0.2">
      <c r="B97" s="127"/>
    </row>
    <row r="98" spans="2:2" ht="15" x14ac:dyDescent="0.2">
      <c r="B98" s="127"/>
    </row>
    <row r="99" spans="2:2" ht="15" x14ac:dyDescent="0.2">
      <c r="B99" s="127"/>
    </row>
    <row r="100" spans="2:2" ht="15" x14ac:dyDescent="0.2">
      <c r="B100" s="127"/>
    </row>
    <row r="101" spans="2:2" ht="15" x14ac:dyDescent="0.2">
      <c r="B101" s="127"/>
    </row>
    <row r="102" spans="2:2" ht="15" x14ac:dyDescent="0.2">
      <c r="B102" s="127"/>
    </row>
    <row r="103" spans="2:2" ht="15" x14ac:dyDescent="0.2">
      <c r="B103" s="127"/>
    </row>
    <row r="104" spans="2:2" ht="15" x14ac:dyDescent="0.2">
      <c r="B104" s="127"/>
    </row>
    <row r="105" spans="2:2" ht="15" x14ac:dyDescent="0.2">
      <c r="B105" s="127"/>
    </row>
    <row r="106" spans="2:2" ht="15" x14ac:dyDescent="0.2">
      <c r="B106" s="127"/>
    </row>
    <row r="107" spans="2:2" ht="15" x14ac:dyDescent="0.2">
      <c r="B107" s="127"/>
    </row>
    <row r="108" spans="2:2" ht="15" x14ac:dyDescent="0.2">
      <c r="B108" s="127"/>
    </row>
    <row r="109" spans="2:2" ht="15" x14ac:dyDescent="0.2">
      <c r="B109" s="127"/>
    </row>
    <row r="110" spans="2:2" ht="15" x14ac:dyDescent="0.2">
      <c r="B110" s="127"/>
    </row>
    <row r="111" spans="2:2" ht="15" x14ac:dyDescent="0.2">
      <c r="B111" s="127"/>
    </row>
    <row r="112" spans="2:2" ht="15" x14ac:dyDescent="0.2">
      <c r="B112" s="127"/>
    </row>
    <row r="113" spans="2:2" ht="15" x14ac:dyDescent="0.2">
      <c r="B113" s="127"/>
    </row>
    <row r="114" spans="2:2" ht="15" x14ac:dyDescent="0.2">
      <c r="B114" s="127"/>
    </row>
    <row r="115" spans="2:2" ht="15" x14ac:dyDescent="0.2">
      <c r="B115" s="127"/>
    </row>
    <row r="116" spans="2:2" ht="15" x14ac:dyDescent="0.2">
      <c r="B116" s="127"/>
    </row>
    <row r="117" spans="2:2" ht="15" x14ac:dyDescent="0.2">
      <c r="B117" s="127"/>
    </row>
    <row r="118" spans="2:2" ht="15" x14ac:dyDescent="0.2">
      <c r="B118" s="127"/>
    </row>
    <row r="119" spans="2:2" ht="15" x14ac:dyDescent="0.2">
      <c r="B119" s="127"/>
    </row>
    <row r="120" spans="2:2" ht="15" x14ac:dyDescent="0.2">
      <c r="B120" s="127"/>
    </row>
    <row r="121" spans="2:2" ht="15" x14ac:dyDescent="0.2">
      <c r="B121" s="127"/>
    </row>
    <row r="122" spans="2:2" ht="15" x14ac:dyDescent="0.2">
      <c r="B122" s="127"/>
    </row>
    <row r="123" spans="2:2" ht="15" x14ac:dyDescent="0.2">
      <c r="B123" s="127"/>
    </row>
    <row r="124" spans="2:2" ht="15" x14ac:dyDescent="0.2">
      <c r="B124" s="127"/>
    </row>
    <row r="125" spans="2:2" ht="15" x14ac:dyDescent="0.2">
      <c r="B125" s="127"/>
    </row>
    <row r="126" spans="2:2" ht="15" x14ac:dyDescent="0.2">
      <c r="B126" s="127"/>
    </row>
    <row r="127" spans="2:2" ht="15" x14ac:dyDescent="0.2">
      <c r="B127" s="127"/>
    </row>
    <row r="128" spans="2:2" ht="15" x14ac:dyDescent="0.2">
      <c r="B128" s="127"/>
    </row>
    <row r="129" spans="2:2" ht="15" x14ac:dyDescent="0.2">
      <c r="B129" s="127"/>
    </row>
    <row r="130" spans="2:2" ht="15" x14ac:dyDescent="0.2">
      <c r="B130" s="127"/>
    </row>
    <row r="131" spans="2:2" ht="15" x14ac:dyDescent="0.2">
      <c r="B131" s="127"/>
    </row>
    <row r="132" spans="2:2" ht="15" x14ac:dyDescent="0.2">
      <c r="B132" s="127"/>
    </row>
    <row r="133" spans="2:2" ht="15" x14ac:dyDescent="0.2">
      <c r="B133" s="127"/>
    </row>
    <row r="134" spans="2:2" ht="15" x14ac:dyDescent="0.2">
      <c r="B134" s="127"/>
    </row>
    <row r="135" spans="2:2" ht="15" x14ac:dyDescent="0.2">
      <c r="B135" s="127"/>
    </row>
    <row r="136" spans="2:2" ht="15" x14ac:dyDescent="0.2">
      <c r="B136" s="127"/>
    </row>
    <row r="137" spans="2:2" ht="15" x14ac:dyDescent="0.2">
      <c r="B137" s="127"/>
    </row>
    <row r="138" spans="2:2" ht="15" x14ac:dyDescent="0.2">
      <c r="B138" s="127"/>
    </row>
    <row r="139" spans="2:2" ht="15" x14ac:dyDescent="0.2">
      <c r="B139" s="127"/>
    </row>
    <row r="140" spans="2:2" ht="15" x14ac:dyDescent="0.2">
      <c r="B140" s="127"/>
    </row>
    <row r="141" spans="2:2" ht="15" x14ac:dyDescent="0.2">
      <c r="B141" s="127"/>
    </row>
    <row r="142" spans="2:2" ht="15" x14ac:dyDescent="0.2">
      <c r="B142" s="127"/>
    </row>
    <row r="143" spans="2:2" ht="15" x14ac:dyDescent="0.2">
      <c r="B143" s="127"/>
    </row>
    <row r="144" spans="2:2" ht="15" x14ac:dyDescent="0.2">
      <c r="B144" s="127"/>
    </row>
    <row r="145" spans="2:2" ht="15" x14ac:dyDescent="0.2">
      <c r="B145" s="127"/>
    </row>
    <row r="146" spans="2:2" ht="15" x14ac:dyDescent="0.2">
      <c r="B146" s="127"/>
    </row>
    <row r="147" spans="2:2" ht="15" x14ac:dyDescent="0.2">
      <c r="B147" s="127"/>
    </row>
    <row r="148" spans="2:2" ht="15" x14ac:dyDescent="0.2">
      <c r="B148" s="127"/>
    </row>
    <row r="149" spans="2:2" ht="15" x14ac:dyDescent="0.2">
      <c r="B149" s="127"/>
    </row>
    <row r="150" spans="2:2" ht="15" x14ac:dyDescent="0.2">
      <c r="B150" s="127"/>
    </row>
    <row r="151" spans="2:2" ht="15" x14ac:dyDescent="0.2">
      <c r="B151" s="127"/>
    </row>
    <row r="152" spans="2:2" ht="15" x14ac:dyDescent="0.2">
      <c r="B152" s="127"/>
    </row>
    <row r="153" spans="2:2" ht="15" x14ac:dyDescent="0.2">
      <c r="B153" s="127"/>
    </row>
    <row r="154" spans="2:2" ht="15" x14ac:dyDescent="0.2">
      <c r="B154" s="127"/>
    </row>
    <row r="155" spans="2:2" ht="15" x14ac:dyDescent="0.2">
      <c r="B155" s="127"/>
    </row>
    <row r="156" spans="2:2" ht="15" x14ac:dyDescent="0.2">
      <c r="B156" s="127"/>
    </row>
    <row r="157" spans="2:2" ht="15" x14ac:dyDescent="0.2">
      <c r="B157" s="127"/>
    </row>
    <row r="158" spans="2:2" ht="15" x14ac:dyDescent="0.2">
      <c r="B158" s="127"/>
    </row>
    <row r="159" spans="2:2" ht="15" x14ac:dyDescent="0.2">
      <c r="B159" s="127"/>
    </row>
    <row r="160" spans="2:2" ht="15" x14ac:dyDescent="0.2">
      <c r="B160" s="127"/>
    </row>
    <row r="161" spans="2:2" ht="15" x14ac:dyDescent="0.2">
      <c r="B161" s="127"/>
    </row>
    <row r="162" spans="2:2" ht="15" x14ac:dyDescent="0.2">
      <c r="B162" s="127"/>
    </row>
    <row r="163" spans="2:2" ht="15" x14ac:dyDescent="0.2">
      <c r="B163" s="127"/>
    </row>
    <row r="164" spans="2:2" ht="15" x14ac:dyDescent="0.2">
      <c r="B164" s="127"/>
    </row>
    <row r="165" spans="2:2" ht="15" x14ac:dyDescent="0.2">
      <c r="B165" s="127"/>
    </row>
    <row r="166" spans="2:2" ht="15" x14ac:dyDescent="0.2">
      <c r="B166" s="127"/>
    </row>
    <row r="167" spans="2:2" ht="15" x14ac:dyDescent="0.2">
      <c r="B167" s="127"/>
    </row>
    <row r="168" spans="2:2" ht="15" x14ac:dyDescent="0.2">
      <c r="B168" s="127"/>
    </row>
    <row r="169" spans="2:2" ht="15" x14ac:dyDescent="0.2">
      <c r="B169" s="127"/>
    </row>
    <row r="170" spans="2:2" ht="15" x14ac:dyDescent="0.2">
      <c r="B170" s="127"/>
    </row>
    <row r="171" spans="2:2" ht="15" x14ac:dyDescent="0.2">
      <c r="B171" s="127"/>
    </row>
    <row r="172" spans="2:2" ht="15" x14ac:dyDescent="0.2">
      <c r="B172" s="127"/>
    </row>
    <row r="173" spans="2:2" ht="15" x14ac:dyDescent="0.2">
      <c r="B173" s="127"/>
    </row>
    <row r="174" spans="2:2" ht="15" x14ac:dyDescent="0.2">
      <c r="B174" s="127"/>
    </row>
    <row r="175" spans="2:2" ht="15" x14ac:dyDescent="0.2">
      <c r="B175" s="127"/>
    </row>
    <row r="176" spans="2:2" ht="15" x14ac:dyDescent="0.2">
      <c r="B176" s="127"/>
    </row>
    <row r="177" spans="2:2" ht="15" x14ac:dyDescent="0.2">
      <c r="B177" s="127"/>
    </row>
    <row r="178" spans="2:2" ht="15" x14ac:dyDescent="0.2">
      <c r="B178" s="127"/>
    </row>
    <row r="179" spans="2:2" ht="15" x14ac:dyDescent="0.2">
      <c r="B179" s="127"/>
    </row>
    <row r="180" spans="2:2" ht="15" x14ac:dyDescent="0.2">
      <c r="B180" s="127"/>
    </row>
    <row r="181" spans="2:2" ht="15" x14ac:dyDescent="0.2">
      <c r="B181" s="127"/>
    </row>
    <row r="182" spans="2:2" ht="15" x14ac:dyDescent="0.2">
      <c r="B182" s="127"/>
    </row>
    <row r="183" spans="2:2" ht="15" x14ac:dyDescent="0.2">
      <c r="B183" s="127"/>
    </row>
    <row r="184" spans="2:2" ht="15" x14ac:dyDescent="0.2">
      <c r="B184" s="127"/>
    </row>
    <row r="185" spans="2:2" ht="15" x14ac:dyDescent="0.2">
      <c r="B185" s="127"/>
    </row>
    <row r="186" spans="2:2" ht="15" x14ac:dyDescent="0.2">
      <c r="B186" s="127"/>
    </row>
    <row r="187" spans="2:2" ht="15" x14ac:dyDescent="0.2">
      <c r="B187" s="127"/>
    </row>
    <row r="188" spans="2:2" ht="15" x14ac:dyDescent="0.2">
      <c r="B188" s="127"/>
    </row>
    <row r="189" spans="2:2" ht="15" x14ac:dyDescent="0.2">
      <c r="B189" s="127"/>
    </row>
    <row r="190" spans="2:2" ht="15" x14ac:dyDescent="0.2">
      <c r="B190" s="127"/>
    </row>
    <row r="191" spans="2:2" ht="15" x14ac:dyDescent="0.2">
      <c r="B191" s="127"/>
    </row>
    <row r="192" spans="2:2" ht="15" x14ac:dyDescent="0.2">
      <c r="B192" s="127"/>
    </row>
    <row r="193" spans="2:2" ht="15" x14ac:dyDescent="0.2">
      <c r="B193" s="127"/>
    </row>
    <row r="194" spans="2:2" ht="15" x14ac:dyDescent="0.2">
      <c r="B194" s="127"/>
    </row>
    <row r="195" spans="2:2" ht="15" x14ac:dyDescent="0.2">
      <c r="B195" s="127"/>
    </row>
    <row r="196" spans="2:2" ht="15" x14ac:dyDescent="0.2">
      <c r="B196" s="127"/>
    </row>
    <row r="197" spans="2:2" ht="15" x14ac:dyDescent="0.2">
      <c r="B197" s="127"/>
    </row>
    <row r="198" spans="2:2" ht="15" x14ac:dyDescent="0.2">
      <c r="B198" s="127"/>
    </row>
    <row r="199" spans="2:2" ht="15" x14ac:dyDescent="0.2">
      <c r="B199" s="127"/>
    </row>
    <row r="200" spans="2:2" ht="15" x14ac:dyDescent="0.2">
      <c r="B200" s="127"/>
    </row>
    <row r="201" spans="2:2" ht="15" x14ac:dyDescent="0.2">
      <c r="B201" s="127"/>
    </row>
    <row r="202" spans="2:2" ht="15" x14ac:dyDescent="0.2">
      <c r="B202" s="127"/>
    </row>
    <row r="203" spans="2:2" ht="15" x14ac:dyDescent="0.2">
      <c r="B203" s="127"/>
    </row>
    <row r="204" spans="2:2" ht="15" x14ac:dyDescent="0.2">
      <c r="B204" s="127"/>
    </row>
    <row r="205" spans="2:2" ht="15" x14ac:dyDescent="0.2">
      <c r="B205" s="127"/>
    </row>
    <row r="206" spans="2:2" ht="15" x14ac:dyDescent="0.2">
      <c r="B206" s="127"/>
    </row>
    <row r="207" spans="2:2" ht="15" x14ac:dyDescent="0.2">
      <c r="B207" s="127"/>
    </row>
    <row r="208" spans="2:2" ht="15" x14ac:dyDescent="0.2">
      <c r="B208" s="127"/>
    </row>
    <row r="209" spans="2:2" ht="15" x14ac:dyDescent="0.2">
      <c r="B209" s="127"/>
    </row>
    <row r="210" spans="2:2" ht="15" x14ac:dyDescent="0.2">
      <c r="B210" s="127"/>
    </row>
    <row r="211" spans="2:2" ht="15" x14ac:dyDescent="0.2">
      <c r="B211" s="127"/>
    </row>
    <row r="212" spans="2:2" ht="15" x14ac:dyDescent="0.2">
      <c r="B212" s="127"/>
    </row>
    <row r="213" spans="2:2" ht="15" x14ac:dyDescent="0.2">
      <c r="B213" s="127"/>
    </row>
    <row r="214" spans="2:2" ht="15" x14ac:dyDescent="0.2">
      <c r="B214" s="127"/>
    </row>
    <row r="215" spans="2:2" ht="15" x14ac:dyDescent="0.2">
      <c r="B215" s="127"/>
    </row>
    <row r="216" spans="2:2" ht="15" x14ac:dyDescent="0.2">
      <c r="B216" s="127"/>
    </row>
    <row r="217" spans="2:2" ht="15" x14ac:dyDescent="0.2">
      <c r="B217" s="127"/>
    </row>
    <row r="218" spans="2:2" ht="15" x14ac:dyDescent="0.2">
      <c r="B218" s="127"/>
    </row>
    <row r="219" spans="2:2" ht="15" x14ac:dyDescent="0.2">
      <c r="B219" s="127"/>
    </row>
    <row r="220" spans="2:2" ht="15" x14ac:dyDescent="0.2">
      <c r="B220" s="127"/>
    </row>
    <row r="221" spans="2:2" ht="15" x14ac:dyDescent="0.2">
      <c r="B221" s="127"/>
    </row>
    <row r="222" spans="2:2" ht="15" x14ac:dyDescent="0.2">
      <c r="B222" s="127"/>
    </row>
    <row r="223" spans="2:2" ht="15" x14ac:dyDescent="0.2">
      <c r="B223" s="127"/>
    </row>
    <row r="224" spans="2:2" ht="15" x14ac:dyDescent="0.2">
      <c r="B224" s="127"/>
    </row>
    <row r="225" spans="2:2" ht="15" x14ac:dyDescent="0.2">
      <c r="B225" s="127"/>
    </row>
    <row r="226" spans="2:2" ht="15" x14ac:dyDescent="0.2">
      <c r="B226" s="127"/>
    </row>
    <row r="227" spans="2:2" ht="15" x14ac:dyDescent="0.2">
      <c r="B227" s="127"/>
    </row>
    <row r="228" spans="2:2" ht="15" x14ac:dyDescent="0.2">
      <c r="B228" s="127"/>
    </row>
    <row r="229" spans="2:2" ht="15" x14ac:dyDescent="0.2">
      <c r="B229" s="127"/>
    </row>
    <row r="230" spans="2:2" ht="15" x14ac:dyDescent="0.2">
      <c r="B230" s="127"/>
    </row>
    <row r="231" spans="2:2" ht="15" x14ac:dyDescent="0.2">
      <c r="B231" s="127"/>
    </row>
    <row r="232" spans="2:2" ht="15" x14ac:dyDescent="0.2">
      <c r="B232" s="127"/>
    </row>
    <row r="233" spans="2:2" ht="15" x14ac:dyDescent="0.2">
      <c r="B233" s="127"/>
    </row>
    <row r="234" spans="2:2" ht="15" x14ac:dyDescent="0.2">
      <c r="B234" s="127"/>
    </row>
    <row r="235" spans="2:2" ht="15" x14ac:dyDescent="0.2">
      <c r="B235" s="127"/>
    </row>
    <row r="236" spans="2:2" ht="15" x14ac:dyDescent="0.2">
      <c r="B236" s="127"/>
    </row>
    <row r="237" spans="2:2" ht="15" x14ac:dyDescent="0.2">
      <c r="B237" s="127"/>
    </row>
    <row r="238" spans="2:2" ht="15" x14ac:dyDescent="0.2">
      <c r="B238" s="127"/>
    </row>
    <row r="239" spans="2:2" ht="15" x14ac:dyDescent="0.2">
      <c r="B239" s="127"/>
    </row>
    <row r="240" spans="2:2" ht="15" x14ac:dyDescent="0.2">
      <c r="B240" s="127"/>
    </row>
    <row r="241" spans="2:2" ht="15" x14ac:dyDescent="0.2">
      <c r="B241" s="127"/>
    </row>
    <row r="242" spans="2:2" ht="15" x14ac:dyDescent="0.2">
      <c r="B242" s="127"/>
    </row>
    <row r="243" spans="2:2" ht="15" x14ac:dyDescent="0.2">
      <c r="B243" s="127"/>
    </row>
    <row r="244" spans="2:2" ht="15" x14ac:dyDescent="0.2">
      <c r="B244" s="127"/>
    </row>
    <row r="245" spans="2:2" ht="15" x14ac:dyDescent="0.2">
      <c r="B245" s="127"/>
    </row>
    <row r="246" spans="2:2" ht="15" x14ac:dyDescent="0.2">
      <c r="B246" s="127"/>
    </row>
    <row r="247" spans="2:2" ht="15" x14ac:dyDescent="0.2">
      <c r="B247" s="127"/>
    </row>
    <row r="248" spans="2:2" ht="15" x14ac:dyDescent="0.2">
      <c r="B248" s="127"/>
    </row>
    <row r="249" spans="2:2" ht="15" x14ac:dyDescent="0.2">
      <c r="B249" s="127"/>
    </row>
    <row r="250" spans="2:2" ht="15" x14ac:dyDescent="0.2">
      <c r="B250" s="127"/>
    </row>
    <row r="251" spans="2:2" ht="15" x14ac:dyDescent="0.2">
      <c r="B251" s="127"/>
    </row>
    <row r="252" spans="2:2" ht="15" x14ac:dyDescent="0.2">
      <c r="B252" s="127"/>
    </row>
    <row r="253" spans="2:2" ht="15" x14ac:dyDescent="0.2">
      <c r="B253" s="127"/>
    </row>
    <row r="254" spans="2:2" ht="15" x14ac:dyDescent="0.2">
      <c r="B254" s="127"/>
    </row>
    <row r="255" spans="2:2" ht="15" x14ac:dyDescent="0.2">
      <c r="B255" s="127"/>
    </row>
    <row r="256" spans="2:2" ht="15" x14ac:dyDescent="0.2">
      <c r="B256" s="127"/>
    </row>
    <row r="257" spans="2:2" ht="15" x14ac:dyDescent="0.2">
      <c r="B257" s="127"/>
    </row>
    <row r="258" spans="2:2" ht="15" x14ac:dyDescent="0.2">
      <c r="B258" s="127"/>
    </row>
    <row r="259" spans="2:2" ht="15" x14ac:dyDescent="0.2">
      <c r="B259" s="127"/>
    </row>
    <row r="260" spans="2:2" ht="15" x14ac:dyDescent="0.2">
      <c r="B260" s="127"/>
    </row>
    <row r="261" spans="2:2" ht="15" x14ac:dyDescent="0.2">
      <c r="B261" s="127"/>
    </row>
    <row r="262" spans="2:2" ht="15" x14ac:dyDescent="0.2">
      <c r="B262" s="127"/>
    </row>
    <row r="263" spans="2:2" ht="15" x14ac:dyDescent="0.2">
      <c r="B263" s="127"/>
    </row>
    <row r="264" spans="2:2" ht="15" x14ac:dyDescent="0.2">
      <c r="B264" s="127"/>
    </row>
    <row r="265" spans="2:2" ht="15" x14ac:dyDescent="0.2">
      <c r="B265" s="127"/>
    </row>
    <row r="266" spans="2:2" ht="15" x14ac:dyDescent="0.2">
      <c r="B266" s="127"/>
    </row>
    <row r="267" spans="2:2" ht="15" x14ac:dyDescent="0.2">
      <c r="B267" s="127"/>
    </row>
    <row r="268" spans="2:2" ht="15" x14ac:dyDescent="0.2">
      <c r="B268" s="127"/>
    </row>
    <row r="269" spans="2:2" ht="15" x14ac:dyDescent="0.2">
      <c r="B269" s="127"/>
    </row>
    <row r="270" spans="2:2" ht="15" x14ac:dyDescent="0.2">
      <c r="B270" s="127"/>
    </row>
    <row r="271" spans="2:2" ht="15" x14ac:dyDescent="0.2">
      <c r="B271" s="127"/>
    </row>
    <row r="272" spans="2:2" ht="15" x14ac:dyDescent="0.2">
      <c r="B272" s="127"/>
    </row>
    <row r="273" spans="2:2" ht="15" x14ac:dyDescent="0.2">
      <c r="B273" s="127"/>
    </row>
    <row r="274" spans="2:2" ht="15" x14ac:dyDescent="0.2">
      <c r="B274" s="127"/>
    </row>
    <row r="275" spans="2:2" ht="15" x14ac:dyDescent="0.2">
      <c r="B275" s="127"/>
    </row>
    <row r="276" spans="2:2" ht="15" x14ac:dyDescent="0.2">
      <c r="B276" s="127"/>
    </row>
    <row r="277" spans="2:2" ht="15" x14ac:dyDescent="0.2">
      <c r="B277" s="127"/>
    </row>
    <row r="278" spans="2:2" ht="15" x14ac:dyDescent="0.2">
      <c r="B278" s="127"/>
    </row>
    <row r="279" spans="2:2" ht="15" x14ac:dyDescent="0.2">
      <c r="B279" s="127"/>
    </row>
    <row r="280" spans="2:2" ht="15" x14ac:dyDescent="0.2">
      <c r="B280" s="127"/>
    </row>
    <row r="281" spans="2:2" ht="15" x14ac:dyDescent="0.2">
      <c r="B281" s="127"/>
    </row>
    <row r="282" spans="2:2" ht="15" x14ac:dyDescent="0.2">
      <c r="B282" s="127"/>
    </row>
    <row r="283" spans="2:2" ht="15" x14ac:dyDescent="0.2">
      <c r="B283" s="127"/>
    </row>
    <row r="284" spans="2:2" ht="15" x14ac:dyDescent="0.2">
      <c r="B284" s="127"/>
    </row>
    <row r="285" spans="2:2" ht="15" x14ac:dyDescent="0.2">
      <c r="B285" s="127"/>
    </row>
    <row r="286" spans="2:2" ht="15" x14ac:dyDescent="0.2">
      <c r="B286" s="127"/>
    </row>
    <row r="287" spans="2:2" ht="15" x14ac:dyDescent="0.2">
      <c r="B287" s="127"/>
    </row>
    <row r="288" spans="2:2" ht="15" x14ac:dyDescent="0.2">
      <c r="B288" s="127"/>
    </row>
    <row r="289" spans="2:2" ht="15" x14ac:dyDescent="0.2">
      <c r="B289" s="127"/>
    </row>
    <row r="290" spans="2:2" ht="15" x14ac:dyDescent="0.2">
      <c r="B290" s="127"/>
    </row>
    <row r="291" spans="2:2" ht="15" x14ac:dyDescent="0.2">
      <c r="B291" s="127"/>
    </row>
    <row r="292" spans="2:2" ht="15" x14ac:dyDescent="0.2">
      <c r="B292" s="127"/>
    </row>
    <row r="293" spans="2:2" ht="15" x14ac:dyDescent="0.2">
      <c r="B293" s="127"/>
    </row>
    <row r="294" spans="2:2" ht="15" x14ac:dyDescent="0.2">
      <c r="B294" s="127"/>
    </row>
    <row r="295" spans="2:2" ht="15" x14ac:dyDescent="0.2">
      <c r="B295" s="127"/>
    </row>
    <row r="296" spans="2:2" ht="15" x14ac:dyDescent="0.2">
      <c r="B296" s="127"/>
    </row>
    <row r="297" spans="2:2" ht="15" x14ac:dyDescent="0.2">
      <c r="B297" s="127"/>
    </row>
    <row r="298" spans="2:2" ht="15" x14ac:dyDescent="0.2">
      <c r="B298" s="127"/>
    </row>
    <row r="299" spans="2:2" ht="15" x14ac:dyDescent="0.2">
      <c r="B299" s="127"/>
    </row>
    <row r="300" spans="2:2" ht="15" x14ac:dyDescent="0.2">
      <c r="B300" s="127"/>
    </row>
    <row r="301" spans="2:2" ht="15" x14ac:dyDescent="0.2">
      <c r="B301" s="127"/>
    </row>
    <row r="302" spans="2:2" ht="15" x14ac:dyDescent="0.2">
      <c r="B302" s="127"/>
    </row>
    <row r="303" spans="2:2" ht="15" x14ac:dyDescent="0.2">
      <c r="B303" s="127"/>
    </row>
    <row r="304" spans="2:2" ht="15" x14ac:dyDescent="0.2">
      <c r="B304" s="127"/>
    </row>
    <row r="305" spans="2:2" ht="15" x14ac:dyDescent="0.2">
      <c r="B305" s="127"/>
    </row>
    <row r="306" spans="2:2" ht="15" x14ac:dyDescent="0.2">
      <c r="B306" s="127"/>
    </row>
    <row r="307" spans="2:2" ht="15" x14ac:dyDescent="0.2">
      <c r="B307" s="127"/>
    </row>
    <row r="308" spans="2:2" ht="15" x14ac:dyDescent="0.2">
      <c r="B308" s="127"/>
    </row>
    <row r="309" spans="2:2" ht="15" x14ac:dyDescent="0.2">
      <c r="B309" s="127"/>
    </row>
    <row r="310" spans="2:2" ht="15" x14ac:dyDescent="0.2">
      <c r="B310" s="127"/>
    </row>
    <row r="311" spans="2:2" ht="15" x14ac:dyDescent="0.2">
      <c r="B311" s="127"/>
    </row>
    <row r="312" spans="2:2" ht="15" x14ac:dyDescent="0.2">
      <c r="B312" s="127"/>
    </row>
    <row r="313" spans="2:2" ht="15" x14ac:dyDescent="0.2">
      <c r="B313" s="127"/>
    </row>
    <row r="314" spans="2:2" ht="15" x14ac:dyDescent="0.2">
      <c r="B314" s="127"/>
    </row>
    <row r="315" spans="2:2" ht="15" x14ac:dyDescent="0.2">
      <c r="B315" s="127"/>
    </row>
    <row r="316" spans="2:2" ht="15" x14ac:dyDescent="0.2">
      <c r="B316" s="127"/>
    </row>
    <row r="317" spans="2:2" ht="15" x14ac:dyDescent="0.2">
      <c r="B317" s="127"/>
    </row>
    <row r="318" spans="2:2" ht="15" x14ac:dyDescent="0.2">
      <c r="B318" s="127"/>
    </row>
    <row r="319" spans="2:2" ht="15" x14ac:dyDescent="0.2">
      <c r="B319" s="127"/>
    </row>
    <row r="320" spans="2:2" ht="15" x14ac:dyDescent="0.2">
      <c r="B320" s="127"/>
    </row>
    <row r="321" spans="2:2" ht="15" x14ac:dyDescent="0.2">
      <c r="B321" s="127"/>
    </row>
    <row r="322" spans="2:2" ht="15" x14ac:dyDescent="0.2">
      <c r="B322" s="127"/>
    </row>
    <row r="323" spans="2:2" ht="15" x14ac:dyDescent="0.2">
      <c r="B323" s="127"/>
    </row>
    <row r="324" spans="2:2" ht="15" x14ac:dyDescent="0.2">
      <c r="B324" s="127"/>
    </row>
    <row r="325" spans="2:2" ht="15" x14ac:dyDescent="0.2">
      <c r="B325" s="127"/>
    </row>
    <row r="326" spans="2:2" ht="15" x14ac:dyDescent="0.2">
      <c r="B326" s="127"/>
    </row>
    <row r="327" spans="2:2" ht="15" x14ac:dyDescent="0.2">
      <c r="B327" s="127"/>
    </row>
    <row r="328" spans="2:2" ht="15" x14ac:dyDescent="0.2">
      <c r="B328" s="127"/>
    </row>
    <row r="329" spans="2:2" ht="15" x14ac:dyDescent="0.2">
      <c r="B329" s="127"/>
    </row>
    <row r="330" spans="2:2" ht="15" x14ac:dyDescent="0.2">
      <c r="B330" s="127"/>
    </row>
    <row r="331" spans="2:2" ht="15" x14ac:dyDescent="0.2">
      <c r="B331" s="127"/>
    </row>
    <row r="332" spans="2:2" ht="15" x14ac:dyDescent="0.2">
      <c r="B332" s="127"/>
    </row>
    <row r="333" spans="2:2" ht="15" x14ac:dyDescent="0.2">
      <c r="B333" s="127"/>
    </row>
    <row r="334" spans="2:2" ht="15" x14ac:dyDescent="0.2">
      <c r="B334" s="127"/>
    </row>
    <row r="335" spans="2:2" ht="15" x14ac:dyDescent="0.2">
      <c r="B335" s="127"/>
    </row>
    <row r="336" spans="2:2" ht="15" x14ac:dyDescent="0.2">
      <c r="B336" s="127"/>
    </row>
    <row r="337" spans="2:2" ht="15" x14ac:dyDescent="0.2">
      <c r="B337" s="127"/>
    </row>
    <row r="338" spans="2:2" ht="15" x14ac:dyDescent="0.2">
      <c r="B338" s="127"/>
    </row>
    <row r="339" spans="2:2" ht="15" x14ac:dyDescent="0.2">
      <c r="B339" s="127"/>
    </row>
    <row r="340" spans="2:2" ht="15" x14ac:dyDescent="0.2">
      <c r="B340" s="127"/>
    </row>
    <row r="341" spans="2:2" ht="15" x14ac:dyDescent="0.2">
      <c r="B341" s="127"/>
    </row>
    <row r="342" spans="2:2" ht="15" x14ac:dyDescent="0.2">
      <c r="B342" s="127"/>
    </row>
    <row r="343" spans="2:2" ht="15" x14ac:dyDescent="0.2">
      <c r="B343" s="127"/>
    </row>
    <row r="344" spans="2:2" ht="15" x14ac:dyDescent="0.2">
      <c r="B344" s="127"/>
    </row>
    <row r="345" spans="2:2" ht="15" x14ac:dyDescent="0.2">
      <c r="B345" s="127"/>
    </row>
    <row r="346" spans="2:2" ht="15" x14ac:dyDescent="0.2">
      <c r="B346" s="127"/>
    </row>
    <row r="347" spans="2:2" ht="15" x14ac:dyDescent="0.2">
      <c r="B347" s="127"/>
    </row>
    <row r="348" spans="2:2" ht="15" x14ac:dyDescent="0.2">
      <c r="B348" s="127"/>
    </row>
    <row r="349" spans="2:2" ht="15" x14ac:dyDescent="0.2">
      <c r="B349" s="127"/>
    </row>
    <row r="350" spans="2:2" ht="15" x14ac:dyDescent="0.2">
      <c r="B350" s="127"/>
    </row>
    <row r="351" spans="2:2" ht="15" x14ac:dyDescent="0.2">
      <c r="B351" s="127"/>
    </row>
    <row r="352" spans="2:2" ht="15" x14ac:dyDescent="0.2">
      <c r="B352" s="127"/>
    </row>
    <row r="353" spans="2:2" ht="15" x14ac:dyDescent="0.2">
      <c r="B353" s="127"/>
    </row>
    <row r="354" spans="2:2" ht="15" x14ac:dyDescent="0.2">
      <c r="B354" s="127"/>
    </row>
    <row r="355" spans="2:2" ht="15" x14ac:dyDescent="0.2">
      <c r="B355" s="127"/>
    </row>
    <row r="356" spans="2:2" ht="15" x14ac:dyDescent="0.2">
      <c r="B356" s="127"/>
    </row>
    <row r="357" spans="2:2" ht="15" x14ac:dyDescent="0.2">
      <c r="B357" s="127"/>
    </row>
    <row r="358" spans="2:2" ht="15" x14ac:dyDescent="0.2">
      <c r="B358" s="127"/>
    </row>
    <row r="359" spans="2:2" ht="15" x14ac:dyDescent="0.2">
      <c r="B359" s="127"/>
    </row>
    <row r="360" spans="2:2" ht="15" x14ac:dyDescent="0.2">
      <c r="B360" s="127"/>
    </row>
    <row r="361" spans="2:2" ht="15" x14ac:dyDescent="0.2">
      <c r="B361" s="127"/>
    </row>
    <row r="362" spans="2:2" ht="15" x14ac:dyDescent="0.2">
      <c r="B362" s="127"/>
    </row>
    <row r="363" spans="2:2" ht="15" x14ac:dyDescent="0.2">
      <c r="B363" s="127"/>
    </row>
    <row r="364" spans="2:2" ht="15" x14ac:dyDescent="0.2">
      <c r="B364" s="127"/>
    </row>
    <row r="365" spans="2:2" ht="15" x14ac:dyDescent="0.2">
      <c r="B365" s="127"/>
    </row>
    <row r="366" spans="2:2" ht="15" x14ac:dyDescent="0.2">
      <c r="B366" s="127"/>
    </row>
    <row r="367" spans="2:2" ht="15" x14ac:dyDescent="0.2">
      <c r="B367" s="127"/>
    </row>
    <row r="368" spans="2:2" ht="15" x14ac:dyDescent="0.2">
      <c r="B368" s="127"/>
    </row>
    <row r="369" spans="2:2" ht="15" x14ac:dyDescent="0.2">
      <c r="B369" s="127"/>
    </row>
    <row r="370" spans="2:2" ht="15" x14ac:dyDescent="0.2">
      <c r="B370" s="127"/>
    </row>
    <row r="371" spans="2:2" ht="15" x14ac:dyDescent="0.2">
      <c r="B371" s="127"/>
    </row>
    <row r="372" spans="2:2" ht="15" x14ac:dyDescent="0.2">
      <c r="B372" s="127"/>
    </row>
    <row r="373" spans="2:2" ht="15" x14ac:dyDescent="0.2">
      <c r="B373" s="127"/>
    </row>
    <row r="374" spans="2:2" ht="15" x14ac:dyDescent="0.2">
      <c r="B374" s="127"/>
    </row>
    <row r="375" spans="2:2" ht="15" x14ac:dyDescent="0.2">
      <c r="B375" s="127"/>
    </row>
    <row r="376" spans="2:2" ht="15" x14ac:dyDescent="0.2">
      <c r="B376" s="127"/>
    </row>
    <row r="377" spans="2:2" ht="15" x14ac:dyDescent="0.2">
      <c r="B377" s="127"/>
    </row>
    <row r="378" spans="2:2" ht="15" x14ac:dyDescent="0.2">
      <c r="B378" s="127"/>
    </row>
    <row r="379" spans="2:2" ht="15" x14ac:dyDescent="0.2">
      <c r="B379" s="127"/>
    </row>
    <row r="380" spans="2:2" ht="15" x14ac:dyDescent="0.2">
      <c r="B380" s="127"/>
    </row>
    <row r="381" spans="2:2" ht="15" x14ac:dyDescent="0.2">
      <c r="B381" s="127"/>
    </row>
    <row r="382" spans="2:2" ht="15" x14ac:dyDescent="0.2">
      <c r="B382" s="127"/>
    </row>
    <row r="383" spans="2:2" ht="15" x14ac:dyDescent="0.2">
      <c r="B383" s="127"/>
    </row>
    <row r="384" spans="2:2" ht="15" x14ac:dyDescent="0.2">
      <c r="B384" s="127"/>
    </row>
    <row r="385" spans="2:2" ht="15" x14ac:dyDescent="0.2">
      <c r="B385" s="127"/>
    </row>
    <row r="386" spans="2:2" ht="15" x14ac:dyDescent="0.2">
      <c r="B386" s="127"/>
    </row>
    <row r="387" spans="2:2" ht="15" x14ac:dyDescent="0.2">
      <c r="B387" s="127"/>
    </row>
    <row r="388" spans="2:2" ht="15" x14ac:dyDescent="0.2">
      <c r="B388" s="127"/>
    </row>
    <row r="389" spans="2:2" ht="15" x14ac:dyDescent="0.2">
      <c r="B389" s="127"/>
    </row>
    <row r="390" spans="2:2" ht="15" x14ac:dyDescent="0.2">
      <c r="B390" s="127"/>
    </row>
    <row r="391" spans="2:2" ht="15" x14ac:dyDescent="0.2">
      <c r="B391" s="127"/>
    </row>
    <row r="392" spans="2:2" ht="15" x14ac:dyDescent="0.2">
      <c r="B392" s="127"/>
    </row>
    <row r="393" spans="2:2" ht="15" x14ac:dyDescent="0.2">
      <c r="B393" s="127"/>
    </row>
    <row r="394" spans="2:2" ht="15" x14ac:dyDescent="0.2">
      <c r="B394" s="127"/>
    </row>
    <row r="395" spans="2:2" ht="15" x14ac:dyDescent="0.2">
      <c r="B395" s="127"/>
    </row>
    <row r="396" spans="2:2" ht="15" x14ac:dyDescent="0.2">
      <c r="B396" s="127"/>
    </row>
    <row r="397" spans="2:2" ht="15" x14ac:dyDescent="0.2">
      <c r="B397" s="127"/>
    </row>
    <row r="398" spans="2:2" ht="15" x14ac:dyDescent="0.2">
      <c r="B398" s="127"/>
    </row>
    <row r="399" spans="2:2" ht="15" x14ac:dyDescent="0.2">
      <c r="B399" s="127"/>
    </row>
    <row r="400" spans="2:2" ht="15" x14ac:dyDescent="0.2">
      <c r="B400" s="127"/>
    </row>
    <row r="401" spans="2:2" ht="15" x14ac:dyDescent="0.2">
      <c r="B401" s="127"/>
    </row>
    <row r="402" spans="2:2" ht="15" x14ac:dyDescent="0.2">
      <c r="B402" s="127"/>
    </row>
    <row r="403" spans="2:2" ht="15" x14ac:dyDescent="0.2">
      <c r="B403" s="127"/>
    </row>
    <row r="404" spans="2:2" ht="15" x14ac:dyDescent="0.2">
      <c r="B404" s="127"/>
    </row>
    <row r="405" spans="2:2" ht="15" x14ac:dyDescent="0.2">
      <c r="B405" s="127"/>
    </row>
    <row r="406" spans="2:2" ht="15" x14ac:dyDescent="0.2">
      <c r="B406" s="127"/>
    </row>
    <row r="407" spans="2:2" ht="15" x14ac:dyDescent="0.2">
      <c r="B407" s="127"/>
    </row>
    <row r="408" spans="2:2" ht="15" x14ac:dyDescent="0.2">
      <c r="B408" s="127"/>
    </row>
    <row r="409" spans="2:2" ht="15" x14ac:dyDescent="0.2">
      <c r="B409" s="127"/>
    </row>
    <row r="410" spans="2:2" ht="15" x14ac:dyDescent="0.2">
      <c r="B410" s="127"/>
    </row>
    <row r="411" spans="2:2" ht="15" x14ac:dyDescent="0.2">
      <c r="B411" s="127"/>
    </row>
    <row r="412" spans="2:2" ht="15" x14ac:dyDescent="0.2">
      <c r="B412" s="127"/>
    </row>
    <row r="413" spans="2:2" ht="15" x14ac:dyDescent="0.2">
      <c r="B413" s="127"/>
    </row>
    <row r="414" spans="2:2" ht="15" x14ac:dyDescent="0.2">
      <c r="B414" s="127"/>
    </row>
    <row r="415" spans="2:2" ht="15" x14ac:dyDescent="0.2">
      <c r="B415" s="127"/>
    </row>
    <row r="416" spans="2:2" ht="15" x14ac:dyDescent="0.2">
      <c r="B416" s="127"/>
    </row>
    <row r="417" spans="2:2" ht="15" x14ac:dyDescent="0.2">
      <c r="B417" s="127"/>
    </row>
    <row r="418" spans="2:2" ht="15" x14ac:dyDescent="0.2">
      <c r="B418" s="127"/>
    </row>
    <row r="419" spans="2:2" ht="15" x14ac:dyDescent="0.2">
      <c r="B419" s="127"/>
    </row>
    <row r="420" spans="2:2" ht="15" x14ac:dyDescent="0.2">
      <c r="B420" s="127"/>
    </row>
    <row r="421" spans="2:2" ht="15" x14ac:dyDescent="0.2">
      <c r="B421" s="127"/>
    </row>
    <row r="422" spans="2:2" ht="15" x14ac:dyDescent="0.2">
      <c r="B422" s="127"/>
    </row>
    <row r="423" spans="2:2" ht="15" x14ac:dyDescent="0.2">
      <c r="B423" s="127"/>
    </row>
    <row r="424" spans="2:2" ht="15" x14ac:dyDescent="0.2">
      <c r="B424" s="127"/>
    </row>
    <row r="425" spans="2:2" ht="15" x14ac:dyDescent="0.2">
      <c r="B425" s="127"/>
    </row>
    <row r="426" spans="2:2" ht="15" x14ac:dyDescent="0.2">
      <c r="B426" s="127"/>
    </row>
    <row r="427" spans="2:2" ht="15" x14ac:dyDescent="0.2">
      <c r="B427" s="127"/>
    </row>
    <row r="428" spans="2:2" ht="15" x14ac:dyDescent="0.2">
      <c r="B428" s="127"/>
    </row>
    <row r="429" spans="2:2" ht="15" x14ac:dyDescent="0.2">
      <c r="B429" s="127"/>
    </row>
    <row r="430" spans="2:2" ht="15" x14ac:dyDescent="0.2">
      <c r="B430" s="127"/>
    </row>
    <row r="431" spans="2:2" ht="15" x14ac:dyDescent="0.2">
      <c r="B431" s="127"/>
    </row>
    <row r="432" spans="2:2" ht="15" x14ac:dyDescent="0.2">
      <c r="B432" s="127"/>
    </row>
    <row r="433" spans="2:2" ht="15" x14ac:dyDescent="0.2">
      <c r="B433" s="127"/>
    </row>
    <row r="434" spans="2:2" ht="15" x14ac:dyDescent="0.2">
      <c r="B434" s="127"/>
    </row>
    <row r="435" spans="2:2" ht="15" x14ac:dyDescent="0.2">
      <c r="B435" s="127"/>
    </row>
    <row r="436" spans="2:2" ht="15" x14ac:dyDescent="0.2">
      <c r="B436" s="127"/>
    </row>
    <row r="437" spans="2:2" ht="15" x14ac:dyDescent="0.2">
      <c r="B437" s="127"/>
    </row>
    <row r="438" spans="2:2" ht="15" x14ac:dyDescent="0.2">
      <c r="B438" s="127"/>
    </row>
    <row r="439" spans="2:2" ht="15" x14ac:dyDescent="0.2">
      <c r="B439" s="127"/>
    </row>
    <row r="440" spans="2:2" ht="15" x14ac:dyDescent="0.2">
      <c r="B440" s="127"/>
    </row>
    <row r="441" spans="2:2" ht="15" x14ac:dyDescent="0.2">
      <c r="B441" s="127"/>
    </row>
    <row r="442" spans="2:2" ht="15" x14ac:dyDescent="0.2">
      <c r="B442" s="127"/>
    </row>
    <row r="443" spans="2:2" ht="15" x14ac:dyDescent="0.2">
      <c r="B443" s="127"/>
    </row>
    <row r="444" spans="2:2" ht="15" x14ac:dyDescent="0.2">
      <c r="B444" s="127"/>
    </row>
    <row r="445" spans="2:2" ht="15" x14ac:dyDescent="0.2">
      <c r="B445" s="127"/>
    </row>
    <row r="446" spans="2:2" ht="15" x14ac:dyDescent="0.2">
      <c r="B446" s="127"/>
    </row>
    <row r="447" spans="2:2" ht="15" x14ac:dyDescent="0.2">
      <c r="B447" s="127"/>
    </row>
    <row r="448" spans="2:2" ht="15" x14ac:dyDescent="0.2">
      <c r="B448" s="127"/>
    </row>
    <row r="449" spans="2:2" ht="15" x14ac:dyDescent="0.2">
      <c r="B449" s="127"/>
    </row>
    <row r="450" spans="2:2" ht="15" x14ac:dyDescent="0.2">
      <c r="B450" s="127"/>
    </row>
    <row r="451" spans="2:2" ht="15" x14ac:dyDescent="0.2">
      <c r="B451" s="127"/>
    </row>
    <row r="452" spans="2:2" ht="15" x14ac:dyDescent="0.2">
      <c r="B452" s="127"/>
    </row>
    <row r="453" spans="2:2" ht="15" x14ac:dyDescent="0.2">
      <c r="B453" s="127"/>
    </row>
    <row r="454" spans="2:2" ht="15" x14ac:dyDescent="0.2">
      <c r="B454" s="127"/>
    </row>
    <row r="455" spans="2:2" ht="15" x14ac:dyDescent="0.2">
      <c r="B455" s="127"/>
    </row>
    <row r="456" spans="2:2" ht="15" x14ac:dyDescent="0.2">
      <c r="B456" s="127"/>
    </row>
    <row r="457" spans="2:2" ht="15" x14ac:dyDescent="0.2">
      <c r="B457" s="127"/>
    </row>
    <row r="458" spans="2:2" ht="15" x14ac:dyDescent="0.2">
      <c r="B458" s="127"/>
    </row>
    <row r="459" spans="2:2" ht="15" x14ac:dyDescent="0.2">
      <c r="B459" s="127"/>
    </row>
    <row r="460" spans="2:2" ht="15" x14ac:dyDescent="0.2">
      <c r="B460" s="127"/>
    </row>
    <row r="461" spans="2:2" ht="15" x14ac:dyDescent="0.2">
      <c r="B461" s="127"/>
    </row>
    <row r="462" spans="2:2" ht="15" x14ac:dyDescent="0.2">
      <c r="B462" s="127"/>
    </row>
    <row r="463" spans="2:2" ht="15" x14ac:dyDescent="0.2">
      <c r="B463" s="127"/>
    </row>
    <row r="464" spans="2:2" ht="15" x14ac:dyDescent="0.2">
      <c r="B464" s="127"/>
    </row>
    <row r="465" spans="2:2" ht="15" x14ac:dyDescent="0.2">
      <c r="B465" s="127"/>
    </row>
    <row r="466" spans="2:2" ht="15" x14ac:dyDescent="0.2">
      <c r="B466" s="127"/>
    </row>
    <row r="467" spans="2:2" ht="15" x14ac:dyDescent="0.2">
      <c r="B467" s="127"/>
    </row>
    <row r="468" spans="2:2" ht="15" x14ac:dyDescent="0.2">
      <c r="B468" s="127"/>
    </row>
    <row r="469" spans="2:2" ht="15" x14ac:dyDescent="0.2">
      <c r="B469" s="127"/>
    </row>
    <row r="470" spans="2:2" ht="15" x14ac:dyDescent="0.2">
      <c r="B470" s="127"/>
    </row>
    <row r="471" spans="2:2" ht="15" x14ac:dyDescent="0.2">
      <c r="B471" s="127"/>
    </row>
    <row r="472" spans="2:2" ht="15" x14ac:dyDescent="0.2">
      <c r="B472" s="127"/>
    </row>
    <row r="473" spans="2:2" ht="15" x14ac:dyDescent="0.2">
      <c r="B473" s="127"/>
    </row>
    <row r="474" spans="2:2" ht="15" x14ac:dyDescent="0.2">
      <c r="B474" s="127"/>
    </row>
    <row r="475" spans="2:2" ht="15" x14ac:dyDescent="0.2">
      <c r="B475" s="127"/>
    </row>
    <row r="476" spans="2:2" ht="15" x14ac:dyDescent="0.2">
      <c r="B476" s="127"/>
    </row>
    <row r="477" spans="2:2" ht="15" x14ac:dyDescent="0.2">
      <c r="B477" s="127"/>
    </row>
    <row r="478" spans="2:2" ht="15" x14ac:dyDescent="0.2">
      <c r="B478" s="127"/>
    </row>
    <row r="479" spans="2:2" ht="15" x14ac:dyDescent="0.2">
      <c r="B479" s="127"/>
    </row>
    <row r="480" spans="2:2" ht="15" x14ac:dyDescent="0.2">
      <c r="B480" s="127"/>
    </row>
    <row r="481" spans="2:2" ht="15" x14ac:dyDescent="0.2">
      <c r="B481" s="127"/>
    </row>
    <row r="482" spans="2:2" ht="15" x14ac:dyDescent="0.2">
      <c r="B482" s="127"/>
    </row>
    <row r="483" spans="2:2" ht="15" x14ac:dyDescent="0.2">
      <c r="B483" s="127"/>
    </row>
    <row r="484" spans="2:2" ht="15" x14ac:dyDescent="0.2">
      <c r="B484" s="127"/>
    </row>
    <row r="485" spans="2:2" ht="15" x14ac:dyDescent="0.2">
      <c r="B485" s="127"/>
    </row>
    <row r="486" spans="2:2" ht="15" x14ac:dyDescent="0.2">
      <c r="B486" s="127"/>
    </row>
    <row r="487" spans="2:2" ht="15" x14ac:dyDescent="0.2">
      <c r="B487" s="127"/>
    </row>
    <row r="488" spans="2:2" ht="15" x14ac:dyDescent="0.2">
      <c r="B488" s="127"/>
    </row>
    <row r="489" spans="2:2" ht="15" x14ac:dyDescent="0.2">
      <c r="B489" s="127"/>
    </row>
    <row r="490" spans="2:2" ht="15" x14ac:dyDescent="0.2">
      <c r="B490" s="127"/>
    </row>
    <row r="491" spans="2:2" ht="15" x14ac:dyDescent="0.2">
      <c r="B491" s="127"/>
    </row>
    <row r="492" spans="2:2" ht="15" x14ac:dyDescent="0.2">
      <c r="B492" s="127"/>
    </row>
    <row r="493" spans="2:2" ht="15" x14ac:dyDescent="0.2">
      <c r="B493" s="127"/>
    </row>
    <row r="494" spans="2:2" ht="15" x14ac:dyDescent="0.2">
      <c r="B494" s="127"/>
    </row>
    <row r="495" spans="2:2" ht="15" x14ac:dyDescent="0.2">
      <c r="B495" s="127"/>
    </row>
    <row r="496" spans="2:2" ht="15" x14ac:dyDescent="0.2">
      <c r="B496" s="127"/>
    </row>
    <row r="497" spans="2:2" ht="15" x14ac:dyDescent="0.2">
      <c r="B497" s="127"/>
    </row>
    <row r="498" spans="2:2" ht="15" x14ac:dyDescent="0.2">
      <c r="B498" s="127"/>
    </row>
    <row r="499" spans="2:2" ht="15" x14ac:dyDescent="0.2">
      <c r="B499" s="127"/>
    </row>
    <row r="500" spans="2:2" ht="15" x14ac:dyDescent="0.2">
      <c r="B500" s="127"/>
    </row>
    <row r="501" spans="2:2" ht="15" x14ac:dyDescent="0.2">
      <c r="B501" s="127"/>
    </row>
    <row r="502" spans="2:2" ht="15" x14ac:dyDescent="0.2">
      <c r="B502" s="127"/>
    </row>
    <row r="503" spans="2:2" ht="15" x14ac:dyDescent="0.2">
      <c r="B503" s="127"/>
    </row>
    <row r="504" spans="2:2" ht="15" x14ac:dyDescent="0.2">
      <c r="B504" s="127"/>
    </row>
    <row r="505" spans="2:2" ht="15" x14ac:dyDescent="0.2">
      <c r="B505" s="127"/>
    </row>
    <row r="506" spans="2:2" ht="15" x14ac:dyDescent="0.2">
      <c r="B506" s="127"/>
    </row>
    <row r="507" spans="2:2" ht="15" x14ac:dyDescent="0.2">
      <c r="B507" s="127"/>
    </row>
    <row r="508" spans="2:2" ht="15" x14ac:dyDescent="0.2">
      <c r="B508" s="127"/>
    </row>
    <row r="509" spans="2:2" ht="15" x14ac:dyDescent="0.2">
      <c r="B509" s="127"/>
    </row>
    <row r="510" spans="2:2" ht="15" x14ac:dyDescent="0.2">
      <c r="B510" s="127"/>
    </row>
    <row r="511" spans="2:2" ht="15" x14ac:dyDescent="0.2">
      <c r="B511" s="127"/>
    </row>
    <row r="512" spans="2:2" ht="15" x14ac:dyDescent="0.2">
      <c r="B512" s="127"/>
    </row>
    <row r="513" spans="2:2" ht="15" x14ac:dyDescent="0.2">
      <c r="B513" s="127"/>
    </row>
    <row r="514" spans="2:2" ht="15" x14ac:dyDescent="0.2">
      <c r="B514" s="127"/>
    </row>
    <row r="515" spans="2:2" ht="15" x14ac:dyDescent="0.2">
      <c r="B515" s="127"/>
    </row>
    <row r="516" spans="2:2" ht="15" x14ac:dyDescent="0.2">
      <c r="B516" s="127"/>
    </row>
    <row r="517" spans="2:2" ht="15" x14ac:dyDescent="0.2">
      <c r="B517" s="127"/>
    </row>
    <row r="518" spans="2:2" ht="15" x14ac:dyDescent="0.2">
      <c r="B518" s="127"/>
    </row>
    <row r="519" spans="2:2" ht="15" x14ac:dyDescent="0.2">
      <c r="B519" s="127"/>
    </row>
    <row r="520" spans="2:2" ht="15" x14ac:dyDescent="0.2">
      <c r="B520" s="127"/>
    </row>
    <row r="521" spans="2:2" ht="15" x14ac:dyDescent="0.2">
      <c r="B521" s="127"/>
    </row>
    <row r="522" spans="2:2" ht="15" x14ac:dyDescent="0.2">
      <c r="B522" s="127"/>
    </row>
    <row r="523" spans="2:2" ht="15" x14ac:dyDescent="0.2">
      <c r="B523" s="127"/>
    </row>
    <row r="524" spans="2:2" ht="15" x14ac:dyDescent="0.2">
      <c r="B524" s="127"/>
    </row>
    <row r="525" spans="2:2" ht="15" x14ac:dyDescent="0.2">
      <c r="B525" s="127"/>
    </row>
    <row r="526" spans="2:2" ht="15" x14ac:dyDescent="0.2">
      <c r="B526" s="127"/>
    </row>
    <row r="527" spans="2:2" ht="15" x14ac:dyDescent="0.2">
      <c r="B527" s="127"/>
    </row>
    <row r="528" spans="2:2" ht="15" x14ac:dyDescent="0.2">
      <c r="B528" s="127"/>
    </row>
    <row r="529" spans="2:2" ht="15" x14ac:dyDescent="0.2">
      <c r="B529" s="127"/>
    </row>
    <row r="530" spans="2:2" ht="15" x14ac:dyDescent="0.2">
      <c r="B530" s="127"/>
    </row>
    <row r="531" spans="2:2" ht="15" x14ac:dyDescent="0.2">
      <c r="B531" s="127"/>
    </row>
    <row r="532" spans="2:2" ht="15" x14ac:dyDescent="0.2">
      <c r="B532" s="127"/>
    </row>
    <row r="533" spans="2:2" ht="15" x14ac:dyDescent="0.2">
      <c r="B533" s="127"/>
    </row>
    <row r="534" spans="2:2" ht="15" x14ac:dyDescent="0.2">
      <c r="B534" s="127"/>
    </row>
    <row r="535" spans="2:2" ht="15" x14ac:dyDescent="0.2">
      <c r="B535" s="127"/>
    </row>
    <row r="536" spans="2:2" ht="15" x14ac:dyDescent="0.2">
      <c r="B536" s="127"/>
    </row>
    <row r="537" spans="2:2" ht="15" x14ac:dyDescent="0.2">
      <c r="B537" s="127"/>
    </row>
    <row r="538" spans="2:2" ht="15" x14ac:dyDescent="0.2">
      <c r="B538" s="127"/>
    </row>
    <row r="539" spans="2:2" ht="15" x14ac:dyDescent="0.2">
      <c r="B539" s="127"/>
    </row>
    <row r="540" spans="2:2" ht="15" x14ac:dyDescent="0.2">
      <c r="B540" s="127"/>
    </row>
    <row r="541" spans="2:2" ht="15" x14ac:dyDescent="0.2">
      <c r="B541" s="127"/>
    </row>
    <row r="542" spans="2:2" ht="15" x14ac:dyDescent="0.2">
      <c r="B542" s="127"/>
    </row>
    <row r="543" spans="2:2" ht="15" x14ac:dyDescent="0.2">
      <c r="B543" s="127"/>
    </row>
    <row r="544" spans="2:2" ht="15" x14ac:dyDescent="0.2">
      <c r="B544" s="127"/>
    </row>
    <row r="545" spans="2:2" ht="15" x14ac:dyDescent="0.2">
      <c r="B545" s="127"/>
    </row>
    <row r="546" spans="2:2" ht="15" x14ac:dyDescent="0.2">
      <c r="B546" s="127"/>
    </row>
    <row r="547" spans="2:2" ht="15" x14ac:dyDescent="0.2">
      <c r="B547" s="127"/>
    </row>
    <row r="548" spans="2:2" ht="15" x14ac:dyDescent="0.2">
      <c r="B548" s="127"/>
    </row>
    <row r="549" spans="2:2" ht="15" x14ac:dyDescent="0.2">
      <c r="B549" s="127"/>
    </row>
    <row r="550" spans="2:2" ht="15" x14ac:dyDescent="0.2">
      <c r="B550" s="127"/>
    </row>
    <row r="551" spans="2:2" ht="15" x14ac:dyDescent="0.2">
      <c r="B551" s="127"/>
    </row>
    <row r="552" spans="2:2" ht="15" x14ac:dyDescent="0.2">
      <c r="B552" s="127"/>
    </row>
    <row r="553" spans="2:2" ht="15" x14ac:dyDescent="0.2">
      <c r="B553" s="127"/>
    </row>
    <row r="554" spans="2:2" ht="15" x14ac:dyDescent="0.2">
      <c r="B554" s="127"/>
    </row>
    <row r="555" spans="2:2" ht="15" x14ac:dyDescent="0.2">
      <c r="B555" s="127"/>
    </row>
    <row r="556" spans="2:2" ht="15" x14ac:dyDescent="0.2">
      <c r="B556" s="127"/>
    </row>
    <row r="557" spans="2:2" ht="15" x14ac:dyDescent="0.2">
      <c r="B557" s="127"/>
    </row>
    <row r="558" spans="2:2" ht="15" x14ac:dyDescent="0.2">
      <c r="B558" s="127"/>
    </row>
    <row r="559" spans="2:2" ht="15" x14ac:dyDescent="0.2">
      <c r="B559" s="127"/>
    </row>
    <row r="560" spans="2:2" ht="15" x14ac:dyDescent="0.2">
      <c r="B560" s="127"/>
    </row>
    <row r="561" spans="2:2" ht="15" x14ac:dyDescent="0.2">
      <c r="B561" s="127"/>
    </row>
    <row r="562" spans="2:2" ht="15" x14ac:dyDescent="0.2">
      <c r="B562" s="127"/>
    </row>
    <row r="563" spans="2:2" ht="15" x14ac:dyDescent="0.2">
      <c r="B563" s="127"/>
    </row>
    <row r="564" spans="2:2" ht="15" x14ac:dyDescent="0.2">
      <c r="B564" s="127"/>
    </row>
    <row r="565" spans="2:2" ht="15" x14ac:dyDescent="0.2">
      <c r="B565" s="127"/>
    </row>
    <row r="566" spans="2:2" ht="15" x14ac:dyDescent="0.2">
      <c r="B566" s="127"/>
    </row>
    <row r="567" spans="2:2" ht="15" x14ac:dyDescent="0.2">
      <c r="B567" s="127"/>
    </row>
    <row r="568" spans="2:2" ht="15" x14ac:dyDescent="0.2">
      <c r="B568" s="127"/>
    </row>
    <row r="569" spans="2:2" ht="15" x14ac:dyDescent="0.2">
      <c r="B569" s="127"/>
    </row>
    <row r="570" spans="2:2" ht="15" x14ac:dyDescent="0.2">
      <c r="B570" s="127"/>
    </row>
    <row r="571" spans="2:2" ht="15" x14ac:dyDescent="0.2">
      <c r="B571" s="127"/>
    </row>
    <row r="572" spans="2:2" ht="15" x14ac:dyDescent="0.2">
      <c r="B572" s="127"/>
    </row>
    <row r="573" spans="2:2" ht="15" x14ac:dyDescent="0.2">
      <c r="B573" s="127"/>
    </row>
    <row r="574" spans="2:2" ht="15" x14ac:dyDescent="0.2">
      <c r="B574" s="127"/>
    </row>
    <row r="575" spans="2:2" ht="15" x14ac:dyDescent="0.2">
      <c r="B575" s="127"/>
    </row>
    <row r="576" spans="2:2" ht="15" x14ac:dyDescent="0.2">
      <c r="B576" s="127"/>
    </row>
    <row r="577" spans="2:2" ht="15" x14ac:dyDescent="0.2">
      <c r="B577" s="127"/>
    </row>
    <row r="578" spans="2:2" ht="15" x14ac:dyDescent="0.2">
      <c r="B578" s="127"/>
    </row>
    <row r="579" spans="2:2" ht="15" x14ac:dyDescent="0.2">
      <c r="B579" s="127"/>
    </row>
    <row r="580" spans="2:2" ht="15" x14ac:dyDescent="0.2">
      <c r="B580" s="127"/>
    </row>
    <row r="581" spans="2:2" ht="15" x14ac:dyDescent="0.2">
      <c r="B581" s="127"/>
    </row>
    <row r="582" spans="2:2" ht="15" x14ac:dyDescent="0.2">
      <c r="B582" s="127"/>
    </row>
    <row r="583" spans="2:2" ht="15" x14ac:dyDescent="0.2">
      <c r="B583" s="127"/>
    </row>
    <row r="584" spans="2:2" ht="15" x14ac:dyDescent="0.2">
      <c r="B584" s="127"/>
    </row>
    <row r="585" spans="2:2" ht="15" x14ac:dyDescent="0.2">
      <c r="B585" s="127"/>
    </row>
    <row r="586" spans="2:2" ht="15" x14ac:dyDescent="0.2">
      <c r="B586" s="127"/>
    </row>
    <row r="587" spans="2:2" ht="15" x14ac:dyDescent="0.2">
      <c r="B587" s="127"/>
    </row>
    <row r="588" spans="2:2" ht="15" x14ac:dyDescent="0.2">
      <c r="B588" s="127"/>
    </row>
    <row r="589" spans="2:2" ht="15" x14ac:dyDescent="0.2">
      <c r="B589" s="127"/>
    </row>
    <row r="590" spans="2:2" ht="15" x14ac:dyDescent="0.2">
      <c r="B590" s="127"/>
    </row>
    <row r="591" spans="2:2" ht="15" x14ac:dyDescent="0.2">
      <c r="B591" s="127"/>
    </row>
    <row r="592" spans="2:2" ht="15" x14ac:dyDescent="0.2">
      <c r="B592" s="127"/>
    </row>
    <row r="593" spans="2:2" ht="15" x14ac:dyDescent="0.2">
      <c r="B593" s="127"/>
    </row>
    <row r="594" spans="2:2" ht="15" x14ac:dyDescent="0.2">
      <c r="B594" s="127"/>
    </row>
    <row r="595" spans="2:2" ht="15" x14ac:dyDescent="0.2">
      <c r="B595" s="127"/>
    </row>
    <row r="596" spans="2:2" ht="15" x14ac:dyDescent="0.2">
      <c r="B596" s="127"/>
    </row>
    <row r="597" spans="2:2" ht="15" x14ac:dyDescent="0.2">
      <c r="B597" s="127"/>
    </row>
    <row r="598" spans="2:2" ht="15" x14ac:dyDescent="0.2">
      <c r="B598" s="127"/>
    </row>
    <row r="599" spans="2:2" ht="15" x14ac:dyDescent="0.2">
      <c r="B599" s="127"/>
    </row>
    <row r="600" spans="2:2" ht="15" x14ac:dyDescent="0.2">
      <c r="B600" s="127"/>
    </row>
    <row r="601" spans="2:2" ht="15" x14ac:dyDescent="0.2">
      <c r="B601" s="127"/>
    </row>
    <row r="602" spans="2:2" ht="15" x14ac:dyDescent="0.2">
      <c r="B602" s="127"/>
    </row>
    <row r="603" spans="2:2" ht="15" x14ac:dyDescent="0.2">
      <c r="B603" s="127"/>
    </row>
    <row r="604" spans="2:2" ht="15" x14ac:dyDescent="0.2">
      <c r="B604" s="127"/>
    </row>
    <row r="605" spans="2:2" ht="15" x14ac:dyDescent="0.2">
      <c r="B605" s="127"/>
    </row>
    <row r="606" spans="2:2" ht="15" x14ac:dyDescent="0.2">
      <c r="B606" s="127"/>
    </row>
    <row r="607" spans="2:2" ht="15" x14ac:dyDescent="0.2">
      <c r="B607" s="127"/>
    </row>
    <row r="608" spans="2:2" ht="15" x14ac:dyDescent="0.2">
      <c r="B608" s="127"/>
    </row>
    <row r="609" spans="2:2" ht="15" x14ac:dyDescent="0.2">
      <c r="B609" s="127"/>
    </row>
    <row r="610" spans="2:2" ht="15" x14ac:dyDescent="0.2">
      <c r="B610" s="127"/>
    </row>
    <row r="611" spans="2:2" ht="15" x14ac:dyDescent="0.2">
      <c r="B611" s="127"/>
    </row>
    <row r="612" spans="2:2" ht="15" x14ac:dyDescent="0.2">
      <c r="B612" s="127"/>
    </row>
    <row r="613" spans="2:2" ht="15" x14ac:dyDescent="0.2">
      <c r="B613" s="127"/>
    </row>
    <row r="614" spans="2:2" ht="15" x14ac:dyDescent="0.2">
      <c r="B614" s="127"/>
    </row>
    <row r="615" spans="2:2" ht="15" x14ac:dyDescent="0.2">
      <c r="B615" s="127"/>
    </row>
    <row r="616" spans="2:2" ht="15" x14ac:dyDescent="0.2">
      <c r="B616" s="127"/>
    </row>
    <row r="617" spans="2:2" ht="15" x14ac:dyDescent="0.2">
      <c r="B617" s="127"/>
    </row>
    <row r="618" spans="2:2" ht="15" x14ac:dyDescent="0.2">
      <c r="B618" s="127"/>
    </row>
    <row r="619" spans="2:2" ht="15" x14ac:dyDescent="0.2">
      <c r="B619" s="127"/>
    </row>
    <row r="620" spans="2:2" ht="15" x14ac:dyDescent="0.2">
      <c r="B620" s="127"/>
    </row>
    <row r="621" spans="2:2" ht="15" x14ac:dyDescent="0.2">
      <c r="B621" s="127"/>
    </row>
    <row r="622" spans="2:2" ht="15" x14ac:dyDescent="0.2">
      <c r="B622" s="127"/>
    </row>
    <row r="623" spans="2:2" ht="15" x14ac:dyDescent="0.2">
      <c r="B623" s="127"/>
    </row>
    <row r="624" spans="2:2" ht="15" x14ac:dyDescent="0.2">
      <c r="B624" s="127"/>
    </row>
    <row r="625" spans="2:2" ht="15" x14ac:dyDescent="0.2">
      <c r="B625" s="127"/>
    </row>
    <row r="626" spans="2:2" ht="15" x14ac:dyDescent="0.2">
      <c r="B626" s="127"/>
    </row>
    <row r="627" spans="2:2" ht="15" x14ac:dyDescent="0.2">
      <c r="B627" s="127"/>
    </row>
    <row r="628" spans="2:2" ht="15" x14ac:dyDescent="0.2">
      <c r="B628" s="127"/>
    </row>
    <row r="629" spans="2:2" ht="15" x14ac:dyDescent="0.2">
      <c r="B629" s="127"/>
    </row>
    <row r="630" spans="2:2" ht="15" x14ac:dyDescent="0.2">
      <c r="B630" s="127"/>
    </row>
    <row r="631" spans="2:2" ht="15" x14ac:dyDescent="0.2">
      <c r="B631" s="127"/>
    </row>
    <row r="632" spans="2:2" ht="15" x14ac:dyDescent="0.2">
      <c r="B632" s="127"/>
    </row>
    <row r="633" spans="2:2" ht="15" x14ac:dyDescent="0.2">
      <c r="B633" s="127"/>
    </row>
    <row r="634" spans="2:2" ht="15" x14ac:dyDescent="0.2">
      <c r="B634" s="127"/>
    </row>
    <row r="635" spans="2:2" ht="15" x14ac:dyDescent="0.2">
      <c r="B635" s="127"/>
    </row>
    <row r="636" spans="2:2" ht="15" x14ac:dyDescent="0.2">
      <c r="B636" s="127"/>
    </row>
    <row r="637" spans="2:2" ht="15" x14ac:dyDescent="0.2">
      <c r="B637" s="127"/>
    </row>
    <row r="638" spans="2:2" ht="15" x14ac:dyDescent="0.2">
      <c r="B638" s="127"/>
    </row>
    <row r="639" spans="2:2" ht="15" x14ac:dyDescent="0.2">
      <c r="B639" s="127"/>
    </row>
    <row r="640" spans="2:2" ht="15" x14ac:dyDescent="0.2">
      <c r="B640" s="127"/>
    </row>
    <row r="641" spans="2:2" ht="15" x14ac:dyDescent="0.2">
      <c r="B641" s="127"/>
    </row>
    <row r="642" spans="2:2" ht="15" x14ac:dyDescent="0.2">
      <c r="B642" s="127"/>
    </row>
    <row r="643" spans="2:2" ht="15" x14ac:dyDescent="0.2">
      <c r="B643" s="127"/>
    </row>
    <row r="644" spans="2:2" ht="15" x14ac:dyDescent="0.2">
      <c r="B644" s="127"/>
    </row>
    <row r="645" spans="2:2" ht="15" x14ac:dyDescent="0.2">
      <c r="B645" s="127"/>
    </row>
    <row r="646" spans="2:2" ht="15" x14ac:dyDescent="0.2">
      <c r="B646" s="127"/>
    </row>
    <row r="647" spans="2:2" ht="15" x14ac:dyDescent="0.2">
      <c r="B647" s="127"/>
    </row>
    <row r="648" spans="2:2" ht="15" x14ac:dyDescent="0.2">
      <c r="B648" s="127"/>
    </row>
    <row r="649" spans="2:2" ht="15" x14ac:dyDescent="0.2">
      <c r="B649" s="127"/>
    </row>
    <row r="650" spans="2:2" ht="15" x14ac:dyDescent="0.2">
      <c r="B650" s="127"/>
    </row>
    <row r="651" spans="2:2" ht="15" x14ac:dyDescent="0.2">
      <c r="B651" s="127"/>
    </row>
    <row r="652" spans="2:2" ht="15" x14ac:dyDescent="0.2">
      <c r="B652" s="127"/>
    </row>
    <row r="653" spans="2:2" ht="15" x14ac:dyDescent="0.2">
      <c r="B653" s="127"/>
    </row>
    <row r="654" spans="2:2" ht="15" x14ac:dyDescent="0.2">
      <c r="B654" s="127"/>
    </row>
    <row r="655" spans="2:2" ht="15" x14ac:dyDescent="0.2">
      <c r="B655" s="127"/>
    </row>
    <row r="656" spans="2:2" ht="15" x14ac:dyDescent="0.2">
      <c r="B656" s="127"/>
    </row>
    <row r="657" spans="2:2" ht="15" x14ac:dyDescent="0.2">
      <c r="B657" s="127"/>
    </row>
    <row r="658" spans="2:2" ht="15" x14ac:dyDescent="0.2">
      <c r="B658" s="127"/>
    </row>
    <row r="659" spans="2:2" ht="15" x14ac:dyDescent="0.2">
      <c r="B659" s="127"/>
    </row>
    <row r="660" spans="2:2" ht="15" x14ac:dyDescent="0.2">
      <c r="B660" s="127"/>
    </row>
    <row r="661" spans="2:2" ht="15" x14ac:dyDescent="0.2">
      <c r="B661" s="127"/>
    </row>
    <row r="662" spans="2:2" ht="15" x14ac:dyDescent="0.2">
      <c r="B662" s="127"/>
    </row>
    <row r="663" spans="2:2" ht="15" x14ac:dyDescent="0.2">
      <c r="B663" s="127"/>
    </row>
    <row r="664" spans="2:2" ht="15" x14ac:dyDescent="0.2">
      <c r="B664" s="127"/>
    </row>
    <row r="665" spans="2:2" ht="15" x14ac:dyDescent="0.2">
      <c r="B665" s="127"/>
    </row>
    <row r="666" spans="2:2" ht="15" x14ac:dyDescent="0.2">
      <c r="B666" s="127"/>
    </row>
    <row r="667" spans="2:2" ht="15" x14ac:dyDescent="0.2">
      <c r="B667" s="127"/>
    </row>
    <row r="668" spans="2:2" ht="15" x14ac:dyDescent="0.2">
      <c r="B668" s="127"/>
    </row>
    <row r="669" spans="2:2" ht="15" x14ac:dyDescent="0.2">
      <c r="B669" s="127"/>
    </row>
    <row r="670" spans="2:2" ht="15" x14ac:dyDescent="0.2">
      <c r="B670" s="127"/>
    </row>
    <row r="671" spans="2:2" ht="15" x14ac:dyDescent="0.2">
      <c r="B671" s="127"/>
    </row>
    <row r="672" spans="2:2" ht="15" x14ac:dyDescent="0.2">
      <c r="B672" s="127"/>
    </row>
    <row r="673" spans="2:2" ht="15" x14ac:dyDescent="0.2">
      <c r="B673" s="127"/>
    </row>
    <row r="674" spans="2:2" ht="15" x14ac:dyDescent="0.2">
      <c r="B674" s="127"/>
    </row>
    <row r="675" spans="2:2" ht="15" x14ac:dyDescent="0.2">
      <c r="B675" s="127"/>
    </row>
    <row r="676" spans="2:2" ht="15" x14ac:dyDescent="0.2">
      <c r="B676" s="127"/>
    </row>
    <row r="677" spans="2:2" ht="15" x14ac:dyDescent="0.2">
      <c r="B677" s="127"/>
    </row>
    <row r="678" spans="2:2" ht="15" x14ac:dyDescent="0.2">
      <c r="B678" s="127"/>
    </row>
    <row r="679" spans="2:2" ht="15" x14ac:dyDescent="0.2">
      <c r="B679" s="127"/>
    </row>
    <row r="680" spans="2:2" ht="15" x14ac:dyDescent="0.2">
      <c r="B680" s="127"/>
    </row>
    <row r="681" spans="2:2" ht="15" x14ac:dyDescent="0.2">
      <c r="B681" s="127"/>
    </row>
    <row r="682" spans="2:2" ht="15" x14ac:dyDescent="0.2">
      <c r="B682" s="127"/>
    </row>
    <row r="683" spans="2:2" ht="15" x14ac:dyDescent="0.2">
      <c r="B683" s="127"/>
    </row>
    <row r="684" spans="2:2" ht="15" x14ac:dyDescent="0.2">
      <c r="B684" s="127"/>
    </row>
    <row r="685" spans="2:2" ht="15" x14ac:dyDescent="0.2">
      <c r="B685" s="127"/>
    </row>
    <row r="686" spans="2:2" ht="15" x14ac:dyDescent="0.2">
      <c r="B686" s="127"/>
    </row>
    <row r="687" spans="2:2" ht="15" x14ac:dyDescent="0.2">
      <c r="B687" s="127"/>
    </row>
    <row r="688" spans="2:2" ht="15" x14ac:dyDescent="0.2">
      <c r="B688" s="127"/>
    </row>
    <row r="689" spans="2:2" ht="15" x14ac:dyDescent="0.2">
      <c r="B689" s="127"/>
    </row>
    <row r="690" spans="2:2" ht="15" x14ac:dyDescent="0.2">
      <c r="B690" s="127"/>
    </row>
    <row r="691" spans="2:2" ht="15" x14ac:dyDescent="0.2">
      <c r="B691" s="127"/>
    </row>
    <row r="692" spans="2:2" ht="15" x14ac:dyDescent="0.2">
      <c r="B692" s="127"/>
    </row>
    <row r="693" spans="2:2" ht="15" x14ac:dyDescent="0.2">
      <c r="B693" s="127"/>
    </row>
    <row r="694" spans="2:2" ht="15" x14ac:dyDescent="0.2">
      <c r="B694" s="127"/>
    </row>
    <row r="695" spans="2:2" ht="15" x14ac:dyDescent="0.2">
      <c r="B695" s="127"/>
    </row>
    <row r="696" spans="2:2" ht="15" x14ac:dyDescent="0.2">
      <c r="B696" s="127"/>
    </row>
    <row r="697" spans="2:2" ht="15" x14ac:dyDescent="0.2">
      <c r="B697" s="127"/>
    </row>
    <row r="698" spans="2:2" ht="15" x14ac:dyDescent="0.2">
      <c r="B698" s="127"/>
    </row>
    <row r="699" spans="2:2" ht="15" x14ac:dyDescent="0.2">
      <c r="B699" s="127"/>
    </row>
    <row r="700" spans="2:2" ht="15" x14ac:dyDescent="0.2">
      <c r="B700" s="127"/>
    </row>
    <row r="701" spans="2:2" ht="15" x14ac:dyDescent="0.2">
      <c r="B701" s="127"/>
    </row>
    <row r="702" spans="2:2" ht="15" x14ac:dyDescent="0.2">
      <c r="B702" s="127"/>
    </row>
    <row r="703" spans="2:2" ht="15" x14ac:dyDescent="0.2">
      <c r="B703" s="127"/>
    </row>
    <row r="704" spans="2:2" ht="15" x14ac:dyDescent="0.2">
      <c r="B704" s="127"/>
    </row>
    <row r="705" spans="2:2" ht="15" x14ac:dyDescent="0.2">
      <c r="B705" s="127"/>
    </row>
    <row r="706" spans="2:2" ht="15" x14ac:dyDescent="0.2">
      <c r="B706" s="127"/>
    </row>
    <row r="707" spans="2:2" ht="15" x14ac:dyDescent="0.2">
      <c r="B707" s="127"/>
    </row>
    <row r="708" spans="2:2" ht="15" x14ac:dyDescent="0.2">
      <c r="B708" s="127"/>
    </row>
    <row r="709" spans="2:2" ht="15" x14ac:dyDescent="0.2">
      <c r="B709" s="127"/>
    </row>
    <row r="710" spans="2:2" ht="15" x14ac:dyDescent="0.2">
      <c r="B710" s="127"/>
    </row>
    <row r="711" spans="2:2" ht="15" x14ac:dyDescent="0.2">
      <c r="B711" s="127"/>
    </row>
    <row r="712" spans="2:2" ht="15" x14ac:dyDescent="0.2">
      <c r="B712" s="127"/>
    </row>
    <row r="713" spans="2:2" ht="15" x14ac:dyDescent="0.2">
      <c r="B713" s="127"/>
    </row>
    <row r="714" spans="2:2" ht="15" x14ac:dyDescent="0.2">
      <c r="B714" s="127"/>
    </row>
    <row r="715" spans="2:2" ht="15" x14ac:dyDescent="0.2">
      <c r="B715" s="127"/>
    </row>
    <row r="716" spans="2:2" ht="15" x14ac:dyDescent="0.2">
      <c r="B716" s="127"/>
    </row>
    <row r="717" spans="2:2" ht="15" x14ac:dyDescent="0.2">
      <c r="B717" s="127"/>
    </row>
    <row r="718" spans="2:2" ht="15" x14ac:dyDescent="0.2">
      <c r="B718" s="127"/>
    </row>
    <row r="719" spans="2:2" ht="15" x14ac:dyDescent="0.2">
      <c r="B719" s="127"/>
    </row>
    <row r="720" spans="2:2" ht="15" x14ac:dyDescent="0.2">
      <c r="B720" s="127"/>
    </row>
    <row r="721" spans="2:2" ht="15" x14ac:dyDescent="0.2">
      <c r="B721" s="127"/>
    </row>
    <row r="722" spans="2:2" ht="15" x14ac:dyDescent="0.2">
      <c r="B722" s="127"/>
    </row>
    <row r="723" spans="2:2" ht="15" x14ac:dyDescent="0.2">
      <c r="B723" s="127"/>
    </row>
    <row r="724" spans="2:2" ht="15" x14ac:dyDescent="0.2">
      <c r="B724" s="127"/>
    </row>
    <row r="725" spans="2:2" ht="15" x14ac:dyDescent="0.2">
      <c r="B725" s="127"/>
    </row>
    <row r="726" spans="2:2" ht="15" x14ac:dyDescent="0.2">
      <c r="B726" s="127"/>
    </row>
    <row r="727" spans="2:2" ht="15" x14ac:dyDescent="0.2">
      <c r="B727" s="127"/>
    </row>
    <row r="728" spans="2:2" ht="15" x14ac:dyDescent="0.2">
      <c r="B728" s="127"/>
    </row>
    <row r="729" spans="2:2" ht="15" x14ac:dyDescent="0.2">
      <c r="B729" s="127"/>
    </row>
    <row r="730" spans="2:2" ht="15" x14ac:dyDescent="0.2">
      <c r="B730" s="127"/>
    </row>
    <row r="731" spans="2:2" ht="15" x14ac:dyDescent="0.2">
      <c r="B731" s="127"/>
    </row>
    <row r="732" spans="2:2" ht="15" x14ac:dyDescent="0.2">
      <c r="B732" s="127"/>
    </row>
    <row r="733" spans="2:2" ht="15" x14ac:dyDescent="0.2">
      <c r="B733" s="127"/>
    </row>
    <row r="734" spans="2:2" ht="15" x14ac:dyDescent="0.2">
      <c r="B734" s="127"/>
    </row>
    <row r="735" spans="2:2" ht="15" x14ac:dyDescent="0.2">
      <c r="B735" s="127"/>
    </row>
    <row r="736" spans="2:2" ht="15" x14ac:dyDescent="0.2">
      <c r="B736" s="127"/>
    </row>
    <row r="737" spans="2:2" ht="15" x14ac:dyDescent="0.2">
      <c r="B737" s="127"/>
    </row>
    <row r="738" spans="2:2" ht="15" x14ac:dyDescent="0.2">
      <c r="B738" s="127"/>
    </row>
    <row r="739" spans="2:2" ht="15" x14ac:dyDescent="0.2">
      <c r="B739" s="127"/>
    </row>
    <row r="740" spans="2:2" ht="15" x14ac:dyDescent="0.2">
      <c r="B740" s="127"/>
    </row>
    <row r="741" spans="2:2" ht="15" x14ac:dyDescent="0.2">
      <c r="B741" s="127"/>
    </row>
    <row r="742" spans="2:2" ht="15" x14ac:dyDescent="0.2">
      <c r="B742" s="127"/>
    </row>
    <row r="743" spans="2:2" ht="15" x14ac:dyDescent="0.2">
      <c r="B743" s="127"/>
    </row>
    <row r="744" spans="2:2" ht="15" x14ac:dyDescent="0.2">
      <c r="B744" s="127"/>
    </row>
    <row r="745" spans="2:2" ht="15" x14ac:dyDescent="0.2">
      <c r="B745" s="127"/>
    </row>
    <row r="746" spans="2:2" ht="15" x14ac:dyDescent="0.2">
      <c r="B746" s="127"/>
    </row>
    <row r="747" spans="2:2" ht="15" x14ac:dyDescent="0.2">
      <c r="B747" s="127"/>
    </row>
    <row r="748" spans="2:2" ht="15" x14ac:dyDescent="0.2">
      <c r="B748" s="127"/>
    </row>
    <row r="749" spans="2:2" ht="15" x14ac:dyDescent="0.2">
      <c r="B749" s="127"/>
    </row>
    <row r="750" spans="2:2" ht="15" x14ac:dyDescent="0.2">
      <c r="B750" s="127"/>
    </row>
    <row r="751" spans="2:2" ht="15" x14ac:dyDescent="0.2">
      <c r="B751" s="127"/>
    </row>
    <row r="752" spans="2:2" ht="15" x14ac:dyDescent="0.2">
      <c r="B752" s="127"/>
    </row>
    <row r="753" spans="2:2" ht="15" x14ac:dyDescent="0.2">
      <c r="B753" s="127"/>
    </row>
    <row r="754" spans="2:2" ht="15" x14ac:dyDescent="0.2">
      <c r="B754" s="127"/>
    </row>
    <row r="755" spans="2:2" ht="15" x14ac:dyDescent="0.2">
      <c r="B755" s="127"/>
    </row>
    <row r="756" spans="2:2" ht="15" x14ac:dyDescent="0.2">
      <c r="B756" s="127"/>
    </row>
    <row r="757" spans="2:2" ht="15" x14ac:dyDescent="0.2">
      <c r="B757" s="127"/>
    </row>
    <row r="758" spans="2:2" ht="15" x14ac:dyDescent="0.2">
      <c r="B758" s="127"/>
    </row>
    <row r="759" spans="2:2" ht="15" x14ac:dyDescent="0.2">
      <c r="B759" s="127"/>
    </row>
    <row r="760" spans="2:2" ht="15" x14ac:dyDescent="0.2">
      <c r="B760" s="127"/>
    </row>
    <row r="761" spans="2:2" ht="15" x14ac:dyDescent="0.2">
      <c r="B761" s="127"/>
    </row>
    <row r="762" spans="2:2" ht="15" x14ac:dyDescent="0.2">
      <c r="B762" s="127"/>
    </row>
    <row r="763" spans="2:2" ht="15" x14ac:dyDescent="0.2">
      <c r="B763" s="127"/>
    </row>
    <row r="764" spans="2:2" ht="15" x14ac:dyDescent="0.2">
      <c r="B764" s="127"/>
    </row>
    <row r="765" spans="2:2" ht="15" x14ac:dyDescent="0.2">
      <c r="B765" s="127"/>
    </row>
    <row r="766" spans="2:2" ht="15" x14ac:dyDescent="0.2">
      <c r="B766" s="127"/>
    </row>
    <row r="767" spans="2:2" ht="15" x14ac:dyDescent="0.2">
      <c r="B767" s="127"/>
    </row>
    <row r="768" spans="2:2" ht="15" x14ac:dyDescent="0.2">
      <c r="B768" s="127"/>
    </row>
  </sheetData>
  <mergeCells count="55">
    <mergeCell ref="A41:A42"/>
    <mergeCell ref="B41:B42"/>
    <mergeCell ref="A35:A36"/>
    <mergeCell ref="B35:B36"/>
    <mergeCell ref="A37:A38"/>
    <mergeCell ref="B37:B38"/>
    <mergeCell ref="A39:A40"/>
    <mergeCell ref="B39:B40"/>
    <mergeCell ref="A15:A16"/>
    <mergeCell ref="B15:B16"/>
    <mergeCell ref="A17:A18"/>
    <mergeCell ref="B17:B18"/>
    <mergeCell ref="A19:A20"/>
    <mergeCell ref="B19:B20"/>
    <mergeCell ref="A33:A34"/>
    <mergeCell ref="B33:B34"/>
    <mergeCell ref="A27:A28"/>
    <mergeCell ref="B27:B28"/>
    <mergeCell ref="A31:A32"/>
    <mergeCell ref="B31:B32"/>
    <mergeCell ref="A29:A30"/>
    <mergeCell ref="B29:B30"/>
    <mergeCell ref="B51:B52"/>
    <mergeCell ref="A53:A54"/>
    <mergeCell ref="B53:B54"/>
    <mergeCell ref="A43:A44"/>
    <mergeCell ref="B43:B44"/>
    <mergeCell ref="A45:A46"/>
    <mergeCell ref="B45:B46"/>
    <mergeCell ref="A47:A48"/>
    <mergeCell ref="B47:B48"/>
    <mergeCell ref="A55:A56"/>
    <mergeCell ref="B55:B56"/>
    <mergeCell ref="A5:G5"/>
    <mergeCell ref="A11:A12"/>
    <mergeCell ref="B11:B12"/>
    <mergeCell ref="A13:A14"/>
    <mergeCell ref="B13:B14"/>
    <mergeCell ref="A21:A22"/>
    <mergeCell ref="B21:B22"/>
    <mergeCell ref="A23:A24"/>
    <mergeCell ref="B23:B24"/>
    <mergeCell ref="A25:A26"/>
    <mergeCell ref="B25:B26"/>
    <mergeCell ref="A49:A50"/>
    <mergeCell ref="B49:B50"/>
    <mergeCell ref="A51:A52"/>
    <mergeCell ref="H7:K7"/>
    <mergeCell ref="L7:N7"/>
    <mergeCell ref="L8:N8"/>
    <mergeCell ref="L9:M9"/>
    <mergeCell ref="N9:N10"/>
    <mergeCell ref="H9:H10"/>
    <mergeCell ref="I9:I10"/>
    <mergeCell ref="J9:K9"/>
  </mergeCells>
  <phoneticPr fontId="2" type="noConversion"/>
  <conditionalFormatting sqref="J10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ageMargins left="0.39370078740157483" right="0" top="0.78740157480314965" bottom="0.39370078740157483" header="0.51181102362204722" footer="0.51181102362204722"/>
  <pageSetup paperSize="9" scale="75" firstPageNumber="370" fitToHeight="2" orientation="landscape" useFirstPageNumber="1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8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161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111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112</v>
      </c>
      <c r="F6" s="20"/>
      <c r="G6" s="21" t="s">
        <v>3</v>
      </c>
      <c r="H6" s="22"/>
      <c r="I6" s="22">
        <v>1136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9588000</v>
      </c>
      <c r="F16" s="162">
        <v>34873094.369999997</v>
      </c>
      <c r="G16" s="8">
        <f>H16+I16</f>
        <v>34873094.369999997</v>
      </c>
      <c r="H16" s="161">
        <v>34526792.369999997</v>
      </c>
      <c r="I16" s="161">
        <v>346302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9588000</v>
      </c>
      <c r="F18" s="162">
        <v>35474127.619999997</v>
      </c>
      <c r="G18" s="8">
        <f>H18+I18</f>
        <v>35145036.460000001</v>
      </c>
      <c r="H18" s="161">
        <v>34707878.460000001</v>
      </c>
      <c r="I18" s="161">
        <v>437158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271942.09000000358</v>
      </c>
      <c r="H24" s="211">
        <f>H18-H16-H22</f>
        <v>181086.09000000358</v>
      </c>
      <c r="I24" s="211">
        <f>I18-I16-I22</f>
        <v>90856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271942.09000000358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271942.08999999997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25000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246942.09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1966429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30000</v>
      </c>
      <c r="G38" s="168">
        <v>23218</v>
      </c>
      <c r="H38" s="164"/>
      <c r="I38" s="61">
        <f>G38/F38</f>
        <v>0.77393333333333336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1176000</v>
      </c>
      <c r="G39" s="168">
        <v>1176000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881750</v>
      </c>
      <c r="G41" s="168">
        <v>881750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/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26400</v>
      </c>
      <c r="F50" s="75">
        <v>30000</v>
      </c>
      <c r="G50" s="76">
        <v>32600</v>
      </c>
      <c r="H50" s="76">
        <f>E50+F50-G50</f>
        <v>23800</v>
      </c>
      <c r="I50" s="77">
        <v>15200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42603.109999999986</v>
      </c>
      <c r="F51" s="12">
        <v>183322</v>
      </c>
      <c r="G51" s="81">
        <v>212837</v>
      </c>
      <c r="H51" s="81">
        <f>E51+F51-G51</f>
        <v>13088.109999999986</v>
      </c>
      <c r="I51" s="82">
        <v>19276.34</v>
      </c>
      <c r="J51" s="63"/>
    </row>
    <row r="52" spans="1:10" x14ac:dyDescent="0.2">
      <c r="A52" s="78"/>
      <c r="B52" s="79"/>
      <c r="C52" s="79" t="s">
        <v>19</v>
      </c>
      <c r="D52" s="79"/>
      <c r="E52" s="80">
        <v>699165.03</v>
      </c>
      <c r="F52" s="12">
        <f>261922.19+446075.06</f>
        <v>707997.25</v>
      </c>
      <c r="G52" s="81">
        <v>119245.77</v>
      </c>
      <c r="H52" s="81">
        <f>E52+F52-G52</f>
        <v>1287916.51</v>
      </c>
      <c r="I52" s="82">
        <f>619883.83+498564.06</f>
        <v>1118447.8899999999</v>
      </c>
      <c r="J52" s="63"/>
    </row>
    <row r="53" spans="1:10" x14ac:dyDescent="0.2">
      <c r="A53" s="78"/>
      <c r="B53" s="79"/>
      <c r="C53" s="79" t="s">
        <v>29</v>
      </c>
      <c r="D53" s="79"/>
      <c r="E53" s="80">
        <v>480659.80000000005</v>
      </c>
      <c r="F53" s="12">
        <v>1809470</v>
      </c>
      <c r="G53" s="81">
        <v>1668250</v>
      </c>
      <c r="H53" s="81">
        <f>E53+F53-G53</f>
        <v>621879.79999999981</v>
      </c>
      <c r="I53" s="82">
        <f>397696.45</f>
        <v>397696.45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1248827.94</v>
      </c>
      <c r="F54" s="200">
        <f>F50+F51+F52+F53</f>
        <v>2730789.25</v>
      </c>
      <c r="G54" s="200">
        <f>G50+G51+G52+G53</f>
        <v>2032932.77</v>
      </c>
      <c r="H54" s="200">
        <f>H50+H51+H52+H53</f>
        <v>1946684.42</v>
      </c>
      <c r="I54" s="201">
        <f>I50+I51+I52+I53</f>
        <v>1550620.68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A25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140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154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113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114</v>
      </c>
      <c r="F6" s="20"/>
      <c r="G6" s="21" t="s">
        <v>3</v>
      </c>
      <c r="H6" s="22"/>
      <c r="I6" s="22">
        <v>1137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2158000</v>
      </c>
      <c r="F16" s="162">
        <v>11606304.380000001</v>
      </c>
      <c r="G16" s="8">
        <f>H16+I16</f>
        <v>10664356.27</v>
      </c>
      <c r="H16" s="161">
        <v>10585302.77</v>
      </c>
      <c r="I16" s="161">
        <v>79053.5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2158000</v>
      </c>
      <c r="F18" s="162">
        <v>11606304.380000001</v>
      </c>
      <c r="G18" s="8">
        <f>H18+I18</f>
        <v>10857535.98</v>
      </c>
      <c r="H18" s="161">
        <v>10757580.98</v>
      </c>
      <c r="I18" s="161">
        <v>99955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193179.71000000089</v>
      </c>
      <c r="H24" s="211">
        <f>H18-H16-H22</f>
        <v>172278.21000000089</v>
      </c>
      <c r="I24" s="211">
        <f>I18-I16-I22</f>
        <v>20901.5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193179.71000000089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193179.71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38636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154543.71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151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328000</v>
      </c>
      <c r="G39" s="168">
        <v>328000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246500</v>
      </c>
      <c r="G41" s="168">
        <v>246500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/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11903.28</v>
      </c>
      <c r="F50" s="75">
        <v>20000</v>
      </c>
      <c r="G50" s="76">
        <v>27571</v>
      </c>
      <c r="H50" s="76">
        <f>E50+F50-G50</f>
        <v>4332.2799999999988</v>
      </c>
      <c r="I50" s="77">
        <f>H50</f>
        <v>4332.2799999999988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130822.95999999996</v>
      </c>
      <c r="F51" s="12">
        <v>58448</v>
      </c>
      <c r="G51" s="81">
        <v>107273</v>
      </c>
      <c r="H51" s="81">
        <f>E51+F51-G51</f>
        <v>81997.959999999963</v>
      </c>
      <c r="I51" s="82">
        <v>66094.960000000006</v>
      </c>
      <c r="J51" s="63"/>
    </row>
    <row r="52" spans="1:10" x14ac:dyDescent="0.2">
      <c r="A52" s="78"/>
      <c r="B52" s="79"/>
      <c r="C52" s="79" t="s">
        <v>19</v>
      </c>
      <c r="D52" s="79"/>
      <c r="E52" s="80">
        <v>396887.68</v>
      </c>
      <c r="F52" s="12">
        <f>138818.41+963103.65</f>
        <v>1101922.06</v>
      </c>
      <c r="G52" s="81">
        <v>242165.86</v>
      </c>
      <c r="H52" s="81">
        <f>E52+F52-G52</f>
        <v>1256643.8799999999</v>
      </c>
      <c r="I52" s="82">
        <f>H52</f>
        <v>1256643.8799999999</v>
      </c>
      <c r="J52" s="63"/>
    </row>
    <row r="53" spans="1:10" x14ac:dyDescent="0.2">
      <c r="A53" s="78"/>
      <c r="B53" s="79"/>
      <c r="C53" s="79" t="s">
        <v>29</v>
      </c>
      <c r="D53" s="79"/>
      <c r="E53" s="80">
        <v>59737</v>
      </c>
      <c r="F53" s="12">
        <v>392651</v>
      </c>
      <c r="G53" s="81">
        <v>271295</v>
      </c>
      <c r="H53" s="81">
        <f>E53+F53-G53</f>
        <v>181093</v>
      </c>
      <c r="I53" s="82">
        <f>H53</f>
        <v>181093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599350.91999999993</v>
      </c>
      <c r="F54" s="200">
        <f>F50+F51+F52+F53</f>
        <v>1573021.06</v>
      </c>
      <c r="G54" s="200">
        <f>G50+G51+G52+G53</f>
        <v>648304.86</v>
      </c>
      <c r="H54" s="200">
        <f>H50+H51+H52+H53</f>
        <v>1524067.1199999999</v>
      </c>
      <c r="I54" s="201">
        <f>I50+I51+I52+I53</f>
        <v>1508164.1199999999</v>
      </c>
      <c r="J54" s="63"/>
    </row>
    <row r="55" spans="1:10" ht="1.5" customHeight="1" thickTop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6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4">
    <mergeCell ref="A2:D2"/>
    <mergeCell ref="E2:I2"/>
    <mergeCell ref="E3:I3"/>
    <mergeCell ref="E4:I4"/>
    <mergeCell ref="F47:F48"/>
    <mergeCell ref="E5:I5"/>
    <mergeCell ref="E7:I7"/>
    <mergeCell ref="H13:I13"/>
    <mergeCell ref="A34:I35"/>
    <mergeCell ref="A43:I43"/>
    <mergeCell ref="H45:I4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7"/>
  <sheetViews>
    <sheetView topLeftCell="A25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5.5703125" style="15" customWidth="1"/>
    <col min="10" max="10" width="16.85546875" style="15" customWidth="1"/>
    <col min="11" max="11" width="11.7109375" style="11" bestFit="1" customWidth="1"/>
    <col min="12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115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116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117</v>
      </c>
      <c r="F6" s="20"/>
      <c r="G6" s="21" t="s">
        <v>3</v>
      </c>
      <c r="H6" s="22"/>
      <c r="I6" s="22">
        <v>1138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8367000</v>
      </c>
      <c r="F16" s="162">
        <v>30671926.760000002</v>
      </c>
      <c r="G16" s="8">
        <f>H16+I16</f>
        <v>30933228.68</v>
      </c>
      <c r="H16" s="161">
        <v>29746984.109999999</v>
      </c>
      <c r="I16" s="161">
        <v>1186244.57</v>
      </c>
      <c r="J16" s="24"/>
    </row>
    <row r="17" spans="1:11" s="5" customFormat="1" ht="20.25" customHeight="1" x14ac:dyDescent="0.35">
      <c r="A17" s="2"/>
      <c r="B17" s="24"/>
      <c r="C17" s="24"/>
      <c r="D17" s="24"/>
      <c r="J17" s="24"/>
    </row>
    <row r="18" spans="1:11" s="5" customFormat="1" ht="19.5" x14ac:dyDescent="0.4">
      <c r="A18" s="37" t="s">
        <v>15</v>
      </c>
      <c r="B18" s="3"/>
      <c r="C18" s="3"/>
      <c r="D18" s="3"/>
      <c r="E18" s="161">
        <v>8367000</v>
      </c>
      <c r="F18" s="162">
        <v>31571348.16</v>
      </c>
      <c r="G18" s="8">
        <f>H18+I18</f>
        <v>30491472.300000001</v>
      </c>
      <c r="H18" s="161">
        <v>28998812.699999999</v>
      </c>
      <c r="I18" s="161">
        <v>1492659.6</v>
      </c>
      <c r="J18" s="24"/>
    </row>
    <row r="19" spans="1:11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1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1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1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5900</v>
      </c>
      <c r="H22" s="7">
        <v>0</v>
      </c>
      <c r="I22" s="7">
        <v>5900</v>
      </c>
      <c r="J22" s="39"/>
    </row>
    <row r="23" spans="1:11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1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-447656.37999999896</v>
      </c>
      <c r="H24" s="211">
        <f>H18-H16-H22</f>
        <v>-748171.41000000015</v>
      </c>
      <c r="I24" s="211">
        <f>I18-I16-I22</f>
        <v>300515.03000000003</v>
      </c>
      <c r="J24" s="45"/>
      <c r="K24" s="99"/>
    </row>
    <row r="25" spans="1:11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-447656.37999999896</v>
      </c>
      <c r="H25" s="204"/>
      <c r="I25" s="204"/>
    </row>
    <row r="26" spans="1:11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1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1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1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0</v>
      </c>
      <c r="H29" s="205"/>
      <c r="I29" s="215"/>
    </row>
    <row r="30" spans="1:11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222">
        <v>0</v>
      </c>
      <c r="H30" s="205"/>
      <c r="I30" s="215"/>
    </row>
    <row r="31" spans="1:11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0</v>
      </c>
      <c r="H31" s="205"/>
      <c r="I31" s="215"/>
    </row>
    <row r="32" spans="1:11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72" t="s">
        <v>184</v>
      </c>
      <c r="B34" s="372"/>
      <c r="C34" s="372"/>
      <c r="D34" s="372"/>
      <c r="E34" s="372"/>
      <c r="F34" s="372"/>
      <c r="G34" s="372"/>
      <c r="H34" s="372"/>
      <c r="I34" s="372"/>
    </row>
    <row r="35" spans="1:10" ht="28.5" customHeight="1" x14ac:dyDescent="0.2">
      <c r="A35" s="372"/>
      <c r="B35" s="372"/>
      <c r="C35" s="372"/>
      <c r="D35" s="372"/>
      <c r="E35" s="372"/>
      <c r="F35" s="372"/>
      <c r="G35" s="372"/>
      <c r="H35" s="372"/>
      <c r="I35" s="372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151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880032</v>
      </c>
      <c r="G39" s="168">
        <v>880032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660274</v>
      </c>
      <c r="G41" s="168">
        <v>660274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90000</v>
      </c>
      <c r="G42" s="168">
        <v>90000</v>
      </c>
      <c r="H42" s="164"/>
      <c r="I42" s="61">
        <f>G42/F42</f>
        <v>1</v>
      </c>
      <c r="J42" s="63"/>
    </row>
    <row r="43" spans="1:10" x14ac:dyDescent="0.2">
      <c r="A43" s="368"/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15900</v>
      </c>
      <c r="F50" s="75">
        <v>25000</v>
      </c>
      <c r="G50" s="76">
        <v>14800</v>
      </c>
      <c r="H50" s="76">
        <f>E50+F50-G50</f>
        <v>26100</v>
      </c>
      <c r="I50" s="77">
        <f>H50</f>
        <v>26100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46035.630000000005</v>
      </c>
      <c r="F51" s="12">
        <v>140282</v>
      </c>
      <c r="G51" s="81">
        <v>147939.81</v>
      </c>
      <c r="H51" s="81">
        <f>E51+F51-G51</f>
        <v>38377.820000000007</v>
      </c>
      <c r="I51" s="82">
        <v>37874.82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1112651.46</v>
      </c>
      <c r="F52" s="12">
        <f>224993.4+1205910.23</f>
        <v>1430903.63</v>
      </c>
      <c r="G52" s="81">
        <f>200000+28432.62</f>
        <v>228432.62</v>
      </c>
      <c r="H52" s="81">
        <f>E52+F52-G52</f>
        <v>2315122.4699999997</v>
      </c>
      <c r="I52" s="82">
        <f>283302.84+1211059.63</f>
        <v>1494362.47</v>
      </c>
      <c r="J52" s="63"/>
    </row>
    <row r="53" spans="1:10" x14ac:dyDescent="0.2">
      <c r="A53" s="78"/>
      <c r="B53" s="79"/>
      <c r="C53" s="79" t="s">
        <v>29</v>
      </c>
      <c r="D53" s="79"/>
      <c r="E53" s="80">
        <v>121855</v>
      </c>
      <c r="F53" s="12">
        <v>1324205</v>
      </c>
      <c r="G53" s="81">
        <v>1323162.93</v>
      </c>
      <c r="H53" s="81">
        <f>E53+F53-G53</f>
        <v>122897.07000000007</v>
      </c>
      <c r="I53" s="82">
        <f>H53</f>
        <v>122897.07000000007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1296442.0899999999</v>
      </c>
      <c r="F54" s="200">
        <f>F50+F51+F52+F53</f>
        <v>2920390.63</v>
      </c>
      <c r="G54" s="200">
        <f>G50+G51+G52+G53</f>
        <v>1714335.3599999999</v>
      </c>
      <c r="H54" s="200">
        <f>H50+H51+H52+H53</f>
        <v>2502497.3599999994</v>
      </c>
      <c r="I54" s="201">
        <f>I50+I51+I52+I53</f>
        <v>1681234.36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8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5.8554687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156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118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119</v>
      </c>
      <c r="F6" s="20"/>
      <c r="G6" s="21" t="s">
        <v>3</v>
      </c>
      <c r="H6" s="22"/>
      <c r="I6" s="22">
        <v>1140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15847000</v>
      </c>
      <c r="F16" s="162">
        <v>52305945.490000002</v>
      </c>
      <c r="G16" s="8">
        <f>H16+I16</f>
        <v>52305945.490000002</v>
      </c>
      <c r="H16" s="161">
        <v>50267324.560000002</v>
      </c>
      <c r="I16" s="161">
        <v>2038620.93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15847000</v>
      </c>
      <c r="F18" s="162">
        <v>52170028.270000003</v>
      </c>
      <c r="G18" s="8">
        <f>H18+I18</f>
        <v>52381074.409999996</v>
      </c>
      <c r="H18" s="161">
        <v>49777311.409999996</v>
      </c>
      <c r="I18" s="161">
        <v>2603763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75128.919999994338</v>
      </c>
      <c r="H24" s="211">
        <f>H18-H16-H22</f>
        <v>-490013.15000000596</v>
      </c>
      <c r="I24" s="211">
        <f>I18-I16-I22</f>
        <v>565142.07000000007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75128.919999994338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75128.92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30000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45128.92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280000</v>
      </c>
      <c r="G38" s="168">
        <v>279394</v>
      </c>
      <c r="H38" s="164"/>
      <c r="I38" s="61">
        <f>G38/F38</f>
        <v>0.99783571428571427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1981000</v>
      </c>
      <c r="G39" s="168">
        <v>1981850.53</v>
      </c>
      <c r="H39" s="164"/>
      <c r="I39" s="61">
        <f>G39/F39</f>
        <v>1.000429343765775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1485750</v>
      </c>
      <c r="G41" s="168">
        <v>1485750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 t="s">
        <v>185</v>
      </c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14174</v>
      </c>
      <c r="F50" s="75">
        <v>20000</v>
      </c>
      <c r="G50" s="76">
        <v>28600</v>
      </c>
      <c r="H50" s="76">
        <f>E50+F50-G50</f>
        <v>5574</v>
      </c>
      <c r="I50" s="77">
        <f>H50</f>
        <v>5574</v>
      </c>
      <c r="J50" s="63"/>
    </row>
    <row r="51" spans="1:10" x14ac:dyDescent="0.2">
      <c r="A51" s="78"/>
      <c r="B51" s="79"/>
      <c r="C51" s="79" t="s">
        <v>28</v>
      </c>
      <c r="D51" s="79"/>
      <c r="E51" s="80">
        <v>25986</v>
      </c>
      <c r="F51" s="12">
        <v>246513</v>
      </c>
      <c r="G51" s="81">
        <v>242809</v>
      </c>
      <c r="H51" s="81">
        <f>E51+F51-G51</f>
        <v>29690</v>
      </c>
      <c r="I51" s="82">
        <v>74944.92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1172806.21</v>
      </c>
      <c r="F52" s="12">
        <f>56945.15+393419.49</f>
        <v>450364.64</v>
      </c>
      <c r="G52" s="81">
        <v>1114117.8</v>
      </c>
      <c r="H52" s="81">
        <f>E52+F52-G52</f>
        <v>509053.05000000005</v>
      </c>
      <c r="I52" s="82">
        <f>H52</f>
        <v>509053.05000000005</v>
      </c>
      <c r="J52" s="63"/>
    </row>
    <row r="53" spans="1:10" x14ac:dyDescent="0.2">
      <c r="A53" s="78"/>
      <c r="B53" s="79"/>
      <c r="C53" s="79" t="s">
        <v>29</v>
      </c>
      <c r="D53" s="79"/>
      <c r="E53" s="80">
        <v>1668088.0699999998</v>
      </c>
      <c r="F53" s="12">
        <v>2155303</v>
      </c>
      <c r="G53" s="81">
        <v>2556926</v>
      </c>
      <c r="H53" s="81">
        <f>E53+F53-G53</f>
        <v>1266465.0699999998</v>
      </c>
      <c r="I53" s="82">
        <f>H53</f>
        <v>1266465.0699999998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2881054.28</v>
      </c>
      <c r="F54" s="200">
        <f>F50+F51+F52+F53</f>
        <v>2872180.64</v>
      </c>
      <c r="G54" s="200">
        <f>G50+G51+G52+G53</f>
        <v>3942452.8</v>
      </c>
      <c r="H54" s="200">
        <f>H50+H51+H52+H53</f>
        <v>1810782.1199999999</v>
      </c>
      <c r="I54" s="201">
        <f>I50+I51+I52+I53</f>
        <v>1856037.04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71"/>
      <c r="H55" s="87"/>
      <c r="I55" s="87"/>
      <c r="J55" s="63"/>
    </row>
    <row r="56" spans="1:10" ht="18" x14ac:dyDescent="0.35">
      <c r="A56" s="85"/>
      <c r="B56" s="86"/>
      <c r="C56" s="86"/>
      <c r="D56" s="36"/>
      <c r="E56" s="36"/>
      <c r="F56" s="70"/>
      <c r="G56" s="88"/>
      <c r="H56" s="89"/>
      <c r="I56" s="89"/>
      <c r="J56" s="6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6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A2:D2"/>
    <mergeCell ref="E2:I2"/>
    <mergeCell ref="E3:I3"/>
    <mergeCell ref="E4:I4"/>
    <mergeCell ref="H45:I45"/>
    <mergeCell ref="C29:E29"/>
    <mergeCell ref="C32:F32"/>
    <mergeCell ref="B33:F33"/>
    <mergeCell ref="F47:F48"/>
    <mergeCell ref="E5:I5"/>
    <mergeCell ref="E7:I7"/>
    <mergeCell ref="A43:I43"/>
    <mergeCell ref="H13:I13"/>
    <mergeCell ref="A34:I35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5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120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121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122</v>
      </c>
      <c r="F6" s="20"/>
      <c r="G6" s="21" t="s">
        <v>3</v>
      </c>
      <c r="H6" s="22"/>
      <c r="I6" s="22">
        <v>1153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8219000</v>
      </c>
      <c r="F16" s="162">
        <v>23347173</v>
      </c>
      <c r="G16" s="8">
        <f>H16+I16</f>
        <v>23331095.830000002</v>
      </c>
      <c r="H16" s="161">
        <v>22619509.920000002</v>
      </c>
      <c r="I16" s="161">
        <v>711585.91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8219000</v>
      </c>
      <c r="F18" s="162">
        <v>23143929.129999999</v>
      </c>
      <c r="G18" s="8">
        <f>H18+I18</f>
        <v>23443090.52</v>
      </c>
      <c r="H18" s="161">
        <v>22482427.41</v>
      </c>
      <c r="I18" s="161">
        <v>960663.11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111994.68999999762</v>
      </c>
      <c r="H24" s="211">
        <f>H18-H16-H22</f>
        <v>-137082.51000000164</v>
      </c>
      <c r="I24" s="211">
        <f>I18-I16-I22</f>
        <v>249077.19999999995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G24-G26</f>
        <v>32003.689999997616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2">
        <v>79991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32003.69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222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32003.69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79991</v>
      </c>
      <c r="H32" s="205"/>
      <c r="I32" s="215"/>
      <c r="J32" s="161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ht="12.75" customHeight="1" x14ac:dyDescent="0.2">
      <c r="A34" s="373" t="s">
        <v>206</v>
      </c>
      <c r="B34" s="373"/>
      <c r="C34" s="373"/>
      <c r="D34" s="373"/>
      <c r="E34" s="373"/>
      <c r="F34" s="373"/>
      <c r="G34" s="373"/>
      <c r="H34" s="373"/>
      <c r="I34" s="373"/>
    </row>
    <row r="35" spans="1:10" s="5" customFormat="1" x14ac:dyDescent="0.2">
      <c r="A35" s="373"/>
      <c r="B35" s="373"/>
      <c r="C35" s="373"/>
      <c r="D35" s="373"/>
      <c r="E35" s="373"/>
      <c r="F35" s="373"/>
      <c r="G35" s="373"/>
      <c r="H35" s="373"/>
      <c r="I35" s="373"/>
    </row>
    <row r="36" spans="1:10" x14ac:dyDescent="0.2">
      <c r="A36" s="373"/>
      <c r="B36" s="373"/>
      <c r="C36" s="373"/>
      <c r="D36" s="373"/>
      <c r="E36" s="373"/>
      <c r="F36" s="373"/>
      <c r="G36" s="373"/>
      <c r="H36" s="373"/>
      <c r="I36" s="373"/>
      <c r="J36" s="54"/>
    </row>
    <row r="37" spans="1:10" ht="19.5" x14ac:dyDescent="0.4">
      <c r="A37" s="32" t="s">
        <v>176</v>
      </c>
      <c r="B37" s="32" t="s">
        <v>30</v>
      </c>
      <c r="C37" s="32"/>
      <c r="D37" s="55"/>
      <c r="E37" s="185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36</v>
      </c>
      <c r="G38" s="182" t="s">
        <v>6</v>
      </c>
      <c r="H38" s="28"/>
      <c r="I38" s="58" t="s">
        <v>39</v>
      </c>
      <c r="J38" s="54"/>
    </row>
    <row r="39" spans="1:10" ht="15" customHeight="1" x14ac:dyDescent="0.35">
      <c r="A39" s="167" t="s">
        <v>31</v>
      </c>
      <c r="B39" s="60"/>
      <c r="C39" s="2"/>
      <c r="D39" s="60"/>
      <c r="E39" s="185"/>
      <c r="F39" s="168">
        <v>0</v>
      </c>
      <c r="G39" s="168">
        <v>0</v>
      </c>
      <c r="H39" s="164"/>
      <c r="I39" s="61" t="s">
        <v>151</v>
      </c>
      <c r="J39" s="54"/>
    </row>
    <row r="40" spans="1:10" ht="16.5" x14ac:dyDescent="0.35">
      <c r="A40" s="167" t="s">
        <v>42</v>
      </c>
      <c r="B40" s="60"/>
      <c r="C40" s="2"/>
      <c r="D40" s="188"/>
      <c r="E40" s="188"/>
      <c r="F40" s="168">
        <v>1754000</v>
      </c>
      <c r="G40" s="168">
        <v>1757102</v>
      </c>
      <c r="H40" s="164"/>
      <c r="I40" s="61">
        <f>G40/F40</f>
        <v>1.0017685290763969</v>
      </c>
      <c r="J40" s="63"/>
    </row>
    <row r="41" spans="1:10" ht="16.5" x14ac:dyDescent="0.35">
      <c r="A41" s="167" t="s">
        <v>43</v>
      </c>
      <c r="B41" s="60"/>
      <c r="C41" s="2"/>
      <c r="D41" s="188"/>
      <c r="E41" s="188"/>
      <c r="F41" s="168">
        <v>0</v>
      </c>
      <c r="G41" s="168">
        <v>0</v>
      </c>
      <c r="H41" s="164"/>
      <c r="I41" s="61" t="s">
        <v>151</v>
      </c>
      <c r="J41" s="63"/>
    </row>
    <row r="42" spans="1:10" ht="16.5" x14ac:dyDescent="0.35">
      <c r="A42" s="167" t="s">
        <v>158</v>
      </c>
      <c r="B42" s="60"/>
      <c r="C42" s="2"/>
      <c r="D42" s="185"/>
      <c r="E42" s="185"/>
      <c r="F42" s="168">
        <v>1315250</v>
      </c>
      <c r="G42" s="168">
        <v>1315250</v>
      </c>
      <c r="H42" s="164"/>
      <c r="I42" s="61">
        <f>G42/F42</f>
        <v>1</v>
      </c>
      <c r="J42" s="63"/>
    </row>
    <row r="43" spans="1:10" ht="16.5" x14ac:dyDescent="0.35">
      <c r="A43" s="167" t="s">
        <v>37</v>
      </c>
      <c r="B43" s="35"/>
      <c r="C43" s="35"/>
      <c r="D43" s="28"/>
      <c r="E43" s="28" t="s">
        <v>152</v>
      </c>
      <c r="F43" s="168">
        <v>0</v>
      </c>
      <c r="G43" s="168">
        <v>0</v>
      </c>
      <c r="H43" s="164"/>
      <c r="I43" s="189" t="s">
        <v>151</v>
      </c>
      <c r="J43" s="63"/>
    </row>
    <row r="44" spans="1:10" x14ac:dyDescent="0.2">
      <c r="A44" s="368" t="s">
        <v>186</v>
      </c>
      <c r="B44" s="368"/>
      <c r="C44" s="368"/>
      <c r="D44" s="368"/>
      <c r="E44" s="368"/>
      <c r="F44" s="368"/>
      <c r="G44" s="368"/>
      <c r="H44" s="368"/>
      <c r="I44" s="368"/>
      <c r="J44" s="63"/>
    </row>
    <row r="45" spans="1:10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63"/>
    </row>
    <row r="46" spans="1:10" ht="19.5" thickBot="1" x14ac:dyDescent="0.45">
      <c r="A46" s="32" t="s">
        <v>177</v>
      </c>
      <c r="B46" s="32" t="s">
        <v>24</v>
      </c>
      <c r="C46" s="34"/>
      <c r="D46" s="185"/>
      <c r="E46" s="185"/>
      <c r="F46" s="70"/>
      <c r="G46" s="71"/>
      <c r="H46" s="365" t="s">
        <v>41</v>
      </c>
      <c r="I46" s="366"/>
      <c r="J46" s="63"/>
    </row>
    <row r="47" spans="1:10" ht="18.75" thickTop="1" x14ac:dyDescent="0.35">
      <c r="A47" s="141"/>
      <c r="B47" s="190"/>
      <c r="C47" s="143"/>
      <c r="D47" s="190"/>
      <c r="E47" s="144" t="s">
        <v>178</v>
      </c>
      <c r="F47" s="145" t="s">
        <v>25</v>
      </c>
      <c r="G47" s="146" t="s">
        <v>26</v>
      </c>
      <c r="H47" s="147" t="s">
        <v>27</v>
      </c>
      <c r="I47" s="148" t="s">
        <v>40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1"/>
      <c r="H48" s="152">
        <v>41639</v>
      </c>
      <c r="I48" s="153">
        <v>41639</v>
      </c>
      <c r="J48" s="63"/>
    </row>
    <row r="49" spans="1:10" x14ac:dyDescent="0.2">
      <c r="A49" s="191"/>
      <c r="B49" s="192"/>
      <c r="C49" s="192"/>
      <c r="D49" s="192"/>
      <c r="E49" s="149"/>
      <c r="F49" s="360"/>
      <c r="G49" s="154"/>
      <c r="H49" s="154"/>
      <c r="I49" s="155"/>
      <c r="J49" s="63"/>
    </row>
    <row r="50" spans="1:10" ht="13.5" thickBot="1" x14ac:dyDescent="0.25">
      <c r="A50" s="193"/>
      <c r="B50" s="194"/>
      <c r="C50" s="194"/>
      <c r="D50" s="194"/>
      <c r="E50" s="193"/>
      <c r="F50" s="195"/>
      <c r="G50" s="196"/>
      <c r="H50" s="196"/>
      <c r="I50" s="197"/>
      <c r="J50" s="63"/>
    </row>
    <row r="51" spans="1:10" ht="13.5" thickTop="1" x14ac:dyDescent="0.2">
      <c r="A51" s="72"/>
      <c r="B51" s="73"/>
      <c r="C51" s="73" t="s">
        <v>20</v>
      </c>
      <c r="D51" s="73"/>
      <c r="E51" s="74">
        <v>10087</v>
      </c>
      <c r="F51" s="75">
        <v>20000</v>
      </c>
      <c r="G51" s="76">
        <v>6700</v>
      </c>
      <c r="H51" s="76">
        <f>E51+F51-G51</f>
        <v>23387</v>
      </c>
      <c r="I51" s="77">
        <f>H51</f>
        <v>23387</v>
      </c>
      <c r="J51" s="63"/>
    </row>
    <row r="52" spans="1:10" x14ac:dyDescent="0.2">
      <c r="A52" s="78"/>
      <c r="B52" s="79"/>
      <c r="C52" s="79" t="s">
        <v>28</v>
      </c>
      <c r="D52" s="79"/>
      <c r="E52" s="80">
        <v>33421.239999999991</v>
      </c>
      <c r="F52" s="12">
        <v>97686</v>
      </c>
      <c r="G52" s="81">
        <v>113657</v>
      </c>
      <c r="H52" s="81">
        <f>E52+F52-G52</f>
        <v>17450.239999999991</v>
      </c>
      <c r="I52" s="82">
        <v>14266.01</v>
      </c>
      <c r="J52" s="63"/>
    </row>
    <row r="53" spans="1:10" x14ac:dyDescent="0.2">
      <c r="A53" s="78"/>
      <c r="B53" s="79"/>
      <c r="C53" s="79" t="s">
        <v>19</v>
      </c>
      <c r="D53" s="79"/>
      <c r="E53" s="80">
        <v>200461.43</v>
      </c>
      <c r="F53" s="12">
        <f>75914.62+355853</f>
        <v>431767.62</v>
      </c>
      <c r="G53" s="81">
        <f>115652+138121</f>
        <v>253773</v>
      </c>
      <c r="H53" s="81">
        <f>E53+F53-G53</f>
        <v>378456.05000000005</v>
      </c>
      <c r="I53" s="82">
        <f>H53</f>
        <v>378456.05000000005</v>
      </c>
      <c r="J53" s="63"/>
    </row>
    <row r="54" spans="1:10" x14ac:dyDescent="0.2">
      <c r="A54" s="78"/>
      <c r="B54" s="79"/>
      <c r="C54" s="79" t="s">
        <v>29</v>
      </c>
      <c r="D54" s="79"/>
      <c r="E54" s="80">
        <v>467375.0700000003</v>
      </c>
      <c r="F54" s="12">
        <v>1803644</v>
      </c>
      <c r="G54" s="81">
        <v>1634243.65</v>
      </c>
      <c r="H54" s="81">
        <f>E54+F54-G54</f>
        <v>636775.42000000039</v>
      </c>
      <c r="I54" s="82">
        <f>H54</f>
        <v>636775.42000000039</v>
      </c>
      <c r="J54" s="63"/>
    </row>
    <row r="55" spans="1:10" ht="18.75" thickBot="1" x14ac:dyDescent="0.4">
      <c r="A55" s="83" t="s">
        <v>12</v>
      </c>
      <c r="B55" s="198"/>
      <c r="C55" s="198"/>
      <c r="D55" s="198"/>
      <c r="E55" s="199">
        <f>E51+E52+E53+E54</f>
        <v>711344.74000000022</v>
      </c>
      <c r="F55" s="200">
        <f>F51+F52+F53+F54</f>
        <v>2353097.62</v>
      </c>
      <c r="G55" s="200">
        <f>G51+G52+G53+G54</f>
        <v>2008373.65</v>
      </c>
      <c r="H55" s="200">
        <f>H51+H52+H53+H54</f>
        <v>1056068.7100000004</v>
      </c>
      <c r="I55" s="201">
        <f>I51+I52+I53+I54</f>
        <v>1052884.4800000004</v>
      </c>
      <c r="J55" s="63"/>
    </row>
    <row r="56" spans="1:10" ht="18.75" thickTop="1" x14ac:dyDescent="0.35">
      <c r="A56" s="85"/>
      <c r="B56" s="86"/>
      <c r="C56" s="86"/>
      <c r="D56" s="36"/>
      <c r="E56" s="36"/>
      <c r="F56" s="70"/>
      <c r="G56" s="88"/>
      <c r="H56" s="89"/>
      <c r="I56" s="89"/>
      <c r="J56" s="6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6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A44:I44"/>
    <mergeCell ref="H46:I46"/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8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140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123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124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20">
        <v>49589679</v>
      </c>
      <c r="F6" s="20"/>
      <c r="G6" s="21" t="s">
        <v>3</v>
      </c>
      <c r="H6" s="22"/>
      <c r="I6" s="22">
        <v>1154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3973000</v>
      </c>
      <c r="F16" s="162">
        <v>15240761.640000001</v>
      </c>
      <c r="G16" s="8">
        <f>H16+I16</f>
        <v>15240762.539999999</v>
      </c>
      <c r="H16" s="161">
        <v>14883135.199999999</v>
      </c>
      <c r="I16" s="161">
        <v>357627.34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4023000</v>
      </c>
      <c r="F18" s="162">
        <v>15568333.07</v>
      </c>
      <c r="G18" s="8">
        <f>H18+I18</f>
        <v>15390232.83</v>
      </c>
      <c r="H18" s="161">
        <v>14896126.98</v>
      </c>
      <c r="I18" s="161">
        <v>494105.85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149470.29000000097</v>
      </c>
      <c r="H24" s="211">
        <f>H18-H16-H22</f>
        <v>12991.780000001192</v>
      </c>
      <c r="I24" s="211">
        <f>I18-I16-I22</f>
        <v>136478.50999999995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149470.29000000097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149470.29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13000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136470.29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105000</v>
      </c>
      <c r="G38" s="168">
        <v>100554</v>
      </c>
      <c r="H38" s="164"/>
      <c r="I38" s="61">
        <f>G38/F38</f>
        <v>0.95765714285714287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435000</v>
      </c>
      <c r="G39" s="168">
        <v>435123</v>
      </c>
      <c r="H39" s="164"/>
      <c r="I39" s="61">
        <f>G39/F39</f>
        <v>1.0002827586206897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326500</v>
      </c>
      <c r="G41" s="168">
        <v>326500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 t="s">
        <v>187</v>
      </c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96478</v>
      </c>
      <c r="F50" s="75">
        <v>13000</v>
      </c>
      <c r="G50" s="76">
        <v>7000</v>
      </c>
      <c r="H50" s="76">
        <f>E50+F50-G50</f>
        <v>102478</v>
      </c>
      <c r="I50" s="77">
        <f>H50</f>
        <v>102478</v>
      </c>
      <c r="J50" s="63"/>
    </row>
    <row r="51" spans="1:10" x14ac:dyDescent="0.2">
      <c r="A51" s="78"/>
      <c r="B51" s="79"/>
      <c r="C51" s="79" t="s">
        <v>28</v>
      </c>
      <c r="D51" s="79"/>
      <c r="E51" s="80">
        <v>28070.649999999994</v>
      </c>
      <c r="F51" s="12">
        <v>79074.880000000005</v>
      </c>
      <c r="G51" s="81">
        <v>93667</v>
      </c>
      <c r="H51" s="81">
        <f>E51+F51-G51</f>
        <v>13478.529999999999</v>
      </c>
      <c r="I51" s="82">
        <v>9980.65</v>
      </c>
      <c r="J51" s="63"/>
    </row>
    <row r="52" spans="1:10" x14ac:dyDescent="0.2">
      <c r="A52" s="78"/>
      <c r="B52" s="79"/>
      <c r="C52" s="79" t="s">
        <v>19</v>
      </c>
      <c r="D52" s="79"/>
      <c r="E52" s="80">
        <v>477139.96000000008</v>
      </c>
      <c r="F52" s="12">
        <f>127953.64+266541</f>
        <v>394494.64</v>
      </c>
      <c r="G52" s="81">
        <f>129084.55+88440.8</f>
        <v>217525.35</v>
      </c>
      <c r="H52" s="81">
        <f>E52+F52-G52</f>
        <v>654109.25000000012</v>
      </c>
      <c r="I52" s="82">
        <f>H52</f>
        <v>654109.25000000012</v>
      </c>
      <c r="J52" s="63"/>
    </row>
    <row r="53" spans="1:10" x14ac:dyDescent="0.2">
      <c r="A53" s="78"/>
      <c r="B53" s="79"/>
      <c r="C53" s="79" t="s">
        <v>29</v>
      </c>
      <c r="D53" s="79"/>
      <c r="E53" s="80">
        <v>515151.74</v>
      </c>
      <c r="F53" s="12">
        <v>496557</v>
      </c>
      <c r="G53" s="81">
        <v>418733</v>
      </c>
      <c r="H53" s="81">
        <f>E53+F53-G53</f>
        <v>592975.74</v>
      </c>
      <c r="I53" s="82">
        <f>H53</f>
        <v>592975.74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1116840.3500000001</v>
      </c>
      <c r="F54" s="200">
        <f>F50+F51+F52+F53</f>
        <v>983126.52</v>
      </c>
      <c r="G54" s="200">
        <f>G50+G51+G52+G53</f>
        <v>736925.35</v>
      </c>
      <c r="H54" s="200">
        <f>H50+H51+H52+H53</f>
        <v>1363041.52</v>
      </c>
      <c r="I54" s="201">
        <f>I50+I51+I52+I53</f>
        <v>1359543.6400000001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5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5.425781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125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126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127</v>
      </c>
      <c r="F6" s="20"/>
      <c r="G6" s="21" t="s">
        <v>3</v>
      </c>
      <c r="H6" s="22"/>
      <c r="I6" s="22">
        <v>1163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5059000</v>
      </c>
      <c r="F16" s="162">
        <v>22520861.600000001</v>
      </c>
      <c r="G16" s="8">
        <f>H16+I16</f>
        <v>22420316.380000003</v>
      </c>
      <c r="H16" s="161">
        <v>21852548.370000001</v>
      </c>
      <c r="I16" s="161">
        <v>567768.01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5059000</v>
      </c>
      <c r="F18" s="162">
        <v>22765904.399999999</v>
      </c>
      <c r="G18" s="8">
        <f>H18+I18</f>
        <v>22585721.210000001</v>
      </c>
      <c r="H18" s="161">
        <v>21861596.210000001</v>
      </c>
      <c r="I18" s="161">
        <v>724125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165404.82999999821</v>
      </c>
      <c r="H24" s="211">
        <f>H18-H16-H22</f>
        <v>9047.839999999851</v>
      </c>
      <c r="I24" s="211">
        <f>I18-I16-I22</f>
        <v>156356.99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165404.82999999821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165404.82999999999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20000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145404.82999999999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151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49906</v>
      </c>
      <c r="G39" s="168">
        <v>49906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37680</v>
      </c>
      <c r="G41" s="168">
        <v>37680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/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3700</v>
      </c>
      <c r="F50" s="75">
        <v>15000</v>
      </c>
      <c r="G50" s="76">
        <v>15700</v>
      </c>
      <c r="H50" s="76">
        <f>E50+F50-G50</f>
        <v>3000</v>
      </c>
      <c r="I50" s="77">
        <f>H50</f>
        <v>3000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69403.100000000006</v>
      </c>
      <c r="F51" s="12">
        <v>123107.72</v>
      </c>
      <c r="G51" s="81">
        <v>106976</v>
      </c>
      <c r="H51" s="81">
        <f>E51+F51-G51</f>
        <v>85534.82</v>
      </c>
      <c r="I51" s="82">
        <v>74954.27</v>
      </c>
      <c r="J51" s="63"/>
    </row>
    <row r="52" spans="1:10" x14ac:dyDescent="0.2">
      <c r="A52" s="78"/>
      <c r="B52" s="79"/>
      <c r="C52" s="79" t="s">
        <v>19</v>
      </c>
      <c r="D52" s="79"/>
      <c r="E52" s="80">
        <v>558671.61</v>
      </c>
      <c r="F52" s="12">
        <f>111048.55+272610.6</f>
        <v>383659.14999999997</v>
      </c>
      <c r="G52" s="81">
        <f>29433+115814</f>
        <v>145247</v>
      </c>
      <c r="H52" s="81">
        <f>E52+F52-G52</f>
        <v>797083.76</v>
      </c>
      <c r="I52" s="82">
        <f>H52</f>
        <v>797083.76</v>
      </c>
      <c r="J52" s="63"/>
    </row>
    <row r="53" spans="1:10" x14ac:dyDescent="0.2">
      <c r="A53" s="78"/>
      <c r="B53" s="79"/>
      <c r="C53" s="79" t="s">
        <v>29</v>
      </c>
      <c r="D53" s="79"/>
      <c r="E53" s="80">
        <v>97751.25</v>
      </c>
      <c r="F53" s="12">
        <v>52800</v>
      </c>
      <c r="G53" s="81">
        <v>83768</v>
      </c>
      <c r="H53" s="81">
        <f>E53+F53-G53</f>
        <v>66783.25</v>
      </c>
      <c r="I53" s="82">
        <f>H53</f>
        <v>66783.25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729525.96</v>
      </c>
      <c r="F54" s="200">
        <f>F50+F51+F52+F53</f>
        <v>574566.87</v>
      </c>
      <c r="G54" s="200">
        <f>G50+G51+G52+G53</f>
        <v>351691</v>
      </c>
      <c r="H54" s="200">
        <f>H50+H51+H52+H53</f>
        <v>952401.83000000007</v>
      </c>
      <c r="I54" s="201">
        <f>I50+I51+I52+I53</f>
        <v>941821.28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A25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710937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170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128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129</v>
      </c>
      <c r="F6" s="20"/>
      <c r="G6" s="21" t="s">
        <v>3</v>
      </c>
      <c r="H6" s="22"/>
      <c r="I6" s="22">
        <v>1174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8104000</v>
      </c>
      <c r="F16" s="162">
        <v>32404156.23</v>
      </c>
      <c r="G16" s="8">
        <f>H16+I16</f>
        <v>32404156.23</v>
      </c>
      <c r="H16" s="161">
        <v>32008266.449999999</v>
      </c>
      <c r="I16" s="161">
        <v>395889.78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8129000</v>
      </c>
      <c r="F18" s="162">
        <v>32129429.379999999</v>
      </c>
      <c r="G18" s="8">
        <f>H18+I18</f>
        <v>32408013.120000001</v>
      </c>
      <c r="H18" s="161">
        <v>31648228.620000001</v>
      </c>
      <c r="I18" s="161">
        <v>759784.5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3856.890000000596</v>
      </c>
      <c r="H24" s="211">
        <f>H18-H16-H22</f>
        <v>-360037.82999999821</v>
      </c>
      <c r="I24" s="211">
        <f>I18-I16-I22</f>
        <v>363894.72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3856.890000000596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3856.89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222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3856.89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10000</v>
      </c>
      <c r="G38" s="168">
        <v>10000</v>
      </c>
      <c r="H38" s="164"/>
      <c r="I38" s="61">
        <f>G38/F38</f>
        <v>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714479</v>
      </c>
      <c r="G39" s="168">
        <v>714479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535609</v>
      </c>
      <c r="G41" s="168">
        <v>535609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/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7680</v>
      </c>
      <c r="F50" s="75">
        <v>29700</v>
      </c>
      <c r="G50" s="76">
        <v>4000</v>
      </c>
      <c r="H50" s="76">
        <f>E50+F50-G50</f>
        <v>33380</v>
      </c>
      <c r="I50" s="77">
        <f>H50</f>
        <v>33380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62878.530000000013</v>
      </c>
      <c r="F51" s="12">
        <v>157552</v>
      </c>
      <c r="G51" s="81">
        <v>193095.63</v>
      </c>
      <c r="H51" s="81">
        <f>E51+F51-G51</f>
        <v>27334.900000000023</v>
      </c>
      <c r="I51" s="82">
        <v>22599.1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1603775.5799999998</v>
      </c>
      <c r="F52" s="12">
        <f>110880.67+600109.26</f>
        <v>710989.93</v>
      </c>
      <c r="G52" s="81">
        <f>200000+965493</f>
        <v>1165493</v>
      </c>
      <c r="H52" s="81">
        <f>E52+F52-G52</f>
        <v>1149272.5099999998</v>
      </c>
      <c r="I52" s="82">
        <f>515356.65+691302.86</f>
        <v>1206659.51</v>
      </c>
      <c r="J52" s="63"/>
    </row>
    <row r="53" spans="1:10" x14ac:dyDescent="0.2">
      <c r="A53" s="78"/>
      <c r="B53" s="79"/>
      <c r="C53" s="79" t="s">
        <v>29</v>
      </c>
      <c r="D53" s="79"/>
      <c r="E53" s="80">
        <v>245244.62000000011</v>
      </c>
      <c r="F53" s="12">
        <v>940307</v>
      </c>
      <c r="G53" s="81">
        <v>861912.12</v>
      </c>
      <c r="H53" s="81">
        <f>E53+F53-G53</f>
        <v>323639.50000000012</v>
      </c>
      <c r="I53" s="82">
        <f>H53</f>
        <v>323639.50000000012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1919578.73</v>
      </c>
      <c r="F54" s="200">
        <f>F50+F51+F52+F53</f>
        <v>1838548.9300000002</v>
      </c>
      <c r="G54" s="200">
        <f>G50+G51+G52+G53</f>
        <v>2224500.75</v>
      </c>
      <c r="H54" s="200">
        <f>H50+H51+H52+H53</f>
        <v>1533626.9099999997</v>
      </c>
      <c r="I54" s="201">
        <f>I50+I51+I52+I53</f>
        <v>1586278.1100000003</v>
      </c>
      <c r="J54" s="63"/>
    </row>
    <row r="55" spans="1:10" ht="1.5" customHeight="1" thickTop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6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4">
    <mergeCell ref="A2:D2"/>
    <mergeCell ref="E2:I2"/>
    <mergeCell ref="E3:I3"/>
    <mergeCell ref="E4:I4"/>
    <mergeCell ref="F47:F48"/>
    <mergeCell ref="E5:I5"/>
    <mergeCell ref="E7:I7"/>
    <mergeCell ref="H13:I13"/>
    <mergeCell ref="A34:I35"/>
    <mergeCell ref="A43:I43"/>
    <mergeCell ref="H45:I4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8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162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130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20">
        <v>14451107</v>
      </c>
      <c r="F6" s="20"/>
      <c r="G6" s="21" t="s">
        <v>3</v>
      </c>
      <c r="H6" s="22"/>
      <c r="I6" s="22">
        <v>1221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7775000</v>
      </c>
      <c r="F16" s="162">
        <v>31577287.719999999</v>
      </c>
      <c r="G16" s="8">
        <f>H16+I16</f>
        <v>30733184.400000002</v>
      </c>
      <c r="H16" s="161">
        <v>30226669.510000002</v>
      </c>
      <c r="I16" s="161">
        <v>506514.89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7775000</v>
      </c>
      <c r="F18" s="162">
        <v>32100016.120000001</v>
      </c>
      <c r="G18" s="8">
        <f>H18+I18</f>
        <v>31456106.550000001</v>
      </c>
      <c r="H18" s="161">
        <v>30851128.629999999</v>
      </c>
      <c r="I18" s="161">
        <v>604977.92000000004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722922.14999999851</v>
      </c>
      <c r="H24" s="211">
        <f>H18-H16-H22</f>
        <v>624459.11999999732</v>
      </c>
      <c r="I24" s="211">
        <f>I18-I16-I22</f>
        <v>98463.030000000028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G24-G26</f>
        <v>200193.74999999849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2">
        <v>522728.4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200193.75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40000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160193.75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522728.4</v>
      </c>
      <c r="H32" s="205"/>
      <c r="I32" s="215"/>
      <c r="J32" s="161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ht="12.75" customHeight="1" x14ac:dyDescent="0.2">
      <c r="A34" s="373" t="s">
        <v>207</v>
      </c>
      <c r="B34" s="373"/>
      <c r="C34" s="373"/>
      <c r="D34" s="373"/>
      <c r="E34" s="373"/>
      <c r="F34" s="373"/>
      <c r="G34" s="373"/>
      <c r="H34" s="373"/>
      <c r="I34" s="373"/>
    </row>
    <row r="35" spans="1:10" s="5" customFormat="1" x14ac:dyDescent="0.2">
      <c r="A35" s="373"/>
      <c r="B35" s="373"/>
      <c r="C35" s="373"/>
      <c r="D35" s="373"/>
      <c r="E35" s="373"/>
      <c r="F35" s="373"/>
      <c r="G35" s="373"/>
      <c r="H35" s="373"/>
      <c r="I35" s="373"/>
    </row>
    <row r="36" spans="1:10" x14ac:dyDescent="0.2">
      <c r="A36" s="373"/>
      <c r="B36" s="373"/>
      <c r="C36" s="373"/>
      <c r="D36" s="373"/>
      <c r="E36" s="373"/>
      <c r="F36" s="373"/>
      <c r="G36" s="373"/>
      <c r="H36" s="373"/>
      <c r="I36" s="373"/>
      <c r="J36" s="54"/>
    </row>
    <row r="37" spans="1:10" ht="19.5" x14ac:dyDescent="0.4">
      <c r="A37" s="32" t="s">
        <v>176</v>
      </c>
      <c r="B37" s="32" t="s">
        <v>30</v>
      </c>
      <c r="C37" s="32"/>
      <c r="D37" s="55"/>
      <c r="E37" s="185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36</v>
      </c>
      <c r="G38" s="182" t="s">
        <v>6</v>
      </c>
      <c r="H38" s="28"/>
      <c r="I38" s="58" t="s">
        <v>39</v>
      </c>
      <c r="J38" s="54"/>
    </row>
    <row r="39" spans="1:10" ht="15" customHeight="1" x14ac:dyDescent="0.35">
      <c r="A39" s="167" t="s">
        <v>31</v>
      </c>
      <c r="B39" s="60"/>
      <c r="C39" s="2"/>
      <c r="D39" s="60"/>
      <c r="E39" s="185"/>
      <c r="F39" s="168">
        <v>0</v>
      </c>
      <c r="G39" s="168">
        <v>0</v>
      </c>
      <c r="H39" s="164"/>
      <c r="I39" s="61" t="s">
        <v>151</v>
      </c>
      <c r="J39" s="54"/>
    </row>
    <row r="40" spans="1:10" ht="16.5" x14ac:dyDescent="0.35">
      <c r="A40" s="167" t="s">
        <v>42</v>
      </c>
      <c r="B40" s="60"/>
      <c r="C40" s="2"/>
      <c r="D40" s="188"/>
      <c r="E40" s="188"/>
      <c r="F40" s="168">
        <v>1312400</v>
      </c>
      <c r="G40" s="168">
        <v>1312404</v>
      </c>
      <c r="H40" s="164"/>
      <c r="I40" s="61">
        <f>G40/F40</f>
        <v>1.0000030478512649</v>
      </c>
      <c r="J40" s="63"/>
    </row>
    <row r="41" spans="1:10" ht="16.5" x14ac:dyDescent="0.35">
      <c r="A41" s="167" t="s">
        <v>43</v>
      </c>
      <c r="B41" s="60"/>
      <c r="C41" s="2"/>
      <c r="D41" s="188"/>
      <c r="E41" s="188"/>
      <c r="F41" s="168">
        <v>0</v>
      </c>
      <c r="G41" s="168">
        <v>0</v>
      </c>
      <c r="H41" s="164"/>
      <c r="I41" s="61" t="s">
        <v>151</v>
      </c>
      <c r="J41" s="63"/>
    </row>
    <row r="42" spans="1:10" ht="16.5" x14ac:dyDescent="0.35">
      <c r="A42" s="167" t="s">
        <v>158</v>
      </c>
      <c r="B42" s="60"/>
      <c r="C42" s="2"/>
      <c r="D42" s="185"/>
      <c r="E42" s="185"/>
      <c r="F42" s="168">
        <v>984300</v>
      </c>
      <c r="G42" s="168">
        <v>984300</v>
      </c>
      <c r="H42" s="164"/>
      <c r="I42" s="61">
        <f>G42/F42</f>
        <v>1</v>
      </c>
      <c r="J42" s="63"/>
    </row>
    <row r="43" spans="1:10" ht="16.5" x14ac:dyDescent="0.35">
      <c r="A43" s="167" t="s">
        <v>37</v>
      </c>
      <c r="B43" s="35"/>
      <c r="C43" s="35"/>
      <c r="D43" s="28"/>
      <c r="E43" s="28" t="s">
        <v>152</v>
      </c>
      <c r="F43" s="168">
        <v>0</v>
      </c>
      <c r="G43" s="168">
        <v>0</v>
      </c>
      <c r="H43" s="164"/>
      <c r="I43" s="189" t="s">
        <v>151</v>
      </c>
      <c r="J43" s="63"/>
    </row>
    <row r="44" spans="1:10" x14ac:dyDescent="0.2">
      <c r="A44" s="368" t="s">
        <v>188</v>
      </c>
      <c r="B44" s="368"/>
      <c r="C44" s="368"/>
      <c r="D44" s="368"/>
      <c r="E44" s="368"/>
      <c r="F44" s="368"/>
      <c r="G44" s="368"/>
      <c r="H44" s="368"/>
      <c r="I44" s="368"/>
      <c r="J44" s="63"/>
    </row>
    <row r="45" spans="1:10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63"/>
    </row>
    <row r="46" spans="1:10" ht="19.5" thickBot="1" x14ac:dyDescent="0.45">
      <c r="A46" s="32" t="s">
        <v>177</v>
      </c>
      <c r="B46" s="32" t="s">
        <v>24</v>
      </c>
      <c r="C46" s="34"/>
      <c r="D46" s="185"/>
      <c r="E46" s="185"/>
      <c r="F46" s="70"/>
      <c r="G46" s="71"/>
      <c r="H46" s="365" t="s">
        <v>41</v>
      </c>
      <c r="I46" s="366"/>
      <c r="J46" s="63"/>
    </row>
    <row r="47" spans="1:10" ht="18.75" thickTop="1" x14ac:dyDescent="0.35">
      <c r="A47" s="141"/>
      <c r="B47" s="190"/>
      <c r="C47" s="143"/>
      <c r="D47" s="190"/>
      <c r="E47" s="144" t="s">
        <v>178</v>
      </c>
      <c r="F47" s="145" t="s">
        <v>25</v>
      </c>
      <c r="G47" s="146" t="s">
        <v>26</v>
      </c>
      <c r="H47" s="147" t="s">
        <v>27</v>
      </c>
      <c r="I47" s="148" t="s">
        <v>40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1"/>
      <c r="H48" s="152">
        <v>41639</v>
      </c>
      <c r="I48" s="153">
        <v>41639</v>
      </c>
      <c r="J48" s="63"/>
    </row>
    <row r="49" spans="1:10" x14ac:dyDescent="0.2">
      <c r="A49" s="191"/>
      <c r="B49" s="192"/>
      <c r="C49" s="192"/>
      <c r="D49" s="192"/>
      <c r="E49" s="149"/>
      <c r="F49" s="360"/>
      <c r="G49" s="154"/>
      <c r="H49" s="154"/>
      <c r="I49" s="155"/>
      <c r="J49" s="63"/>
    </row>
    <row r="50" spans="1:10" ht="13.5" thickBot="1" x14ac:dyDescent="0.25">
      <c r="A50" s="193"/>
      <c r="B50" s="194"/>
      <c r="C50" s="194"/>
      <c r="D50" s="194"/>
      <c r="E50" s="193"/>
      <c r="F50" s="195"/>
      <c r="G50" s="196"/>
      <c r="H50" s="196"/>
      <c r="I50" s="197"/>
      <c r="J50" s="63"/>
    </row>
    <row r="51" spans="1:10" ht="13.5" thickTop="1" x14ac:dyDescent="0.2">
      <c r="A51" s="72"/>
      <c r="B51" s="73"/>
      <c r="C51" s="73" t="s">
        <v>20</v>
      </c>
      <c r="D51" s="73"/>
      <c r="E51" s="74">
        <v>73200</v>
      </c>
      <c r="F51" s="75">
        <v>10000</v>
      </c>
      <c r="G51" s="76">
        <v>54000</v>
      </c>
      <c r="H51" s="76">
        <f>E51+F51-G51</f>
        <v>29200</v>
      </c>
      <c r="I51" s="77">
        <f>H51</f>
        <v>29200</v>
      </c>
      <c r="J51" s="63"/>
    </row>
    <row r="52" spans="1:10" x14ac:dyDescent="0.2">
      <c r="A52" s="78"/>
      <c r="B52" s="79"/>
      <c r="C52" s="79" t="s">
        <v>28</v>
      </c>
      <c r="D52" s="79"/>
      <c r="E52" s="80">
        <v>71510.63</v>
      </c>
      <c r="F52" s="12">
        <v>158716</v>
      </c>
      <c r="G52" s="81">
        <v>129160</v>
      </c>
      <c r="H52" s="81">
        <f>E52+F52-G52</f>
        <v>101066.63</v>
      </c>
      <c r="I52" s="82">
        <v>90369.13</v>
      </c>
      <c r="J52" s="63"/>
    </row>
    <row r="53" spans="1:10" x14ac:dyDescent="0.2">
      <c r="A53" s="78"/>
      <c r="B53" s="79"/>
      <c r="C53" s="79" t="s">
        <v>19</v>
      </c>
      <c r="D53" s="79"/>
      <c r="E53" s="80">
        <v>62170.820000000007</v>
      </c>
      <c r="F53" s="12">
        <f>39890.77+516988.72</f>
        <v>556879.49</v>
      </c>
      <c r="G53" s="81">
        <v>10836</v>
      </c>
      <c r="H53" s="81">
        <f>E53+F53-G53</f>
        <v>608214.31000000006</v>
      </c>
      <c r="I53" s="82">
        <f>H53</f>
        <v>608214.31000000006</v>
      </c>
      <c r="J53" s="63"/>
    </row>
    <row r="54" spans="1:10" x14ac:dyDescent="0.2">
      <c r="A54" s="78"/>
      <c r="B54" s="79"/>
      <c r="C54" s="79" t="s">
        <v>29</v>
      </c>
      <c r="D54" s="79"/>
      <c r="E54" s="80">
        <v>37587.229999999981</v>
      </c>
      <c r="F54" s="12">
        <v>2818583</v>
      </c>
      <c r="G54" s="81">
        <v>2565655</v>
      </c>
      <c r="H54" s="81">
        <f>E54+F54-G54</f>
        <v>290515.23</v>
      </c>
      <c r="I54" s="82">
        <f>H54</f>
        <v>290515.23</v>
      </c>
      <c r="J54" s="63"/>
    </row>
    <row r="55" spans="1:10" ht="18.75" thickBot="1" x14ac:dyDescent="0.4">
      <c r="A55" s="83" t="s">
        <v>12</v>
      </c>
      <c r="B55" s="198"/>
      <c r="C55" s="198"/>
      <c r="D55" s="198"/>
      <c r="E55" s="199">
        <f>E51+E52+E53+E54</f>
        <v>244468.68</v>
      </c>
      <c r="F55" s="200">
        <f>F51+F52+F53+F54</f>
        <v>3544178.49</v>
      </c>
      <c r="G55" s="200">
        <f>G51+G52+G53+G54</f>
        <v>2759651</v>
      </c>
      <c r="H55" s="200">
        <f>H51+H52+H53+H54</f>
        <v>1028996.17</v>
      </c>
      <c r="I55" s="201">
        <f>I51+I52+I53+I54</f>
        <v>1018298.67</v>
      </c>
      <c r="J55" s="63"/>
    </row>
    <row r="56" spans="1:10" ht="18.75" thickTop="1" x14ac:dyDescent="0.35">
      <c r="A56" s="85"/>
      <c r="B56" s="86"/>
      <c r="C56" s="86"/>
      <c r="D56" s="36"/>
      <c r="E56" s="36"/>
      <c r="F56" s="70"/>
      <c r="G56" s="88"/>
      <c r="H56" s="89"/>
      <c r="I56" s="89"/>
      <c r="J56" s="6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6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A44:I44"/>
    <mergeCell ref="H46:I46"/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31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5.8554687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131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132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133</v>
      </c>
      <c r="F6" s="20"/>
      <c r="G6" s="21" t="s">
        <v>3</v>
      </c>
      <c r="H6" s="22"/>
      <c r="I6" s="22">
        <v>1222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1442000</v>
      </c>
      <c r="F16" s="162">
        <v>14058214</v>
      </c>
      <c r="G16" s="8">
        <f>H16+I16</f>
        <v>14057990.67</v>
      </c>
      <c r="H16" s="161">
        <v>14057990.67</v>
      </c>
      <c r="I16" s="161">
        <v>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1442000</v>
      </c>
      <c r="F18" s="162">
        <v>14808739.310000001</v>
      </c>
      <c r="G18" s="8">
        <f>H18+I18</f>
        <v>14114163.67</v>
      </c>
      <c r="H18" s="161">
        <v>14114163.67</v>
      </c>
      <c r="I18" s="161">
        <v>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56173</v>
      </c>
      <c r="H24" s="211">
        <f>H18-H16-H22</f>
        <v>56173</v>
      </c>
      <c r="I24" s="211">
        <f>I18-I16-I22</f>
        <v>0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56173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56173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222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56173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  <c r="J32" s="161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30000</v>
      </c>
      <c r="G38" s="168">
        <v>27792</v>
      </c>
      <c r="H38" s="164"/>
      <c r="I38" s="61">
        <f>G38/F38</f>
        <v>0.9264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105489</v>
      </c>
      <c r="G39" s="168">
        <v>105489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79367</v>
      </c>
      <c r="G41" s="168">
        <v>79367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/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49476</v>
      </c>
      <c r="F50" s="75">
        <v>0</v>
      </c>
      <c r="G50" s="76">
        <v>0</v>
      </c>
      <c r="H50" s="76">
        <f>E50+F50-G50</f>
        <v>49476</v>
      </c>
      <c r="I50" s="77">
        <f>H50</f>
        <v>49476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171025.91000000003</v>
      </c>
      <c r="F51" s="12">
        <v>86481.48</v>
      </c>
      <c r="G51" s="81">
        <v>90765</v>
      </c>
      <c r="H51" s="81">
        <f>E51+F51-G51</f>
        <v>166742.39000000001</v>
      </c>
      <c r="I51" s="82">
        <v>166632.75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129774.21999999994</v>
      </c>
      <c r="F52" s="12">
        <f>59743+30493</f>
        <v>90236</v>
      </c>
      <c r="G52" s="81">
        <f>38940+42616.6</f>
        <v>81556.600000000006</v>
      </c>
      <c r="H52" s="81">
        <f>E52+F52-G52</f>
        <v>138453.61999999994</v>
      </c>
      <c r="I52" s="82">
        <f>H52</f>
        <v>138453.61999999994</v>
      </c>
      <c r="J52" s="63"/>
    </row>
    <row r="53" spans="1:10" x14ac:dyDescent="0.2">
      <c r="A53" s="78"/>
      <c r="B53" s="79"/>
      <c r="C53" s="79" t="s">
        <v>29</v>
      </c>
      <c r="D53" s="79"/>
      <c r="E53" s="80">
        <v>105644.83000000002</v>
      </c>
      <c r="F53" s="12">
        <v>105489</v>
      </c>
      <c r="G53" s="81">
        <v>79367</v>
      </c>
      <c r="H53" s="81">
        <f>E53+F53-G53</f>
        <v>131766.83000000002</v>
      </c>
      <c r="I53" s="82">
        <f>H53</f>
        <v>131766.83000000002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455920.96</v>
      </c>
      <c r="F54" s="200">
        <f>F50+F51+F52+F53</f>
        <v>282206.48</v>
      </c>
      <c r="G54" s="200">
        <f>G50+G51+G52+G53</f>
        <v>251688.6</v>
      </c>
      <c r="H54" s="200">
        <f>H50+H51+H52+H53</f>
        <v>486438.83999999997</v>
      </c>
      <c r="I54" s="201">
        <f>I50+I51+I52+I53</f>
        <v>486329.19999999995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A28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4.8554687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96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97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22">
        <v>70626596</v>
      </c>
      <c r="F6" s="20"/>
      <c r="G6" s="21" t="s">
        <v>3</v>
      </c>
      <c r="H6" s="22"/>
      <c r="I6" s="22">
        <v>1021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477000</v>
      </c>
      <c r="F16" s="162">
        <v>5336801.0999999996</v>
      </c>
      <c r="G16" s="8">
        <f>H16+I16</f>
        <v>5264529.63</v>
      </c>
      <c r="H16" s="161">
        <v>5264529.63</v>
      </c>
      <c r="I16" s="161">
        <v>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477000</v>
      </c>
      <c r="F18" s="162">
        <v>5399877.5999999996</v>
      </c>
      <c r="G18" s="8">
        <f>H18+I18</f>
        <v>5339108.8</v>
      </c>
      <c r="H18" s="161">
        <v>5339108.8</v>
      </c>
      <c r="I18" s="161">
        <v>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74579.169999999925</v>
      </c>
      <c r="H24" s="211">
        <f>H18-H16-H22</f>
        <v>74579.169999999925</v>
      </c>
      <c r="I24" s="211">
        <f>I18-I16-I22</f>
        <v>0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74579.169999999925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74579.17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10000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64579.17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151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0</v>
      </c>
      <c r="G39" s="168">
        <v>0</v>
      </c>
      <c r="H39" s="164"/>
      <c r="I39" s="61" t="s">
        <v>151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0</v>
      </c>
      <c r="G41" s="168">
        <v>0</v>
      </c>
      <c r="H41" s="164"/>
      <c r="I41" s="61" t="s">
        <v>151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/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34334</v>
      </c>
      <c r="F50" s="75">
        <v>10000</v>
      </c>
      <c r="G50" s="76">
        <v>0</v>
      </c>
      <c r="H50" s="76">
        <f>E50+F50-G50</f>
        <v>44334</v>
      </c>
      <c r="I50" s="77">
        <f>H50</f>
        <v>44334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16954.47</v>
      </c>
      <c r="F51" s="12">
        <v>33701.15</v>
      </c>
      <c r="G51" s="81">
        <v>35500</v>
      </c>
      <c r="H51" s="81">
        <f>E51+F51-G51</f>
        <v>15155.620000000003</v>
      </c>
      <c r="I51" s="82">
        <v>25564.47</v>
      </c>
      <c r="J51" s="63"/>
    </row>
    <row r="52" spans="1:10" x14ac:dyDescent="0.2">
      <c r="A52" s="78"/>
      <c r="B52" s="79"/>
      <c r="C52" s="79" t="s">
        <v>19</v>
      </c>
      <c r="D52" s="79"/>
      <c r="E52" s="80">
        <v>81878.5</v>
      </c>
      <c r="F52" s="12">
        <v>40032.629999999997</v>
      </c>
      <c r="G52" s="81">
        <v>0</v>
      </c>
      <c r="H52" s="81">
        <f>E52+F52-G52</f>
        <v>121911.13</v>
      </c>
      <c r="I52" s="82">
        <f>H52</f>
        <v>121911.13</v>
      </c>
      <c r="J52" s="63"/>
    </row>
    <row r="53" spans="1:10" x14ac:dyDescent="0.2">
      <c r="A53" s="78"/>
      <c r="B53" s="79"/>
      <c r="C53" s="79" t="s">
        <v>29</v>
      </c>
      <c r="D53" s="79"/>
      <c r="E53" s="80">
        <v>0</v>
      </c>
      <c r="F53" s="12">
        <v>0</v>
      </c>
      <c r="G53" s="81">
        <v>0</v>
      </c>
      <c r="H53" s="81">
        <f>E53+F53-G53</f>
        <v>0</v>
      </c>
      <c r="I53" s="82">
        <f>H53</f>
        <v>0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133166.97</v>
      </c>
      <c r="F54" s="200">
        <f>F50+F51+F52+F53</f>
        <v>83733.78</v>
      </c>
      <c r="G54" s="200">
        <f>G50+G51+G52+G53</f>
        <v>35500</v>
      </c>
      <c r="H54" s="200">
        <f>H50+H51+H52+H53</f>
        <v>181400.75</v>
      </c>
      <c r="I54" s="201">
        <f>I50+I51+I52+I53</f>
        <v>191809.6</v>
      </c>
      <c r="J54" s="63"/>
    </row>
    <row r="55" spans="1:10" ht="1.5" customHeight="1" thickTop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6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sheetProtection selectLockedCells="1"/>
  <mergeCells count="14">
    <mergeCell ref="F47:F48"/>
    <mergeCell ref="A2:D2"/>
    <mergeCell ref="E2:I2"/>
    <mergeCell ref="E4:I4"/>
    <mergeCell ref="E3:I3"/>
    <mergeCell ref="E5:I5"/>
    <mergeCell ref="E7:I7"/>
    <mergeCell ref="H13:I13"/>
    <mergeCell ref="A34:I35"/>
    <mergeCell ref="A43:I43"/>
    <mergeCell ref="H45:I4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5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134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135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136</v>
      </c>
      <c r="F6" s="20"/>
      <c r="G6" s="21" t="s">
        <v>3</v>
      </c>
      <c r="H6" s="22"/>
      <c r="I6" s="22">
        <v>1223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9511000</v>
      </c>
      <c r="F16" s="162">
        <v>44999415.549999997</v>
      </c>
      <c r="G16" s="8">
        <f>H16+I16</f>
        <v>44522659.400000006</v>
      </c>
      <c r="H16" s="161">
        <v>43228362.200000003</v>
      </c>
      <c r="I16" s="161">
        <v>1294297.2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9850000</v>
      </c>
      <c r="F18" s="162">
        <v>45645445.950000003</v>
      </c>
      <c r="G18" s="8">
        <f>H18+I18</f>
        <v>45283628.009999998</v>
      </c>
      <c r="H18" s="161">
        <v>43223131.82</v>
      </c>
      <c r="I18" s="161">
        <v>2060496.19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41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49500</v>
      </c>
      <c r="H22" s="7">
        <v>0</v>
      </c>
      <c r="I22" s="7">
        <v>49500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711468.60999999195</v>
      </c>
      <c r="H24" s="211">
        <f>H18-H16-H22</f>
        <v>-5230.3800000026822</v>
      </c>
      <c r="I24" s="211">
        <f>I18-I16-I22</f>
        <v>716698.99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711468.60999999195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711468.61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50000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661468.61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  <c r="J32" s="161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52503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80000</v>
      </c>
      <c r="G38" s="168">
        <v>38608</v>
      </c>
      <c r="H38" s="164"/>
      <c r="I38" s="61">
        <f>G38/F38</f>
        <v>0.48259999999999997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930000</v>
      </c>
      <c r="G39" s="168">
        <v>928529</v>
      </c>
      <c r="H39" s="164"/>
      <c r="I39" s="61">
        <f>G39/F39</f>
        <v>0.99841827956989249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698000</v>
      </c>
      <c r="G41" s="168">
        <v>698000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 t="s">
        <v>189</v>
      </c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20612.119999999995</v>
      </c>
      <c r="F50" s="75">
        <v>80000</v>
      </c>
      <c r="G50" s="76">
        <v>77179</v>
      </c>
      <c r="H50" s="76">
        <f>E50+F50-G50</f>
        <v>23433.119999999995</v>
      </c>
      <c r="I50" s="77">
        <v>2821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172566.24000000005</v>
      </c>
      <c r="F51" s="12">
        <v>254217.7</v>
      </c>
      <c r="G51" s="81">
        <v>274501.13</v>
      </c>
      <c r="H51" s="81">
        <f>E51+F51-G51</f>
        <v>152282.81000000006</v>
      </c>
      <c r="I51" s="82">
        <v>68924.289999999994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111153.95000000001</v>
      </c>
      <c r="F52" s="12">
        <f>123604.75+282478.7</f>
        <v>406083.45</v>
      </c>
      <c r="G52" s="81">
        <v>211153.95</v>
      </c>
      <c r="H52" s="81">
        <f>E52+F52-G52</f>
        <v>306083.45</v>
      </c>
      <c r="I52" s="82">
        <f>H52</f>
        <v>306083.45</v>
      </c>
      <c r="J52" s="63"/>
    </row>
    <row r="53" spans="1:10" x14ac:dyDescent="0.2">
      <c r="A53" s="78"/>
      <c r="B53" s="79"/>
      <c r="C53" s="79" t="s">
        <v>29</v>
      </c>
      <c r="D53" s="79"/>
      <c r="E53" s="80">
        <v>420558.59999999986</v>
      </c>
      <c r="F53" s="12">
        <v>1048219</v>
      </c>
      <c r="G53" s="81">
        <v>1023502.73</v>
      </c>
      <c r="H53" s="81">
        <f>E53+F53-G53</f>
        <v>445274.86999999988</v>
      </c>
      <c r="I53" s="82">
        <v>42564.1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724890.90999999992</v>
      </c>
      <c r="F54" s="200">
        <f>F50+F51+F52+F53</f>
        <v>1788520.15</v>
      </c>
      <c r="G54" s="200">
        <f>G50+G51+G52+G53</f>
        <v>1586336.81</v>
      </c>
      <c r="H54" s="200">
        <f>H50+H51+H52+H53</f>
        <v>927074.25</v>
      </c>
      <c r="I54" s="201">
        <f>I50+I51+I52+I53</f>
        <v>420392.83999999997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71"/>
      <c r="H55" s="87"/>
      <c r="I55" s="87"/>
      <c r="J55" s="63"/>
    </row>
    <row r="56" spans="1:10" ht="18" x14ac:dyDescent="0.35">
      <c r="A56" s="85"/>
      <c r="B56" s="86"/>
      <c r="C56" s="86"/>
      <c r="D56" s="36"/>
      <c r="E56" s="36"/>
      <c r="F56" s="70"/>
      <c r="G56" s="88"/>
      <c r="H56" s="89"/>
      <c r="I56" s="89"/>
      <c r="J56" s="6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6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A2:D2"/>
    <mergeCell ref="E2:I2"/>
    <mergeCell ref="E3:I3"/>
    <mergeCell ref="E4:I4"/>
    <mergeCell ref="H45:I45"/>
    <mergeCell ref="C29:E29"/>
    <mergeCell ref="C32:F32"/>
    <mergeCell ref="B33:F33"/>
    <mergeCell ref="F47:F48"/>
    <mergeCell ref="E5:I5"/>
    <mergeCell ref="E7:I7"/>
    <mergeCell ref="H13:I13"/>
    <mergeCell ref="A34:I35"/>
    <mergeCell ref="A43:I4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5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5.57031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137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138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139</v>
      </c>
      <c r="F6" s="20"/>
      <c r="G6" s="21" t="s">
        <v>3</v>
      </c>
      <c r="H6" s="22"/>
      <c r="I6" s="22">
        <v>1311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1261000</v>
      </c>
      <c r="F16" s="162">
        <v>8360700</v>
      </c>
      <c r="G16" s="8">
        <f>H16+I16</f>
        <v>8361288.5300000003</v>
      </c>
      <c r="H16" s="161">
        <v>8347966.5300000003</v>
      </c>
      <c r="I16" s="161">
        <v>13322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1261000</v>
      </c>
      <c r="F18" s="162">
        <v>8360310</v>
      </c>
      <c r="G18" s="8">
        <f>H18+I18</f>
        <v>8361361.6200000001</v>
      </c>
      <c r="H18" s="161">
        <v>8348039.6200000001</v>
      </c>
      <c r="I18" s="161">
        <v>13322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73.089999999850988</v>
      </c>
      <c r="H24" s="211">
        <f>H18-H16-H22</f>
        <v>73.089999999850988</v>
      </c>
      <c r="I24" s="211">
        <f>I18-I16-I22</f>
        <v>0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73.089999999850988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73.09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222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73.09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  <c r="J32" s="161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151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146000</v>
      </c>
      <c r="G39" s="168">
        <v>146248</v>
      </c>
      <c r="H39" s="164"/>
      <c r="I39" s="61">
        <f>G39/F39</f>
        <v>1.0016986301369863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110000</v>
      </c>
      <c r="G41" s="168">
        <v>110000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 t="s">
        <v>190</v>
      </c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67248</v>
      </c>
      <c r="F50" s="75">
        <v>32752</v>
      </c>
      <c r="G50" s="76">
        <v>2975</v>
      </c>
      <c r="H50" s="76">
        <f>E50+F50-G50</f>
        <v>97025</v>
      </c>
      <c r="I50" s="77">
        <v>98000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48498.540000000008</v>
      </c>
      <c r="F51" s="12">
        <v>51291</v>
      </c>
      <c r="G51" s="81">
        <v>32016</v>
      </c>
      <c r="H51" s="81">
        <f>E51+F51-G51</f>
        <v>67773.540000000008</v>
      </c>
      <c r="I51" s="82">
        <v>63392.09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127275.59999999998</v>
      </c>
      <c r="F52" s="12">
        <f>164015.91+27000</f>
        <v>191015.91</v>
      </c>
      <c r="G52" s="81">
        <f>37201+17000</f>
        <v>54201</v>
      </c>
      <c r="H52" s="81">
        <f>E52+F52-G52</f>
        <v>264090.51</v>
      </c>
      <c r="I52" s="82">
        <f>H52</f>
        <v>264090.51</v>
      </c>
      <c r="J52" s="63"/>
    </row>
    <row r="53" spans="1:10" x14ac:dyDescent="0.2">
      <c r="A53" s="78"/>
      <c r="B53" s="79"/>
      <c r="C53" s="79" t="s">
        <v>29</v>
      </c>
      <c r="D53" s="79"/>
      <c r="E53" s="80">
        <v>59120.299999999988</v>
      </c>
      <c r="F53" s="12">
        <v>183529</v>
      </c>
      <c r="G53" s="81">
        <v>147201</v>
      </c>
      <c r="H53" s="81">
        <f>E53+F53-G53</f>
        <v>95448.299999999988</v>
      </c>
      <c r="I53" s="82">
        <f>H53</f>
        <v>95448.299999999988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302142.43999999994</v>
      </c>
      <c r="F54" s="200">
        <f>F50+F51+F52+F53</f>
        <v>458587.91000000003</v>
      </c>
      <c r="G54" s="200">
        <f>G50+G51+G52+G53</f>
        <v>236393</v>
      </c>
      <c r="H54" s="200">
        <f>H50+H51+H52+H53</f>
        <v>524337.35000000009</v>
      </c>
      <c r="I54" s="201">
        <f>I50+I51+I52+I53</f>
        <v>520930.89999999997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31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5.8554687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140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141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142</v>
      </c>
      <c r="F6" s="20"/>
      <c r="G6" s="21" t="s">
        <v>3</v>
      </c>
      <c r="H6" s="22"/>
      <c r="I6" s="22">
        <v>1312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1781000</v>
      </c>
      <c r="F16" s="162">
        <v>13316562.67</v>
      </c>
      <c r="G16" s="8">
        <f>H16+I16</f>
        <v>13277934.84</v>
      </c>
      <c r="H16" s="161">
        <v>13247174.84</v>
      </c>
      <c r="I16" s="161">
        <v>30760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1781000</v>
      </c>
      <c r="F18" s="162">
        <v>13316562.67</v>
      </c>
      <c r="G18" s="8">
        <f>H18+I18</f>
        <v>13334822.67</v>
      </c>
      <c r="H18" s="161">
        <v>13304062.67</v>
      </c>
      <c r="I18" s="161">
        <v>30760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56887.830000000075</v>
      </c>
      <c r="H24" s="211">
        <f>H18-H16-H22</f>
        <v>56887.830000000075</v>
      </c>
      <c r="I24" s="211">
        <f>I18-I16-I22</f>
        <v>0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56887.830000000075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56887.83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16887.830000000002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40000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151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30000</v>
      </c>
      <c r="G39" s="168">
        <v>30088</v>
      </c>
      <c r="H39" s="164"/>
      <c r="I39" s="61">
        <f>G39/F39</f>
        <v>1.0029333333333332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23000</v>
      </c>
      <c r="G41" s="168">
        <v>23000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 t="s">
        <v>191</v>
      </c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22941</v>
      </c>
      <c r="F50" s="75">
        <v>10000</v>
      </c>
      <c r="G50" s="76">
        <v>2000</v>
      </c>
      <c r="H50" s="76">
        <f>E50+F50-G50</f>
        <v>30941</v>
      </c>
      <c r="I50" s="77">
        <f>H50</f>
        <v>30941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101362.4</v>
      </c>
      <c r="F51" s="12">
        <v>84395</v>
      </c>
      <c r="G51" s="81">
        <v>97145</v>
      </c>
      <c r="H51" s="81">
        <f>E51+F51-G51</f>
        <v>88612.4</v>
      </c>
      <c r="I51" s="82">
        <v>64287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182640.65</v>
      </c>
      <c r="F52" s="12">
        <v>18664.740000000002</v>
      </c>
      <c r="G52" s="81">
        <v>40000</v>
      </c>
      <c r="H52" s="81">
        <f>E52+F52-G52</f>
        <v>161305.38999999998</v>
      </c>
      <c r="I52" s="82">
        <f>H52</f>
        <v>161305.38999999998</v>
      </c>
      <c r="J52" s="63"/>
    </row>
    <row r="53" spans="1:10" x14ac:dyDescent="0.2">
      <c r="A53" s="78"/>
      <c r="B53" s="79"/>
      <c r="C53" s="79" t="s">
        <v>29</v>
      </c>
      <c r="D53" s="79"/>
      <c r="E53" s="80">
        <v>31503.300000000003</v>
      </c>
      <c r="F53" s="12">
        <v>30088</v>
      </c>
      <c r="G53" s="81">
        <v>23000</v>
      </c>
      <c r="H53" s="81">
        <f>E53+F53-G53</f>
        <v>38591.300000000003</v>
      </c>
      <c r="I53" s="82">
        <f>H53</f>
        <v>38591.300000000003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338447.35</v>
      </c>
      <c r="F54" s="200">
        <f>F50+F51+F52+F53</f>
        <v>143147.74</v>
      </c>
      <c r="G54" s="200">
        <f>G50+G51+G52+G53</f>
        <v>162145</v>
      </c>
      <c r="H54" s="200">
        <f>H50+H51+H52+H53</f>
        <v>319450.08999999997</v>
      </c>
      <c r="I54" s="201">
        <f>I50+I51+I52+I53</f>
        <v>295124.69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5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5.425781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143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144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94" t="s">
        <v>145</v>
      </c>
      <c r="F6" s="20"/>
      <c r="G6" s="21" t="s">
        <v>3</v>
      </c>
      <c r="H6" s="22"/>
      <c r="I6" s="22">
        <v>1313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1998000</v>
      </c>
      <c r="F16" s="162">
        <v>16366081.560000001</v>
      </c>
      <c r="G16" s="8">
        <f>H16+I16</f>
        <v>16366081.560000001</v>
      </c>
      <c r="H16" s="161">
        <v>16312981.560000001</v>
      </c>
      <c r="I16" s="161">
        <v>53100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1998000</v>
      </c>
      <c r="F18" s="162">
        <v>16525423.15</v>
      </c>
      <c r="G18" s="8">
        <f>H18+I18</f>
        <v>16524903.15</v>
      </c>
      <c r="H18" s="161">
        <v>16471803.15</v>
      </c>
      <c r="I18" s="161">
        <v>53100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158821.58999999985</v>
      </c>
      <c r="H24" s="211">
        <f>H18-H16-H22</f>
        <v>158821.58999999985</v>
      </c>
      <c r="I24" s="211">
        <f>I18-I16-I22</f>
        <v>0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158821.58999999985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158821.59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222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158821.59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151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49000</v>
      </c>
      <c r="G39" s="168">
        <v>48480</v>
      </c>
      <c r="H39" s="164"/>
      <c r="I39" s="61">
        <f>G39/F39</f>
        <v>0.9893877551020408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37000</v>
      </c>
      <c r="G41" s="168">
        <v>37000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 t="s">
        <v>192</v>
      </c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144419</v>
      </c>
      <c r="F50" s="75">
        <v>0</v>
      </c>
      <c r="G50" s="76">
        <v>2000</v>
      </c>
      <c r="H50" s="76">
        <f>E50+F50-G50</f>
        <v>142419</v>
      </c>
      <c r="I50" s="77">
        <f>H50</f>
        <v>142419</v>
      </c>
      <c r="J50" s="63"/>
    </row>
    <row r="51" spans="1:10" x14ac:dyDescent="0.2">
      <c r="A51" s="78"/>
      <c r="B51" s="79"/>
      <c r="C51" s="79" t="s">
        <v>28</v>
      </c>
      <c r="D51" s="79"/>
      <c r="E51" s="80">
        <v>633880.72</v>
      </c>
      <c r="F51" s="12">
        <v>106070</v>
      </c>
      <c r="G51" s="81">
        <v>123037</v>
      </c>
      <c r="H51" s="81">
        <f>E51+F51-G51</f>
        <v>616913.72</v>
      </c>
      <c r="I51" s="82">
        <v>569134.56000000006</v>
      </c>
      <c r="J51" s="63"/>
    </row>
    <row r="52" spans="1:10" x14ac:dyDescent="0.2">
      <c r="A52" s="78"/>
      <c r="B52" s="79"/>
      <c r="C52" s="79" t="s">
        <v>19</v>
      </c>
      <c r="D52" s="79"/>
      <c r="E52" s="80">
        <v>439564.58999999997</v>
      </c>
      <c r="F52" s="12">
        <v>93325.17</v>
      </c>
      <c r="G52" s="81">
        <v>0</v>
      </c>
      <c r="H52" s="81">
        <f>E52+F52-G52</f>
        <v>532889.76</v>
      </c>
      <c r="I52" s="82">
        <f>H52</f>
        <v>532889.76</v>
      </c>
      <c r="J52" s="63"/>
    </row>
    <row r="53" spans="1:10" x14ac:dyDescent="0.2">
      <c r="A53" s="78"/>
      <c r="B53" s="79"/>
      <c r="C53" s="79" t="s">
        <v>29</v>
      </c>
      <c r="D53" s="79"/>
      <c r="E53" s="80">
        <v>37554.100000000006</v>
      </c>
      <c r="F53" s="12">
        <v>48480</v>
      </c>
      <c r="G53" s="81">
        <v>37000</v>
      </c>
      <c r="H53" s="81">
        <f>E53+F53-G53</f>
        <v>49034.100000000006</v>
      </c>
      <c r="I53" s="82">
        <f>H53</f>
        <v>49034.100000000006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1255418.4100000001</v>
      </c>
      <c r="F54" s="200">
        <f>F50+F51+F52+F53</f>
        <v>247875.16999999998</v>
      </c>
      <c r="G54" s="200">
        <f>G50+G51+G52+G53</f>
        <v>162037</v>
      </c>
      <c r="H54" s="200">
        <f>H50+H51+H52+H53</f>
        <v>1341256.58</v>
      </c>
      <c r="I54" s="201">
        <f>I50+I51+I52+I53</f>
        <v>1293477.4200000002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140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146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147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148</v>
      </c>
      <c r="F6" s="20"/>
      <c r="G6" s="21" t="s">
        <v>3</v>
      </c>
      <c r="H6" s="22"/>
      <c r="I6" s="22">
        <v>1354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1361000</v>
      </c>
      <c r="F16" s="162">
        <v>5129221</v>
      </c>
      <c r="G16" s="8">
        <f>H16+I16</f>
        <v>5119504.0999999996</v>
      </c>
      <c r="H16" s="161">
        <v>5119504.0999999996</v>
      </c>
      <c r="I16" s="161">
        <v>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1361000</v>
      </c>
      <c r="F18" s="162">
        <v>5129221</v>
      </c>
      <c r="G18" s="8">
        <f>H18+I18</f>
        <v>5129255.2</v>
      </c>
      <c r="H18" s="161">
        <v>5129255.2</v>
      </c>
      <c r="I18" s="161">
        <v>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9751.1000000005588</v>
      </c>
      <c r="H24" s="211">
        <f>H18-H16-H22</f>
        <v>9751.1000000005588</v>
      </c>
      <c r="I24" s="211">
        <f>I18-I16-I22</f>
        <v>0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9751.1000000005588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9751.1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4000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5751.1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220000</v>
      </c>
      <c r="G38" s="168">
        <v>137410</v>
      </c>
      <c r="H38" s="164"/>
      <c r="I38" s="61">
        <f>G38/F38</f>
        <v>0.62459090909090909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5000</v>
      </c>
      <c r="G39" s="168">
        <v>5000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4000</v>
      </c>
      <c r="G41" s="168">
        <v>4000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/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30087</v>
      </c>
      <c r="F50" s="75">
        <v>0</v>
      </c>
      <c r="G50" s="76">
        <v>2892</v>
      </c>
      <c r="H50" s="76">
        <f>E50+F50-G50</f>
        <v>27195</v>
      </c>
      <c r="I50" s="77">
        <f>H50</f>
        <v>27195</v>
      </c>
      <c r="J50" s="63"/>
    </row>
    <row r="51" spans="1:10" x14ac:dyDescent="0.2">
      <c r="A51" s="78"/>
      <c r="B51" s="79"/>
      <c r="C51" s="79" t="s">
        <v>28</v>
      </c>
      <c r="D51" s="79"/>
      <c r="E51" s="80">
        <v>31452.369999999995</v>
      </c>
      <c r="F51" s="12">
        <v>23739</v>
      </c>
      <c r="G51" s="81">
        <v>41587</v>
      </c>
      <c r="H51" s="81">
        <f>E51+F51-G51</f>
        <v>13604.369999999995</v>
      </c>
      <c r="I51" s="82">
        <v>9581.17</v>
      </c>
      <c r="J51" s="63"/>
    </row>
    <row r="52" spans="1:10" x14ac:dyDescent="0.2">
      <c r="A52" s="78"/>
      <c r="B52" s="79"/>
      <c r="C52" s="79" t="s">
        <v>19</v>
      </c>
      <c r="D52" s="79"/>
      <c r="E52" s="80">
        <v>248853.34999999998</v>
      </c>
      <c r="F52" s="12">
        <f>2839.92+35000</f>
        <v>37839.919999999998</v>
      </c>
      <c r="G52" s="81">
        <v>0</v>
      </c>
      <c r="H52" s="81">
        <f>E52+F52-G52</f>
        <v>286693.26999999996</v>
      </c>
      <c r="I52" s="82">
        <f>H52</f>
        <v>286693.26999999996</v>
      </c>
      <c r="J52" s="63"/>
    </row>
    <row r="53" spans="1:10" x14ac:dyDescent="0.2">
      <c r="A53" s="78"/>
      <c r="B53" s="79"/>
      <c r="C53" s="79" t="s">
        <v>29</v>
      </c>
      <c r="D53" s="79"/>
      <c r="E53" s="80">
        <v>72879.78</v>
      </c>
      <c r="F53" s="12">
        <v>5000</v>
      </c>
      <c r="G53" s="81">
        <v>4000</v>
      </c>
      <c r="H53" s="81">
        <f>E53+F53-G53</f>
        <v>73879.78</v>
      </c>
      <c r="I53" s="82">
        <f>H53</f>
        <v>73879.78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383272.5</v>
      </c>
      <c r="F54" s="200">
        <f>F50+F51+F52+F53</f>
        <v>66578.92</v>
      </c>
      <c r="G54" s="200">
        <f>G50+G51+G52+G53</f>
        <v>48479</v>
      </c>
      <c r="H54" s="200">
        <f>H50+H51+H52+H53</f>
        <v>401372.41999999993</v>
      </c>
      <c r="I54" s="201">
        <f>I50+I51+I52+I53</f>
        <v>397349.22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6" workbookViewId="0">
      <selection activeCell="J59" sqref="J59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5.425781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171</v>
      </c>
      <c r="F2" s="362"/>
      <c r="G2" s="362"/>
      <c r="H2" s="362"/>
      <c r="I2" s="362"/>
      <c r="J2" s="17"/>
    </row>
    <row r="3" spans="1:10" ht="9.75" customHeight="1" x14ac:dyDescent="0.4">
      <c r="A3" s="171"/>
      <c r="B3" s="171"/>
      <c r="C3" s="171"/>
      <c r="D3" s="171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/>
      <c r="F4" s="363"/>
      <c r="G4" s="363"/>
      <c r="H4" s="363"/>
      <c r="I4" s="363"/>
    </row>
    <row r="5" spans="1:10" ht="7.5" customHeight="1" x14ac:dyDescent="0.25">
      <c r="A5" s="18"/>
      <c r="E5" s="364"/>
      <c r="F5" s="364"/>
      <c r="G5" s="364"/>
      <c r="H5" s="364"/>
      <c r="I5" s="364"/>
    </row>
    <row r="6" spans="1:10" ht="19.5" x14ac:dyDescent="0.4">
      <c r="A6" s="17" t="s">
        <v>149</v>
      </c>
      <c r="E6" s="19"/>
      <c r="F6" s="20"/>
      <c r="G6" s="21"/>
      <c r="H6" s="22"/>
      <c r="I6" s="22"/>
    </row>
    <row r="7" spans="1:10" ht="8.25" customHeight="1" x14ac:dyDescent="0.4">
      <c r="A7" s="17"/>
      <c r="E7" s="364"/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27" t="s">
        <v>7</v>
      </c>
      <c r="I11" s="2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29" t="s">
        <v>10</v>
      </c>
      <c r="I12" s="30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31"/>
      <c r="H13" s="374" t="s">
        <v>165</v>
      </c>
      <c r="I13" s="374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31"/>
      <c r="H14" s="169"/>
      <c r="I14" s="170"/>
      <c r="J14" s="24"/>
    </row>
    <row r="15" spans="1:10" s="5" customFormat="1" ht="18.75" x14ac:dyDescent="0.4">
      <c r="A15" s="32" t="s">
        <v>13</v>
      </c>
      <c r="B15" s="32"/>
      <c r="C15" s="33"/>
      <c r="D15" s="34"/>
      <c r="E15" s="35"/>
      <c r="F15" s="35"/>
      <c r="G15" s="36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f>SUM('1021:1354'!E16)</f>
        <v>127822000</v>
      </c>
      <c r="F16" s="161">
        <f>SUM('1021:1354'!F16)</f>
        <v>564932700.51999998</v>
      </c>
      <c r="G16" s="161">
        <f>SUM('1021:1354'!G16)</f>
        <v>565295856.31000006</v>
      </c>
      <c r="H16" s="161">
        <f>SUM('1021:1354'!H16)</f>
        <v>555805540.07999992</v>
      </c>
      <c r="I16" s="161">
        <f>SUM('1021:1354'!I16)</f>
        <v>9490316.2299999986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f>SUM('1021:1354'!E18)</f>
        <v>128341000</v>
      </c>
      <c r="F18" s="161">
        <f>SUM('1021:1354'!F18)</f>
        <v>569657491.39999998</v>
      </c>
      <c r="G18" s="161">
        <f>SUM('1021:1354'!G18)</f>
        <v>569479674.07999992</v>
      </c>
      <c r="H18" s="161">
        <f>SUM('1021:1354'!H18)</f>
        <v>556643948.79000008</v>
      </c>
      <c r="I18" s="161">
        <f>SUM('1021:1354'!I18)</f>
        <v>12835725.290000001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42" t="s">
        <v>38</v>
      </c>
      <c r="D22" s="38"/>
      <c r="E22" s="38"/>
      <c r="F22" s="38"/>
      <c r="G22" s="161">
        <f>SUM('1021:1354'!G22)</f>
        <v>55400</v>
      </c>
      <c r="H22" s="161">
        <f>SUM('1021:1354'!H22)</f>
        <v>0</v>
      </c>
      <c r="I22" s="161">
        <f>SUM('1021:1354'!I22)</f>
        <v>55400</v>
      </c>
      <c r="J22" s="39"/>
    </row>
    <row r="23" spans="1:10" ht="18" x14ac:dyDescent="0.35">
      <c r="A23" s="38"/>
      <c r="B23" s="38"/>
      <c r="C23" s="42"/>
      <c r="D23" s="38"/>
      <c r="E23" s="38"/>
      <c r="F23" s="38"/>
      <c r="G23" s="6"/>
      <c r="H23" s="7"/>
      <c r="I23" s="7"/>
      <c r="J23" s="39"/>
    </row>
    <row r="24" spans="1:10" ht="22.5" x14ac:dyDescent="0.45">
      <c r="A24" s="43" t="s">
        <v>34</v>
      </c>
      <c r="B24" s="43"/>
      <c r="C24" s="44"/>
      <c r="D24" s="43"/>
      <c r="E24" s="43"/>
      <c r="F24" s="43"/>
      <c r="G24" s="161">
        <f>SUM('1021:1354'!G24)</f>
        <v>4128417.7699999907</v>
      </c>
      <c r="H24" s="161">
        <f>SUM('1021:1354'!H24)</f>
        <v>838408.71000000136</v>
      </c>
      <c r="I24" s="161">
        <f>SUM('1021:1354'!I24)</f>
        <v>3290009.0600000005</v>
      </c>
      <c r="J24" s="45"/>
    </row>
    <row r="26" spans="1:10" ht="24" customHeight="1" x14ac:dyDescent="0.2">
      <c r="H26" s="46"/>
    </row>
    <row r="28" spans="1:10" ht="18.75" x14ac:dyDescent="0.4">
      <c r="A28" s="32" t="s">
        <v>17</v>
      </c>
      <c r="B28" s="32" t="s">
        <v>35</v>
      </c>
      <c r="C28" s="32"/>
      <c r="D28" s="3"/>
      <c r="E28" s="3"/>
      <c r="F28" s="28"/>
      <c r="G28" s="161">
        <f>SUM('1021:1354'!G28)</f>
        <v>0</v>
      </c>
      <c r="H28" s="47"/>
      <c r="I28" s="48"/>
      <c r="J28" s="46"/>
    </row>
    <row r="29" spans="1:10" s="5" customFormat="1" ht="18.75" x14ac:dyDescent="0.4">
      <c r="A29" s="49"/>
      <c r="B29" s="49"/>
      <c r="C29" s="50" t="s">
        <v>18</v>
      </c>
      <c r="D29" s="51"/>
      <c r="E29" s="52"/>
      <c r="F29" s="46" t="s">
        <v>20</v>
      </c>
      <c r="G29" s="161">
        <f>SUM('1021:1354'!G29)</f>
        <v>3321064.63</v>
      </c>
      <c r="H29" s="47"/>
      <c r="I29" s="48"/>
    </row>
    <row r="30" spans="1:10" s="5" customFormat="1" ht="18.75" x14ac:dyDescent="0.4">
      <c r="A30" s="49"/>
      <c r="B30" s="49"/>
      <c r="C30" s="50"/>
      <c r="D30" s="51"/>
      <c r="E30" s="52"/>
      <c r="F30" s="46" t="s">
        <v>19</v>
      </c>
      <c r="G30" s="161">
        <f>SUM('1021:1354'!G30)</f>
        <v>293523.83</v>
      </c>
      <c r="H30" s="47"/>
      <c r="I30" s="48"/>
    </row>
    <row r="31" spans="1:10" s="5" customFormat="1" ht="18.75" x14ac:dyDescent="0.4">
      <c r="A31" s="49"/>
      <c r="B31" s="49"/>
      <c r="C31" s="50" t="s">
        <v>21</v>
      </c>
      <c r="D31" s="51"/>
      <c r="E31" s="52"/>
      <c r="F31" s="46" t="s">
        <v>150</v>
      </c>
      <c r="G31" s="161">
        <f>SUM('1021:1354'!G31)</f>
        <v>3027540.8</v>
      </c>
      <c r="H31" s="53"/>
      <c r="I31" s="48"/>
    </row>
    <row r="32" spans="1:10" s="5" customFormat="1" ht="18.75" customHeight="1" x14ac:dyDescent="0.2">
      <c r="A32" s="375"/>
      <c r="B32" s="376"/>
      <c r="C32" s="376"/>
      <c r="D32" s="376"/>
      <c r="E32" s="376"/>
      <c r="F32" s="376"/>
      <c r="G32" s="376"/>
      <c r="H32" s="376"/>
      <c r="I32" s="376"/>
    </row>
    <row r="33" spans="1:10" s="5" customFormat="1" ht="11.25" customHeight="1" x14ac:dyDescent="0.2">
      <c r="A33" s="376"/>
      <c r="B33" s="376"/>
      <c r="C33" s="376"/>
      <c r="D33" s="376"/>
      <c r="E33" s="376"/>
      <c r="F33" s="376"/>
      <c r="G33" s="376"/>
      <c r="H33" s="376"/>
      <c r="I33" s="376"/>
    </row>
    <row r="34" spans="1:10" ht="6" customHeight="1" x14ac:dyDescent="0.2">
      <c r="A34" s="376"/>
      <c r="B34" s="376"/>
      <c r="C34" s="376"/>
      <c r="D34" s="376"/>
      <c r="E34" s="376"/>
      <c r="F34" s="376"/>
      <c r="G34" s="376"/>
      <c r="H34" s="376"/>
      <c r="I34" s="376"/>
      <c r="J34" s="54"/>
    </row>
    <row r="35" spans="1:10" ht="19.5" x14ac:dyDescent="0.4">
      <c r="A35" s="32" t="s">
        <v>22</v>
      </c>
      <c r="B35" s="32" t="s">
        <v>30</v>
      </c>
      <c r="C35" s="32"/>
      <c r="D35" s="55"/>
      <c r="E35" s="36"/>
      <c r="F35" s="3"/>
      <c r="G35" s="56"/>
      <c r="H35" s="48"/>
      <c r="I35" s="48"/>
      <c r="J35" s="54"/>
    </row>
    <row r="36" spans="1:10" ht="18.75" x14ac:dyDescent="0.4">
      <c r="A36" s="32"/>
      <c r="B36" s="32"/>
      <c r="C36" s="32"/>
      <c r="D36" s="55"/>
      <c r="F36" s="57" t="s">
        <v>36</v>
      </c>
      <c r="G36" s="95" t="s">
        <v>6</v>
      </c>
      <c r="H36" s="28"/>
      <c r="I36" s="58" t="s">
        <v>39</v>
      </c>
      <c r="J36" s="54"/>
    </row>
    <row r="37" spans="1:10" ht="15" customHeight="1" x14ac:dyDescent="0.35">
      <c r="A37" s="59" t="s">
        <v>31</v>
      </c>
      <c r="B37" s="60"/>
      <c r="C37" s="2"/>
      <c r="D37" s="60"/>
      <c r="E37" s="36"/>
      <c r="F37" s="161">
        <f>SUM('1021:1354'!F37)</f>
        <v>0</v>
      </c>
      <c r="G37" s="161">
        <f>SUM('1021:1354'!G37)</f>
        <v>0</v>
      </c>
      <c r="H37" s="164"/>
      <c r="I37" s="61" t="e">
        <f>G37/F37</f>
        <v>#DIV/0!</v>
      </c>
      <c r="J37" s="54"/>
    </row>
    <row r="38" spans="1:10" ht="16.5" x14ac:dyDescent="0.35">
      <c r="A38" s="59" t="s">
        <v>42</v>
      </c>
      <c r="B38" s="60"/>
      <c r="C38" s="2"/>
      <c r="D38" s="62"/>
      <c r="E38" s="62"/>
      <c r="F38" s="161">
        <f>SUM('1021:1354'!F38)</f>
        <v>904630</v>
      </c>
      <c r="G38" s="161">
        <f>SUM('1021:1354'!G38)</f>
        <v>766606</v>
      </c>
      <c r="H38" s="164"/>
      <c r="I38" s="61">
        <f>G38/F38</f>
        <v>0.84742491405325937</v>
      </c>
      <c r="J38" s="63"/>
    </row>
    <row r="39" spans="1:10" ht="15" x14ac:dyDescent="0.3">
      <c r="A39" s="59" t="s">
        <v>43</v>
      </c>
      <c r="B39" s="60"/>
      <c r="C39" s="60"/>
      <c r="D39" s="64"/>
      <c r="E39" s="64"/>
      <c r="F39" s="161">
        <f>SUM('1021:1354'!F39)</f>
        <v>11899172</v>
      </c>
      <c r="G39" s="161">
        <f>SUM('1021:1354'!G39)</f>
        <v>11912059.23</v>
      </c>
      <c r="H39" s="164"/>
      <c r="I39" s="65" t="s">
        <v>151</v>
      </c>
      <c r="J39" s="63"/>
    </row>
    <row r="40" spans="1:10" ht="15" customHeight="1" x14ac:dyDescent="0.2">
      <c r="A40" s="66" t="s">
        <v>158</v>
      </c>
      <c r="B40" s="66"/>
      <c r="C40" s="66"/>
      <c r="D40" s="66"/>
      <c r="E40" s="66"/>
      <c r="F40" s="161">
        <f>SUM('1021:1354'!F40)</f>
        <v>4599718</v>
      </c>
      <c r="G40" s="161">
        <f>SUM('1021:1354'!G40)</f>
        <v>4603568</v>
      </c>
      <c r="H40" s="164"/>
      <c r="I40" s="65">
        <f>G40/F40</f>
        <v>1.0008370078339586</v>
      </c>
      <c r="J40" s="63"/>
    </row>
    <row r="41" spans="1:10" ht="15" x14ac:dyDescent="0.3">
      <c r="A41" s="59" t="s">
        <v>37</v>
      </c>
      <c r="B41" s="67"/>
      <c r="C41" s="67"/>
      <c r="D41" s="68"/>
      <c r="E41" s="68" t="s">
        <v>152</v>
      </c>
      <c r="F41" s="161">
        <f>SUM('1021:1354'!F41)</f>
        <v>8927130</v>
      </c>
      <c r="G41" s="161">
        <f>SUM('1021:1354'!G41)</f>
        <v>8927130</v>
      </c>
      <c r="H41" s="164"/>
      <c r="I41" s="69" t="s">
        <v>151</v>
      </c>
      <c r="J41" s="63"/>
    </row>
    <row r="42" spans="1:10" x14ac:dyDescent="0.2">
      <c r="A42" s="368"/>
      <c r="B42" s="377"/>
      <c r="C42" s="377"/>
      <c r="D42" s="377"/>
      <c r="E42" s="377"/>
      <c r="F42" s="377"/>
      <c r="G42" s="377"/>
      <c r="H42" s="377"/>
      <c r="I42" s="377"/>
      <c r="J42" s="63"/>
    </row>
    <row r="43" spans="1:10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63"/>
    </row>
    <row r="44" spans="1:10" ht="19.5" thickBot="1" x14ac:dyDescent="0.45">
      <c r="A44" s="32" t="s">
        <v>23</v>
      </c>
      <c r="B44" s="32" t="s">
        <v>24</v>
      </c>
      <c r="C44" s="34"/>
      <c r="D44" s="36"/>
      <c r="E44" s="36"/>
      <c r="F44" s="70"/>
      <c r="G44" s="71"/>
      <c r="H44" s="378" t="s">
        <v>41</v>
      </c>
      <c r="I44" s="379"/>
      <c r="J44" s="63"/>
    </row>
    <row r="45" spans="1:10" ht="18.75" thickTop="1" x14ac:dyDescent="0.35">
      <c r="A45" s="141"/>
      <c r="B45" s="142"/>
      <c r="C45" s="143"/>
      <c r="D45" s="142"/>
      <c r="E45" s="144" t="s">
        <v>169</v>
      </c>
      <c r="F45" s="145" t="s">
        <v>25</v>
      </c>
      <c r="G45" s="146" t="s">
        <v>26</v>
      </c>
      <c r="H45" s="147" t="s">
        <v>27</v>
      </c>
      <c r="I45" s="148" t="s">
        <v>40</v>
      </c>
      <c r="J45" s="63"/>
    </row>
    <row r="46" spans="1:10" x14ac:dyDescent="0.2">
      <c r="A46" s="149"/>
      <c r="B46" s="150"/>
      <c r="C46" s="150"/>
      <c r="D46" s="150"/>
      <c r="E46" s="149"/>
      <c r="F46" s="360"/>
      <c r="G46" s="151"/>
      <c r="H46" s="152">
        <v>41274</v>
      </c>
      <c r="I46" s="153">
        <v>41274</v>
      </c>
      <c r="J46" s="63"/>
    </row>
    <row r="47" spans="1:10" x14ac:dyDescent="0.2">
      <c r="A47" s="149"/>
      <c r="B47" s="150"/>
      <c r="C47" s="150"/>
      <c r="D47" s="150"/>
      <c r="E47" s="149"/>
      <c r="F47" s="360"/>
      <c r="G47" s="154"/>
      <c r="H47" s="154"/>
      <c r="I47" s="155"/>
      <c r="J47" s="63"/>
    </row>
    <row r="48" spans="1:10" ht="13.5" thickBot="1" x14ac:dyDescent="0.25">
      <c r="A48" s="156"/>
      <c r="B48" s="157"/>
      <c r="C48" s="157"/>
      <c r="D48" s="157"/>
      <c r="E48" s="156"/>
      <c r="F48" s="158"/>
      <c r="G48" s="159"/>
      <c r="H48" s="159"/>
      <c r="I48" s="160"/>
      <c r="J48" s="63"/>
    </row>
    <row r="49" spans="1:10" ht="13.5" thickTop="1" x14ac:dyDescent="0.2">
      <c r="A49" s="72"/>
      <c r="B49" s="73"/>
      <c r="C49" s="73" t="s">
        <v>20</v>
      </c>
      <c r="D49" s="73"/>
      <c r="E49" s="172">
        <f>SUM('1021:1354'!E49)</f>
        <v>0</v>
      </c>
      <c r="F49" s="173">
        <f>SUM('1021:1354'!F49)</f>
        <v>0</v>
      </c>
      <c r="G49" s="173">
        <f>SUM('1021:1354'!G49)</f>
        <v>0</v>
      </c>
      <c r="H49" s="173">
        <f>SUM('1021:1354'!H49)</f>
        <v>0</v>
      </c>
      <c r="I49" s="174">
        <f>SUM('1021:1354'!I49)</f>
        <v>0</v>
      </c>
      <c r="J49" s="63"/>
    </row>
    <row r="50" spans="1:10" x14ac:dyDescent="0.2">
      <c r="A50" s="78"/>
      <c r="B50" s="79"/>
      <c r="C50" s="79" t="s">
        <v>28</v>
      </c>
      <c r="D50" s="79"/>
      <c r="E50" s="175">
        <f>SUM('1021:1354'!E50)</f>
        <v>848072.4</v>
      </c>
      <c r="F50" s="176">
        <f>SUM('1021:1354'!F50)</f>
        <v>317452</v>
      </c>
      <c r="G50" s="176">
        <f>SUM('1021:1354'!G50)</f>
        <v>231117</v>
      </c>
      <c r="H50" s="176">
        <f>SUM('1021:1354'!H50)</f>
        <v>934407.4</v>
      </c>
      <c r="I50" s="177">
        <f>SUM('1021:1354'!I50)</f>
        <v>906170.28</v>
      </c>
      <c r="J50" s="63"/>
    </row>
    <row r="51" spans="1:10" x14ac:dyDescent="0.2">
      <c r="A51" s="78"/>
      <c r="B51" s="79"/>
      <c r="C51" s="79" t="s">
        <v>19</v>
      </c>
      <c r="D51" s="79"/>
      <c r="E51" s="175">
        <f>SUM('1021:1354'!E51)</f>
        <v>3253142.1900000004</v>
      </c>
      <c r="F51" s="176">
        <f>SUM('1021:1354'!F51)</f>
        <v>2409591.23</v>
      </c>
      <c r="G51" s="176">
        <f>SUM('1021:1354'!G51)</f>
        <v>2678225.87</v>
      </c>
      <c r="H51" s="176">
        <f>SUM('1021:1354'!H51)</f>
        <v>2984507.5500000007</v>
      </c>
      <c r="I51" s="177">
        <f>SUM('1021:1354'!I51)</f>
        <v>2691785.68</v>
      </c>
      <c r="J51" s="63"/>
    </row>
    <row r="52" spans="1:10" x14ac:dyDescent="0.2">
      <c r="A52" s="78"/>
      <c r="B52" s="79"/>
      <c r="C52" s="79" t="s">
        <v>29</v>
      </c>
      <c r="D52" s="79"/>
      <c r="E52" s="175">
        <f>SUM('1021:1354'!E52)</f>
        <v>11958195.220000001</v>
      </c>
      <c r="F52" s="176">
        <f>SUM('1021:1354'!F52)</f>
        <v>8982990.1400000006</v>
      </c>
      <c r="G52" s="176">
        <f>SUM('1021:1354'!G52)</f>
        <v>6904895.169999999</v>
      </c>
      <c r="H52" s="176">
        <f>SUM('1021:1354'!H52)</f>
        <v>14036290.189999999</v>
      </c>
      <c r="I52" s="177">
        <f>SUM('1021:1354'!I52)</f>
        <v>12552090.249999998</v>
      </c>
      <c r="J52" s="63"/>
    </row>
    <row r="53" spans="1:10" ht="18.75" thickBot="1" x14ac:dyDescent="0.4">
      <c r="A53" s="83" t="s">
        <v>12</v>
      </c>
      <c r="B53" s="84"/>
      <c r="C53" s="84"/>
      <c r="D53" s="84"/>
      <c r="E53" s="178">
        <f>SUM('1021:1354'!E53)</f>
        <v>8528695.379999999</v>
      </c>
      <c r="F53" s="179">
        <f>SUM('1021:1354'!F53)</f>
        <v>16926266.420000002</v>
      </c>
      <c r="G53" s="179">
        <f>SUM('1021:1354'!G53)</f>
        <v>16836444.189999998</v>
      </c>
      <c r="H53" s="179">
        <f>SUM('1021:1354'!H53)</f>
        <v>8618517.6099999994</v>
      </c>
      <c r="I53" s="180">
        <f>SUM('1021:1354'!I53)</f>
        <v>7422952.5499999998</v>
      </c>
      <c r="J53" s="63"/>
    </row>
    <row r="54" spans="1:10" ht="18.75" thickTop="1" x14ac:dyDescent="0.35">
      <c r="A54" s="85"/>
      <c r="B54" s="86"/>
      <c r="C54" s="86"/>
      <c r="D54" s="36"/>
      <c r="E54" s="36"/>
      <c r="F54" s="70"/>
      <c r="G54" s="71"/>
      <c r="H54" s="87"/>
      <c r="I54" s="87"/>
      <c r="J54" s="63"/>
    </row>
    <row r="55" spans="1:10" ht="18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1">
    <mergeCell ref="E7:I7"/>
    <mergeCell ref="A2:D2"/>
    <mergeCell ref="E2:I2"/>
    <mergeCell ref="E3:I3"/>
    <mergeCell ref="E4:I4"/>
    <mergeCell ref="E5:I5"/>
    <mergeCell ref="H13:I13"/>
    <mergeCell ref="A32:I34"/>
    <mergeCell ref="A42:I42"/>
    <mergeCell ref="H44:I44"/>
    <mergeCell ref="F46:F4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A31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5.710937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98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99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20">
        <v>70626561</v>
      </c>
      <c r="F6" s="20"/>
      <c r="G6" s="21" t="s">
        <v>3</v>
      </c>
      <c r="H6" s="22"/>
      <c r="I6" s="22">
        <v>1022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422000</v>
      </c>
      <c r="F16" s="162">
        <v>3336736</v>
      </c>
      <c r="G16" s="8">
        <f>H16+I16</f>
        <v>3286902.94</v>
      </c>
      <c r="H16" s="161">
        <v>3286902.94</v>
      </c>
      <c r="I16" s="161">
        <v>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422000</v>
      </c>
      <c r="F18" s="162">
        <v>3100600</v>
      </c>
      <c r="G18" s="8">
        <f>H18+I18</f>
        <v>3303280.51</v>
      </c>
      <c r="H18" s="161">
        <v>3303280.51</v>
      </c>
      <c r="I18" s="161">
        <v>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16377.569999999832</v>
      </c>
      <c r="H24" s="211">
        <f>H18-H16-H22</f>
        <v>16377.569999999832</v>
      </c>
      <c r="I24" s="211">
        <f>I18-I16-I22</f>
        <v>0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16377.569999999832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16377.57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1000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15377.57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151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0</v>
      </c>
      <c r="G39" s="168">
        <v>0</v>
      </c>
      <c r="H39" s="164"/>
      <c r="I39" s="61" t="s">
        <v>151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0</v>
      </c>
      <c r="G41" s="168">
        <v>0</v>
      </c>
      <c r="H41" s="164"/>
      <c r="I41" s="61" t="s">
        <v>151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/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4000</v>
      </c>
      <c r="F50" s="75">
        <v>1000</v>
      </c>
      <c r="G50" s="76">
        <v>0</v>
      </c>
      <c r="H50" s="76">
        <f>E50+F50-G50</f>
        <v>5000</v>
      </c>
      <c r="I50" s="77">
        <f>H50</f>
        <v>5000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8802.39</v>
      </c>
      <c r="F51" s="12">
        <v>20170</v>
      </c>
      <c r="G51" s="81">
        <v>24571.8</v>
      </c>
      <c r="H51" s="81">
        <f>E51+F51-G51</f>
        <v>4400.59</v>
      </c>
      <c r="I51" s="82">
        <v>4400.59</v>
      </c>
      <c r="J51" s="63"/>
    </row>
    <row r="52" spans="1:10" x14ac:dyDescent="0.2">
      <c r="A52" s="78"/>
      <c r="B52" s="79"/>
      <c r="C52" s="79" t="s">
        <v>19</v>
      </c>
      <c r="D52" s="79"/>
      <c r="E52" s="80">
        <v>344858.54</v>
      </c>
      <c r="F52" s="12">
        <v>170859.02</v>
      </c>
      <c r="G52" s="81">
        <v>202387</v>
      </c>
      <c r="H52" s="81">
        <f>E52+F52-G52</f>
        <v>313330.55999999994</v>
      </c>
      <c r="I52" s="82">
        <f>H52</f>
        <v>313330.55999999994</v>
      </c>
      <c r="J52" s="63"/>
    </row>
    <row r="53" spans="1:10" x14ac:dyDescent="0.2">
      <c r="A53" s="78"/>
      <c r="B53" s="79"/>
      <c r="C53" s="79" t="s">
        <v>29</v>
      </c>
      <c r="D53" s="79"/>
      <c r="E53" s="80">
        <v>25782.1</v>
      </c>
      <c r="F53" s="12">
        <v>0</v>
      </c>
      <c r="G53" s="81">
        <v>0</v>
      </c>
      <c r="H53" s="81">
        <f>E53+F53-G53</f>
        <v>25782.1</v>
      </c>
      <c r="I53" s="82">
        <f>H53</f>
        <v>25782.1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383443.02999999997</v>
      </c>
      <c r="F54" s="200">
        <f>F50+F51+F52+F53</f>
        <v>192029.02</v>
      </c>
      <c r="G54" s="200">
        <f>G50+G51+G52+G53</f>
        <v>226958.8</v>
      </c>
      <c r="H54" s="200">
        <f>H50+H51+H52+H53</f>
        <v>348513.24999999994</v>
      </c>
      <c r="I54" s="201">
        <f>I50+I51+I52+I53</f>
        <v>348513.24999999994</v>
      </c>
      <c r="J54" s="63"/>
    </row>
    <row r="55" spans="1:10" ht="1.5" customHeight="1" thickTop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6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4">
    <mergeCell ref="A2:D2"/>
    <mergeCell ref="E2:I2"/>
    <mergeCell ref="E3:I3"/>
    <mergeCell ref="E4:I4"/>
    <mergeCell ref="F47:F48"/>
    <mergeCell ref="E5:I5"/>
    <mergeCell ref="E7:I7"/>
    <mergeCell ref="H13:I13"/>
    <mergeCell ref="A34:I35"/>
    <mergeCell ref="A43:I43"/>
    <mergeCell ref="H45:I4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5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140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100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101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20">
        <v>60341777</v>
      </c>
      <c r="F6" s="20"/>
      <c r="G6" s="21" t="s">
        <v>3</v>
      </c>
      <c r="H6" s="22"/>
      <c r="I6" s="22">
        <v>1024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1891000</v>
      </c>
      <c r="F16" s="162">
        <v>13090396</v>
      </c>
      <c r="G16" s="8">
        <f>H16+I16</f>
        <v>13090328.560000001</v>
      </c>
      <c r="H16" s="161">
        <v>13090328.560000001</v>
      </c>
      <c r="I16" s="161">
        <v>0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1891000</v>
      </c>
      <c r="F18" s="162">
        <v>13235845.07</v>
      </c>
      <c r="G18" s="8">
        <f>H18+I18</f>
        <v>13235823.07</v>
      </c>
      <c r="H18" s="161">
        <v>13235823.07</v>
      </c>
      <c r="I18" s="161">
        <v>0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145494.50999999978</v>
      </c>
      <c r="H24" s="211">
        <f>H18-H16-H22</f>
        <v>145494.50999999978</v>
      </c>
      <c r="I24" s="211">
        <f>I18-I16-I22</f>
        <v>0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145494.50999999978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21813.39</v>
      </c>
      <c r="H29" s="205"/>
      <c r="I29" s="215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87">
        <v>21813.39</v>
      </c>
      <c r="H31" s="205"/>
      <c r="I31" s="215"/>
      <c r="J31" s="161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v>0</v>
      </c>
      <c r="H32" s="205"/>
      <c r="I32" s="215"/>
      <c r="J32" s="187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-123681.12</v>
      </c>
      <c r="H33" s="228"/>
      <c r="I33" s="228"/>
    </row>
    <row r="34" spans="1:10" s="5" customFormat="1" x14ac:dyDescent="0.2">
      <c r="A34" s="372" t="s">
        <v>218</v>
      </c>
      <c r="B34" s="372"/>
      <c r="C34" s="372"/>
      <c r="D34" s="372"/>
      <c r="E34" s="372"/>
      <c r="F34" s="372"/>
      <c r="G34" s="372"/>
      <c r="H34" s="372"/>
      <c r="I34" s="372"/>
    </row>
    <row r="35" spans="1:10" s="5" customFormat="1" x14ac:dyDescent="0.2">
      <c r="A35" s="372"/>
      <c r="B35" s="372"/>
      <c r="C35" s="372"/>
      <c r="D35" s="372"/>
      <c r="E35" s="372"/>
      <c r="F35" s="372"/>
      <c r="G35" s="372"/>
      <c r="H35" s="372"/>
      <c r="I35" s="372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149630</v>
      </c>
      <c r="G38" s="168">
        <v>149630</v>
      </c>
      <c r="H38" s="164"/>
      <c r="I38" s="61">
        <f>G38/F38</f>
        <v>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196266</v>
      </c>
      <c r="G39" s="168">
        <v>196266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147200</v>
      </c>
      <c r="G41" s="168">
        <v>147200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/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28179</v>
      </c>
      <c r="F50" s="75">
        <v>0</v>
      </c>
      <c r="G50" s="76">
        <v>0</v>
      </c>
      <c r="H50" s="76">
        <f>E50+F50-G50</f>
        <v>28179</v>
      </c>
      <c r="I50" s="77">
        <f>H50</f>
        <v>28179</v>
      </c>
      <c r="J50" s="63"/>
    </row>
    <row r="51" spans="1:10" x14ac:dyDescent="0.2">
      <c r="A51" s="78"/>
      <c r="B51" s="79"/>
      <c r="C51" s="79" t="s">
        <v>28</v>
      </c>
      <c r="D51" s="79"/>
      <c r="E51" s="80">
        <v>222842.91000000003</v>
      </c>
      <c r="F51" s="12">
        <v>81366.3</v>
      </c>
      <c r="G51" s="81">
        <v>101840</v>
      </c>
      <c r="H51" s="81">
        <f>E51+F51-G51</f>
        <v>202369.21000000002</v>
      </c>
      <c r="I51" s="82">
        <v>202369.21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116734.99999999999</v>
      </c>
      <c r="F52" s="12">
        <v>10000</v>
      </c>
      <c r="G52" s="81">
        <v>20110</v>
      </c>
      <c r="H52" s="81">
        <f>E52+F52-G52</f>
        <v>106624.99999999999</v>
      </c>
      <c r="I52" s="82">
        <f>H52</f>
        <v>106624.99999999999</v>
      </c>
      <c r="J52" s="63"/>
    </row>
    <row r="53" spans="1:10" x14ac:dyDescent="0.2">
      <c r="A53" s="78"/>
      <c r="B53" s="79"/>
      <c r="C53" s="79" t="s">
        <v>29</v>
      </c>
      <c r="D53" s="79"/>
      <c r="E53" s="80">
        <v>286878.88</v>
      </c>
      <c r="F53" s="12">
        <v>196266</v>
      </c>
      <c r="G53" s="81">
        <v>147200</v>
      </c>
      <c r="H53" s="81">
        <f>E53+F53-G53</f>
        <v>335944.88</v>
      </c>
      <c r="I53" s="82">
        <f>H53</f>
        <v>335944.88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654635.79</v>
      </c>
      <c r="F54" s="200">
        <f>F50+F51+F52+F53</f>
        <v>287632.3</v>
      </c>
      <c r="G54" s="200">
        <f>G50+G51+G52+G53</f>
        <v>269150</v>
      </c>
      <c r="H54" s="200">
        <f>H50+H51+H52+H53</f>
        <v>673118.09000000008</v>
      </c>
      <c r="I54" s="201">
        <f>I50+I51+I52+I53</f>
        <v>673118.09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71"/>
      <c r="H55" s="87"/>
      <c r="I55" s="87"/>
      <c r="J55" s="63"/>
    </row>
    <row r="56" spans="1:10" ht="18" x14ac:dyDescent="0.35">
      <c r="A56" s="85"/>
      <c r="B56" s="86"/>
      <c r="C56" s="86"/>
      <c r="D56" s="36"/>
      <c r="E56" s="36"/>
      <c r="F56" s="70"/>
      <c r="G56" s="88"/>
      <c r="H56" s="89"/>
      <c r="I56" s="89"/>
      <c r="J56" s="6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6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A2:D2"/>
    <mergeCell ref="E2:I2"/>
    <mergeCell ref="E3:I3"/>
    <mergeCell ref="E4:I4"/>
    <mergeCell ref="H45:I45"/>
    <mergeCell ref="C29:E29"/>
    <mergeCell ref="C32:F32"/>
    <mergeCell ref="B33:F33"/>
    <mergeCell ref="F47:F48"/>
    <mergeCell ref="E5:I5"/>
    <mergeCell ref="E7:I7"/>
    <mergeCell ref="A43:I43"/>
    <mergeCell ref="H13:I13"/>
    <mergeCell ref="A34:I35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8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425781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155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102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20">
        <v>49589768</v>
      </c>
      <c r="F6" s="20"/>
      <c r="G6" s="21" t="s">
        <v>3</v>
      </c>
      <c r="H6" s="22"/>
      <c r="I6" s="22">
        <v>1040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2087000</v>
      </c>
      <c r="F16" s="162">
        <v>31892828</v>
      </c>
      <c r="G16" s="8">
        <f>H16+I16</f>
        <v>32524924.309999999</v>
      </c>
      <c r="H16" s="161">
        <v>32518380.309999999</v>
      </c>
      <c r="I16" s="161">
        <v>6544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2087000</v>
      </c>
      <c r="F18" s="162">
        <v>31904479.77</v>
      </c>
      <c r="G18" s="8">
        <f>H18+I18</f>
        <v>32545619.84</v>
      </c>
      <c r="H18" s="161">
        <v>32534193.84</v>
      </c>
      <c r="I18" s="161">
        <v>11426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20695.530000001192</v>
      </c>
      <c r="H24" s="211">
        <f>H18-H16-H22</f>
        <v>15813.530000001192</v>
      </c>
      <c r="I24" s="211">
        <f>I18-I16-I22</f>
        <v>4882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G24-G26</f>
        <v>10960.530000001192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2">
        <v>9735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10960.53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222">
        <v>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10960.53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9735</v>
      </c>
      <c r="H32" s="205"/>
      <c r="I32" s="215"/>
      <c r="J32" s="161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ht="12.75" customHeight="1" x14ac:dyDescent="0.2">
      <c r="A34" s="373" t="s">
        <v>204</v>
      </c>
      <c r="B34" s="373"/>
      <c r="C34" s="373"/>
      <c r="D34" s="373"/>
      <c r="E34" s="373"/>
      <c r="F34" s="373"/>
      <c r="G34" s="373"/>
      <c r="H34" s="373"/>
      <c r="I34" s="373"/>
    </row>
    <row r="35" spans="1:10" s="5" customFormat="1" x14ac:dyDescent="0.2">
      <c r="A35" s="373"/>
      <c r="B35" s="373"/>
      <c r="C35" s="373"/>
      <c r="D35" s="373"/>
      <c r="E35" s="373"/>
      <c r="F35" s="373"/>
      <c r="G35" s="373"/>
      <c r="H35" s="373"/>
      <c r="I35" s="373"/>
    </row>
    <row r="36" spans="1:10" x14ac:dyDescent="0.2">
      <c r="A36" s="373"/>
      <c r="B36" s="373"/>
      <c r="C36" s="373"/>
      <c r="D36" s="373"/>
      <c r="E36" s="373"/>
      <c r="F36" s="373"/>
      <c r="G36" s="373"/>
      <c r="H36" s="373"/>
      <c r="I36" s="373"/>
      <c r="J36" s="54"/>
    </row>
    <row r="37" spans="1:10" ht="19.5" x14ac:dyDescent="0.4">
      <c r="A37" s="32" t="s">
        <v>176</v>
      </c>
      <c r="B37" s="32" t="s">
        <v>30</v>
      </c>
      <c r="C37" s="32"/>
      <c r="D37" s="55"/>
      <c r="E37" s="185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36</v>
      </c>
      <c r="G38" s="182" t="s">
        <v>6</v>
      </c>
      <c r="H38" s="28"/>
      <c r="I38" s="58" t="s">
        <v>39</v>
      </c>
      <c r="J38" s="54"/>
    </row>
    <row r="39" spans="1:10" ht="15" customHeight="1" x14ac:dyDescent="0.35">
      <c r="A39" s="167" t="s">
        <v>31</v>
      </c>
      <c r="B39" s="60"/>
      <c r="C39" s="2"/>
      <c r="D39" s="60"/>
      <c r="E39" s="185"/>
      <c r="F39" s="168">
        <v>0</v>
      </c>
      <c r="G39" s="168">
        <v>0</v>
      </c>
      <c r="H39" s="164"/>
      <c r="I39" s="61" t="s">
        <v>151</v>
      </c>
      <c r="J39" s="54"/>
    </row>
    <row r="40" spans="1:10" ht="16.5" x14ac:dyDescent="0.35">
      <c r="A40" s="167" t="s">
        <v>42</v>
      </c>
      <c r="B40" s="60"/>
      <c r="C40" s="2"/>
      <c r="D40" s="188"/>
      <c r="E40" s="188"/>
      <c r="F40" s="168">
        <v>31088</v>
      </c>
      <c r="G40" s="168">
        <v>30790</v>
      </c>
      <c r="H40" s="164"/>
      <c r="I40" s="61">
        <f>G40/F40</f>
        <v>0.99041430777148742</v>
      </c>
      <c r="J40" s="63"/>
    </row>
    <row r="41" spans="1:10" ht="16.5" x14ac:dyDescent="0.35">
      <c r="A41" s="167" t="s">
        <v>43</v>
      </c>
      <c r="B41" s="60"/>
      <c r="C41" s="2"/>
      <c r="D41" s="188"/>
      <c r="E41" s="188"/>
      <c r="F41" s="168">
        <v>0</v>
      </c>
      <c r="G41" s="168">
        <v>0</v>
      </c>
      <c r="H41" s="164"/>
      <c r="I41" s="61" t="s">
        <v>151</v>
      </c>
      <c r="J41" s="63"/>
    </row>
    <row r="42" spans="1:10" ht="16.5" x14ac:dyDescent="0.35">
      <c r="A42" s="167" t="s">
        <v>158</v>
      </c>
      <c r="B42" s="60"/>
      <c r="C42" s="2"/>
      <c r="D42" s="185"/>
      <c r="E42" s="185"/>
      <c r="F42" s="168">
        <v>23816</v>
      </c>
      <c r="G42" s="168">
        <v>23816</v>
      </c>
      <c r="H42" s="164"/>
      <c r="I42" s="61">
        <f>G42/F42</f>
        <v>1</v>
      </c>
      <c r="J42" s="63"/>
    </row>
    <row r="43" spans="1:10" ht="16.5" x14ac:dyDescent="0.35">
      <c r="A43" s="167" t="s">
        <v>37</v>
      </c>
      <c r="B43" s="35"/>
      <c r="C43" s="35"/>
      <c r="D43" s="28"/>
      <c r="E43" s="28" t="s">
        <v>152</v>
      </c>
      <c r="F43" s="168">
        <v>0</v>
      </c>
      <c r="G43" s="168">
        <v>0</v>
      </c>
      <c r="H43" s="164"/>
      <c r="I43" s="189" t="s">
        <v>151</v>
      </c>
      <c r="J43" s="63"/>
    </row>
    <row r="44" spans="1:10" x14ac:dyDescent="0.2">
      <c r="A44" s="368" t="s">
        <v>182</v>
      </c>
      <c r="B44" s="368"/>
      <c r="C44" s="368"/>
      <c r="D44" s="368"/>
      <c r="E44" s="368"/>
      <c r="F44" s="368"/>
      <c r="G44" s="368"/>
      <c r="H44" s="368"/>
      <c r="I44" s="368"/>
      <c r="J44" s="63"/>
    </row>
    <row r="45" spans="1:10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63"/>
    </row>
    <row r="46" spans="1:10" ht="19.5" thickBot="1" x14ac:dyDescent="0.45">
      <c r="A46" s="32" t="s">
        <v>177</v>
      </c>
      <c r="B46" s="32" t="s">
        <v>24</v>
      </c>
      <c r="C46" s="34"/>
      <c r="D46" s="185"/>
      <c r="E46" s="185"/>
      <c r="F46" s="70"/>
      <c r="G46" s="71"/>
      <c r="H46" s="365" t="s">
        <v>41</v>
      </c>
      <c r="I46" s="366"/>
      <c r="J46" s="63"/>
    </row>
    <row r="47" spans="1:10" ht="18.75" thickTop="1" x14ac:dyDescent="0.35">
      <c r="A47" s="141"/>
      <c r="B47" s="190"/>
      <c r="C47" s="143"/>
      <c r="D47" s="190"/>
      <c r="E47" s="144" t="s">
        <v>178</v>
      </c>
      <c r="F47" s="145" t="s">
        <v>25</v>
      </c>
      <c r="G47" s="146" t="s">
        <v>26</v>
      </c>
      <c r="H47" s="147" t="s">
        <v>27</v>
      </c>
      <c r="I47" s="148" t="s">
        <v>40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1"/>
      <c r="H48" s="152">
        <v>41639</v>
      </c>
      <c r="I48" s="153">
        <v>41639</v>
      </c>
      <c r="J48" s="63"/>
    </row>
    <row r="49" spans="1:10" x14ac:dyDescent="0.2">
      <c r="A49" s="191"/>
      <c r="B49" s="192"/>
      <c r="C49" s="192"/>
      <c r="D49" s="192"/>
      <c r="E49" s="149"/>
      <c r="F49" s="360"/>
      <c r="G49" s="154"/>
      <c r="H49" s="154"/>
      <c r="I49" s="155"/>
      <c r="J49" s="63"/>
    </row>
    <row r="50" spans="1:10" ht="13.5" thickBot="1" x14ac:dyDescent="0.25">
      <c r="A50" s="193"/>
      <c r="B50" s="194"/>
      <c r="C50" s="194"/>
      <c r="D50" s="194"/>
      <c r="E50" s="193"/>
      <c r="F50" s="195"/>
      <c r="G50" s="196"/>
      <c r="H50" s="196"/>
      <c r="I50" s="197"/>
      <c r="J50" s="63"/>
    </row>
    <row r="51" spans="1:10" ht="13.5" thickTop="1" x14ac:dyDescent="0.2">
      <c r="A51" s="72"/>
      <c r="B51" s="73"/>
      <c r="C51" s="73" t="s">
        <v>20</v>
      </c>
      <c r="D51" s="73"/>
      <c r="E51" s="74">
        <v>148170.57999999999</v>
      </c>
      <c r="F51" s="75">
        <v>0</v>
      </c>
      <c r="G51" s="76">
        <v>2000</v>
      </c>
      <c r="H51" s="76">
        <f>E51+F51-G51</f>
        <v>146170.57999999999</v>
      </c>
      <c r="I51" s="77">
        <f>H51</f>
        <v>146170.57999999999</v>
      </c>
      <c r="J51" s="63"/>
    </row>
    <row r="52" spans="1:10" x14ac:dyDescent="0.2">
      <c r="A52" s="78"/>
      <c r="B52" s="79"/>
      <c r="C52" s="79" t="s">
        <v>28</v>
      </c>
      <c r="D52" s="79"/>
      <c r="E52" s="80">
        <v>430354.1</v>
      </c>
      <c r="F52" s="12">
        <v>207602</v>
      </c>
      <c r="G52" s="81">
        <v>183641</v>
      </c>
      <c r="H52" s="81">
        <f>E52+F52-G52</f>
        <v>454315.1</v>
      </c>
      <c r="I52" s="82">
        <v>417089.64</v>
      </c>
      <c r="J52" s="63"/>
    </row>
    <row r="53" spans="1:10" x14ac:dyDescent="0.2">
      <c r="A53" s="78"/>
      <c r="B53" s="79"/>
      <c r="C53" s="79" t="s">
        <v>19</v>
      </c>
      <c r="D53" s="79"/>
      <c r="E53" s="80">
        <v>1314756.3999999999</v>
      </c>
      <c r="F53" s="12">
        <f>3777.89+222415.2</f>
        <v>226193.09000000003</v>
      </c>
      <c r="G53" s="81">
        <v>1131877.1000000001</v>
      </c>
      <c r="H53" s="81">
        <f>E53+F53-G53</f>
        <v>409072.3899999999</v>
      </c>
      <c r="I53" s="82">
        <f>H53</f>
        <v>409072.3899999999</v>
      </c>
      <c r="J53" s="63"/>
    </row>
    <row r="54" spans="1:10" x14ac:dyDescent="0.2">
      <c r="A54" s="78"/>
      <c r="B54" s="79"/>
      <c r="C54" s="79" t="s">
        <v>29</v>
      </c>
      <c r="D54" s="79"/>
      <c r="E54" s="80">
        <v>57353.619999999995</v>
      </c>
      <c r="F54" s="12">
        <v>31088</v>
      </c>
      <c r="G54" s="81">
        <v>23816</v>
      </c>
      <c r="H54" s="81">
        <f>E54+F54-G54</f>
        <v>64625.619999999995</v>
      </c>
      <c r="I54" s="82">
        <f>H54</f>
        <v>64625.619999999995</v>
      </c>
      <c r="J54" s="63"/>
    </row>
    <row r="55" spans="1:10" ht="18.75" thickBot="1" x14ac:dyDescent="0.4">
      <c r="A55" s="83" t="s">
        <v>12</v>
      </c>
      <c r="B55" s="198"/>
      <c r="C55" s="198"/>
      <c r="D55" s="198"/>
      <c r="E55" s="199">
        <f>E51+E52+E53+E54</f>
        <v>1950634.6999999997</v>
      </c>
      <c r="F55" s="200">
        <f>F51+F52+F53+F54</f>
        <v>464883.09</v>
      </c>
      <c r="G55" s="200">
        <f>G51+G52+G53+G54</f>
        <v>1341334.1000000001</v>
      </c>
      <c r="H55" s="200">
        <f>H51+H52+H53+H54</f>
        <v>1074183.69</v>
      </c>
      <c r="I55" s="201">
        <f>I51+I52+I53+I54</f>
        <v>1036958.2299999999</v>
      </c>
      <c r="J55" s="63"/>
    </row>
    <row r="56" spans="1:10" ht="18.75" thickTop="1" x14ac:dyDescent="0.35">
      <c r="A56" s="85"/>
      <c r="B56" s="86"/>
      <c r="C56" s="86"/>
      <c r="D56" s="36"/>
      <c r="E56" s="36"/>
      <c r="F56" s="70"/>
      <c r="G56" s="88"/>
      <c r="H56" s="89"/>
      <c r="I56" s="89"/>
      <c r="J56" s="6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6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A44:I44"/>
    <mergeCell ref="H46:I46"/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8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425781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180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103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20">
        <v>49589725</v>
      </c>
      <c r="F6" s="20"/>
      <c r="G6" s="21" t="s">
        <v>3</v>
      </c>
      <c r="H6" s="22"/>
      <c r="I6" s="22">
        <v>1041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9515000</v>
      </c>
      <c r="F16" s="162">
        <v>41430696.340000004</v>
      </c>
      <c r="G16" s="8">
        <f>H16+I16</f>
        <v>42238141.289999999</v>
      </c>
      <c r="H16" s="161">
        <v>41954684.649999999</v>
      </c>
      <c r="I16" s="161">
        <v>283456.64000000001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9515000</v>
      </c>
      <c r="F18" s="162">
        <v>41024010.670000002</v>
      </c>
      <c r="G18" s="8">
        <f>H18+I18</f>
        <v>42291201.560000002</v>
      </c>
      <c r="H18" s="161">
        <v>41836147.560000002</v>
      </c>
      <c r="I18" s="161">
        <v>455054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53060.270000003278</v>
      </c>
      <c r="H24" s="211">
        <f>H18-H16-H22</f>
        <v>-118537.08999999613</v>
      </c>
      <c r="I24" s="211">
        <f>I18-I16-I22</f>
        <v>171597.36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53060.270000003278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53060.27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10000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43060.27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151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1410000</v>
      </c>
      <c r="G39" s="168">
        <v>1411400</v>
      </c>
      <c r="H39" s="164"/>
      <c r="I39" s="61">
        <f>G39/F39</f>
        <v>1.0009929078014184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1057250</v>
      </c>
      <c r="G41" s="168">
        <v>1057250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 t="s">
        <v>215</v>
      </c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76000</v>
      </c>
      <c r="F50" s="75">
        <v>9000</v>
      </c>
      <c r="G50" s="76">
        <v>4000</v>
      </c>
      <c r="H50" s="76">
        <f>E50+F50-G50</f>
        <v>81000</v>
      </c>
      <c r="I50" s="77">
        <f>H50</f>
        <v>81000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564453.81000000006</v>
      </c>
      <c r="F51" s="12">
        <v>214845</v>
      </c>
      <c r="G51" s="81">
        <v>284130</v>
      </c>
      <c r="H51" s="81">
        <f>E51+F51-G51</f>
        <v>495168.81000000006</v>
      </c>
      <c r="I51" s="82">
        <v>492643.37</v>
      </c>
      <c r="J51" s="63"/>
    </row>
    <row r="52" spans="1:10" x14ac:dyDescent="0.2">
      <c r="A52" s="78"/>
      <c r="B52" s="79"/>
      <c r="C52" s="79" t="s">
        <v>19</v>
      </c>
      <c r="D52" s="79"/>
      <c r="E52" s="80">
        <v>950387.93000000017</v>
      </c>
      <c r="F52" s="12">
        <f>38199+213480.5</f>
        <v>251679.5</v>
      </c>
      <c r="G52" s="81">
        <v>621917.67000000004</v>
      </c>
      <c r="H52" s="81">
        <f>E52+F52-G52</f>
        <v>580149.76000000013</v>
      </c>
      <c r="I52" s="82">
        <f>178631.76+135780.5</f>
        <v>314412.26</v>
      </c>
      <c r="J52" s="63"/>
    </row>
    <row r="53" spans="1:10" x14ac:dyDescent="0.2">
      <c r="A53" s="78"/>
      <c r="B53" s="79"/>
      <c r="C53" s="79" t="s">
        <v>29</v>
      </c>
      <c r="D53" s="79"/>
      <c r="E53" s="80">
        <v>736705.24</v>
      </c>
      <c r="F53" s="12">
        <v>1426149</v>
      </c>
      <c r="G53" s="81">
        <v>1943800</v>
      </c>
      <c r="H53" s="81">
        <f>E53+F53-G53</f>
        <v>219054.24000000022</v>
      </c>
      <c r="I53" s="82">
        <f>H53</f>
        <v>219054.24000000022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2327546.9800000004</v>
      </c>
      <c r="F54" s="200">
        <f>F50+F51+F52+F53</f>
        <v>1901673.5</v>
      </c>
      <c r="G54" s="200">
        <f>G50+G51+G52+G53</f>
        <v>2853847.67</v>
      </c>
      <c r="H54" s="200">
        <f>H50+H51+H52+H53</f>
        <v>1375372.8100000005</v>
      </c>
      <c r="I54" s="201">
        <f>I50+I51+I52+I53</f>
        <v>1107109.8700000001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7"/>
  <sheetViews>
    <sheetView topLeftCell="A28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140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104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105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20">
        <v>49589792</v>
      </c>
      <c r="F6" s="20"/>
      <c r="G6" s="21" t="s">
        <v>3</v>
      </c>
      <c r="H6" s="22"/>
      <c r="I6" s="22">
        <v>1111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7919000</v>
      </c>
      <c r="F16" s="162">
        <v>34029414.990000002</v>
      </c>
      <c r="G16" s="8">
        <f>H16+I16</f>
        <v>34029414.990000002</v>
      </c>
      <c r="H16" s="161">
        <v>33500585.890000001</v>
      </c>
      <c r="I16" s="161">
        <v>528829.1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7919000</v>
      </c>
      <c r="F18" s="162">
        <v>34959660.890000001</v>
      </c>
      <c r="G18" s="8">
        <f>H18+I18</f>
        <v>34590774.259999998</v>
      </c>
      <c r="H18" s="161">
        <v>33984445.259999998</v>
      </c>
      <c r="I18" s="161">
        <v>606329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561359.26999999583</v>
      </c>
      <c r="H24" s="211">
        <f>H18-H16-H22</f>
        <v>483859.36999999732</v>
      </c>
      <c r="I24" s="211">
        <f>I18-I16-I22</f>
        <v>77499.900000000023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G24-G26</f>
        <v>42485.269999995828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2">
        <v>518874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42485.270000000004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222">
        <v>15000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27485.27</v>
      </c>
      <c r="H31" s="205"/>
      <c r="I31" s="215"/>
      <c r="J31" s="187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518874</v>
      </c>
      <c r="H32" s="205"/>
      <c r="I32" s="215"/>
      <c r="J32" s="161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910303.37</v>
      </c>
      <c r="H33" s="228"/>
      <c r="I33" s="228"/>
    </row>
    <row r="34" spans="1:10" s="5" customFormat="1" x14ac:dyDescent="0.2">
      <c r="A34" s="372" t="s">
        <v>205</v>
      </c>
      <c r="B34" s="372"/>
      <c r="C34" s="372"/>
      <c r="D34" s="372"/>
      <c r="E34" s="372"/>
      <c r="F34" s="372"/>
      <c r="G34" s="372"/>
      <c r="H34" s="372"/>
      <c r="I34" s="372"/>
    </row>
    <row r="35" spans="1:10" s="5" customFormat="1" x14ac:dyDescent="0.2">
      <c r="A35" s="372"/>
      <c r="B35" s="372"/>
      <c r="C35" s="372"/>
      <c r="D35" s="372"/>
      <c r="E35" s="372"/>
      <c r="F35" s="372"/>
      <c r="G35" s="372"/>
      <c r="H35" s="372"/>
      <c r="I35" s="372"/>
    </row>
    <row r="36" spans="1:10" x14ac:dyDescent="0.2">
      <c r="A36" s="372"/>
      <c r="B36" s="372"/>
      <c r="C36" s="372"/>
      <c r="D36" s="372"/>
      <c r="E36" s="372"/>
      <c r="F36" s="372"/>
      <c r="G36" s="372"/>
      <c r="H36" s="372"/>
      <c r="I36" s="372"/>
      <c r="J36" s="54"/>
    </row>
    <row r="37" spans="1:10" ht="19.5" x14ac:dyDescent="0.4">
      <c r="A37" s="32" t="s">
        <v>176</v>
      </c>
      <c r="B37" s="32" t="s">
        <v>30</v>
      </c>
      <c r="C37" s="32"/>
      <c r="D37" s="55"/>
      <c r="E37" s="185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36</v>
      </c>
      <c r="G38" s="182" t="s">
        <v>6</v>
      </c>
      <c r="H38" s="28"/>
      <c r="I38" s="58" t="s">
        <v>39</v>
      </c>
      <c r="J38" s="54"/>
    </row>
    <row r="39" spans="1:10" ht="15" customHeight="1" x14ac:dyDescent="0.35">
      <c r="A39" s="167" t="s">
        <v>31</v>
      </c>
      <c r="B39" s="60"/>
      <c r="C39" s="2"/>
      <c r="D39" s="60"/>
      <c r="E39" s="185"/>
      <c r="F39" s="168">
        <v>0</v>
      </c>
      <c r="G39" s="168">
        <v>0</v>
      </c>
      <c r="H39" s="164"/>
      <c r="I39" s="61" t="s">
        <v>151</v>
      </c>
      <c r="J39" s="54"/>
    </row>
    <row r="40" spans="1:10" ht="16.5" x14ac:dyDescent="0.35">
      <c r="A40" s="167" t="s">
        <v>42</v>
      </c>
      <c r="B40" s="60"/>
      <c r="C40" s="2"/>
      <c r="D40" s="188"/>
      <c r="E40" s="188"/>
      <c r="F40" s="168">
        <v>1502230</v>
      </c>
      <c r="G40" s="168">
        <v>1503272</v>
      </c>
      <c r="H40" s="164"/>
      <c r="I40" s="61">
        <f>G40/F40</f>
        <v>1.0006936354619467</v>
      </c>
      <c r="J40" s="63"/>
    </row>
    <row r="41" spans="1:10" ht="16.5" x14ac:dyDescent="0.35">
      <c r="A41" s="167" t="s">
        <v>43</v>
      </c>
      <c r="B41" s="60"/>
      <c r="C41" s="2"/>
      <c r="D41" s="188"/>
      <c r="E41" s="188"/>
      <c r="F41" s="168">
        <v>0</v>
      </c>
      <c r="G41" s="168">
        <v>0</v>
      </c>
      <c r="H41" s="164"/>
      <c r="I41" s="61" t="s">
        <v>151</v>
      </c>
      <c r="J41" s="63"/>
    </row>
    <row r="42" spans="1:10" ht="16.5" x14ac:dyDescent="0.35">
      <c r="A42" s="167" t="s">
        <v>158</v>
      </c>
      <c r="B42" s="60"/>
      <c r="C42" s="2"/>
      <c r="D42" s="185"/>
      <c r="E42" s="185"/>
      <c r="F42" s="168">
        <v>1126923</v>
      </c>
      <c r="G42" s="168">
        <v>1126923</v>
      </c>
      <c r="H42" s="164"/>
      <c r="I42" s="61">
        <f>G42/F42</f>
        <v>1</v>
      </c>
      <c r="J42" s="63"/>
    </row>
    <row r="43" spans="1:10" ht="16.5" x14ac:dyDescent="0.35">
      <c r="A43" s="167" t="s">
        <v>37</v>
      </c>
      <c r="B43" s="35"/>
      <c r="C43" s="35"/>
      <c r="D43" s="28"/>
      <c r="E43" s="28" t="s">
        <v>152</v>
      </c>
      <c r="F43" s="168">
        <v>0</v>
      </c>
      <c r="G43" s="168">
        <v>0</v>
      </c>
      <c r="H43" s="164"/>
      <c r="I43" s="189" t="s">
        <v>151</v>
      </c>
      <c r="J43" s="63"/>
    </row>
    <row r="44" spans="1:10" x14ac:dyDescent="0.2">
      <c r="A44" s="368" t="s">
        <v>214</v>
      </c>
      <c r="B44" s="368"/>
      <c r="C44" s="368"/>
      <c r="D44" s="368"/>
      <c r="E44" s="368"/>
      <c r="F44" s="368"/>
      <c r="G44" s="368"/>
      <c r="H44" s="368"/>
      <c r="I44" s="368"/>
      <c r="J44" s="63"/>
    </row>
    <row r="45" spans="1:10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63"/>
    </row>
    <row r="46" spans="1:10" ht="19.5" thickBot="1" x14ac:dyDescent="0.45">
      <c r="A46" s="32" t="s">
        <v>177</v>
      </c>
      <c r="B46" s="32" t="s">
        <v>24</v>
      </c>
      <c r="C46" s="34"/>
      <c r="D46" s="185"/>
      <c r="E46" s="185"/>
      <c r="F46" s="70"/>
      <c r="G46" s="71"/>
      <c r="H46" s="365" t="s">
        <v>41</v>
      </c>
      <c r="I46" s="366"/>
      <c r="J46" s="63"/>
    </row>
    <row r="47" spans="1:10" ht="18.75" thickTop="1" x14ac:dyDescent="0.35">
      <c r="A47" s="141"/>
      <c r="B47" s="190"/>
      <c r="C47" s="143"/>
      <c r="D47" s="190"/>
      <c r="E47" s="144" t="s">
        <v>178</v>
      </c>
      <c r="F47" s="145" t="s">
        <v>25</v>
      </c>
      <c r="G47" s="146" t="s">
        <v>26</v>
      </c>
      <c r="H47" s="147" t="s">
        <v>27</v>
      </c>
      <c r="I47" s="148" t="s">
        <v>40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1"/>
      <c r="H48" s="152">
        <v>41639</v>
      </c>
      <c r="I48" s="153">
        <v>41639</v>
      </c>
      <c r="J48" s="63"/>
    </row>
    <row r="49" spans="1:10" x14ac:dyDescent="0.2">
      <c r="A49" s="191"/>
      <c r="B49" s="192"/>
      <c r="C49" s="192"/>
      <c r="D49" s="192"/>
      <c r="E49" s="149"/>
      <c r="F49" s="360"/>
      <c r="G49" s="154"/>
      <c r="H49" s="154"/>
      <c r="I49" s="155"/>
      <c r="J49" s="63"/>
    </row>
    <row r="50" spans="1:10" ht="13.5" thickBot="1" x14ac:dyDescent="0.25">
      <c r="A50" s="193"/>
      <c r="B50" s="194"/>
      <c r="C50" s="194"/>
      <c r="D50" s="194"/>
      <c r="E50" s="193"/>
      <c r="F50" s="195"/>
      <c r="G50" s="196"/>
      <c r="H50" s="196"/>
      <c r="I50" s="197"/>
      <c r="J50" s="63"/>
    </row>
    <row r="51" spans="1:10" ht="13.5" thickTop="1" x14ac:dyDescent="0.2">
      <c r="A51" s="72"/>
      <c r="B51" s="73"/>
      <c r="C51" s="73" t="s">
        <v>20</v>
      </c>
      <c r="D51" s="73"/>
      <c r="E51" s="74">
        <v>12000</v>
      </c>
      <c r="F51" s="75">
        <v>13000</v>
      </c>
      <c r="G51" s="76">
        <v>20000</v>
      </c>
      <c r="H51" s="76">
        <f>E51+F51-G51</f>
        <v>5000</v>
      </c>
      <c r="I51" s="77">
        <f>H51</f>
        <v>5000</v>
      </c>
      <c r="J51" s="63"/>
    </row>
    <row r="52" spans="1:10" x14ac:dyDescent="0.2">
      <c r="A52" s="78"/>
      <c r="B52" s="79"/>
      <c r="C52" s="79" t="s">
        <v>28</v>
      </c>
      <c r="D52" s="79"/>
      <c r="E52" s="80">
        <v>191038.14</v>
      </c>
      <c r="F52" s="12">
        <v>185561</v>
      </c>
      <c r="G52" s="81">
        <v>175187</v>
      </c>
      <c r="H52" s="81">
        <f>E52+F52-G52</f>
        <v>201412.14</v>
      </c>
      <c r="I52" s="82">
        <v>175975.57</v>
      </c>
      <c r="J52" s="63"/>
    </row>
    <row r="53" spans="1:10" x14ac:dyDescent="0.2">
      <c r="A53" s="78"/>
      <c r="B53" s="79"/>
      <c r="C53" s="79" t="s">
        <v>19</v>
      </c>
      <c r="D53" s="79"/>
      <c r="E53" s="80">
        <v>807284.48</v>
      </c>
      <c r="F53" s="12">
        <f>18302.49+598205.03</f>
        <v>616507.52</v>
      </c>
      <c r="G53" s="81">
        <v>229318.39999999999</v>
      </c>
      <c r="H53" s="81">
        <f>E53+F53-G53</f>
        <v>1194473.6000000001</v>
      </c>
      <c r="I53" s="82">
        <f>203502.05+598205.03</f>
        <v>801707.08000000007</v>
      </c>
      <c r="J53" s="63"/>
    </row>
    <row r="54" spans="1:10" x14ac:dyDescent="0.2">
      <c r="A54" s="78"/>
      <c r="B54" s="79"/>
      <c r="C54" s="79" t="s">
        <v>29</v>
      </c>
      <c r="D54" s="79"/>
      <c r="E54" s="80">
        <v>495423.59000000008</v>
      </c>
      <c r="F54" s="12">
        <v>1563289</v>
      </c>
      <c r="G54" s="81">
        <v>1725248</v>
      </c>
      <c r="H54" s="81">
        <f>E54+F54-G54</f>
        <v>333464.59000000008</v>
      </c>
      <c r="I54" s="82">
        <f>H54</f>
        <v>333464.59000000008</v>
      </c>
      <c r="J54" s="63"/>
    </row>
    <row r="55" spans="1:10" ht="18.75" thickBot="1" x14ac:dyDescent="0.4">
      <c r="A55" s="83" t="s">
        <v>12</v>
      </c>
      <c r="B55" s="198"/>
      <c r="C55" s="198"/>
      <c r="D55" s="198"/>
      <c r="E55" s="199">
        <f>E51+E52+E53+E54</f>
        <v>1505746.21</v>
      </c>
      <c r="F55" s="200">
        <f>F51+F52+F53+F54</f>
        <v>2378357.52</v>
      </c>
      <c r="G55" s="200">
        <f>G51+G52+G53+G54</f>
        <v>2149753.4</v>
      </c>
      <c r="H55" s="200">
        <f>H51+H52+H53+H54</f>
        <v>1734350.3300000003</v>
      </c>
      <c r="I55" s="201">
        <f>I51+I52+I53+I54</f>
        <v>1316147.2400000002</v>
      </c>
      <c r="J55" s="63"/>
    </row>
    <row r="56" spans="1:10" ht="18.75" thickTop="1" x14ac:dyDescent="0.35">
      <c r="A56" s="85"/>
      <c r="B56" s="86"/>
      <c r="C56" s="86"/>
      <c r="D56" s="36"/>
      <c r="E56" s="36"/>
      <c r="F56" s="70"/>
      <c r="G56" s="88"/>
      <c r="H56" s="89"/>
      <c r="I56" s="89"/>
      <c r="J56" s="6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6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  <row r="64" spans="1:10" x14ac:dyDescent="0.2">
      <c r="E64" s="202"/>
    </row>
    <row r="65" spans="5:5" x14ac:dyDescent="0.2">
      <c r="E65" s="202"/>
    </row>
    <row r="66" spans="5:5" x14ac:dyDescent="0.2">
      <c r="E66" s="202"/>
    </row>
    <row r="67" spans="5:5" x14ac:dyDescent="0.2">
      <c r="E67" s="202"/>
    </row>
  </sheetData>
  <mergeCells count="14">
    <mergeCell ref="A44:I44"/>
    <mergeCell ref="H46:I46"/>
    <mergeCell ref="F48:F49"/>
    <mergeCell ref="A2:D2"/>
    <mergeCell ref="E2:I2"/>
    <mergeCell ref="E3:I3"/>
    <mergeCell ref="E4:I4"/>
    <mergeCell ref="E5:I5"/>
    <mergeCell ref="E7:I7"/>
    <mergeCell ref="H13:I13"/>
    <mergeCell ref="A34:I36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8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140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106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107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94" t="s">
        <v>108</v>
      </c>
      <c r="F6" s="20"/>
      <c r="G6" s="21" t="s">
        <v>3</v>
      </c>
      <c r="H6" s="22"/>
      <c r="I6" s="22">
        <v>1112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4879000</v>
      </c>
      <c r="F16" s="162">
        <v>20825324.18</v>
      </c>
      <c r="G16" s="8">
        <f>H16+I16</f>
        <v>20825324.18</v>
      </c>
      <c r="H16" s="161">
        <v>20642701.329999998</v>
      </c>
      <c r="I16" s="161">
        <v>182622.85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4879000</v>
      </c>
      <c r="F18" s="162">
        <v>21384740.68</v>
      </c>
      <c r="G18" s="8">
        <f>H18+I18</f>
        <v>21018396.879999999</v>
      </c>
      <c r="H18" s="161">
        <v>20681763.879999999</v>
      </c>
      <c r="I18" s="161">
        <v>336633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193072.69999999925</v>
      </c>
      <c r="H24" s="211">
        <f>H18-H16-H22</f>
        <v>39062.550000000745</v>
      </c>
      <c r="I24" s="211">
        <f>I18-I16-I22</f>
        <v>154010.15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193072.69999999925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193072.7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222">
        <v>5000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222">
        <v>188072.7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1111233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151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251000</v>
      </c>
      <c r="G39" s="168">
        <v>251000</v>
      </c>
      <c r="H39" s="164"/>
      <c r="I39" s="61">
        <f>G39/F39</f>
        <v>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188250</v>
      </c>
      <c r="G41" s="168">
        <v>188250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/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3000</v>
      </c>
      <c r="F50" s="75">
        <v>7000</v>
      </c>
      <c r="G50" s="76">
        <v>5000</v>
      </c>
      <c r="H50" s="76">
        <f>E50+F50-G50</f>
        <v>5000</v>
      </c>
      <c r="I50" s="77">
        <f>H50</f>
        <v>5000</v>
      </c>
      <c r="J50" s="63"/>
    </row>
    <row r="51" spans="1:10" x14ac:dyDescent="0.2">
      <c r="A51" s="78"/>
      <c r="B51" s="79"/>
      <c r="C51" s="79" t="s">
        <v>28</v>
      </c>
      <c r="D51" s="79"/>
      <c r="E51" s="80">
        <v>485741.64</v>
      </c>
      <c r="F51" s="12">
        <v>111641</v>
      </c>
      <c r="G51" s="81">
        <v>75670.5</v>
      </c>
      <c r="H51" s="81">
        <f>E51+F51-G51</f>
        <v>521712.14</v>
      </c>
      <c r="I51" s="82">
        <v>382969.31</v>
      </c>
      <c r="J51" s="63"/>
    </row>
    <row r="52" spans="1:10" x14ac:dyDescent="0.2">
      <c r="A52" s="78"/>
      <c r="B52" s="79"/>
      <c r="C52" s="79" t="s">
        <v>19</v>
      </c>
      <c r="D52" s="79"/>
      <c r="E52" s="80">
        <v>889374.74</v>
      </c>
      <c r="F52" s="12">
        <f>165150.1+506684.8</f>
        <v>671834.9</v>
      </c>
      <c r="G52" s="81">
        <f>219984+136284</f>
        <v>356268</v>
      </c>
      <c r="H52" s="81">
        <f>E52+F52-G52</f>
        <v>1204941.6400000001</v>
      </c>
      <c r="I52" s="82">
        <f>312586.58+683278</f>
        <v>995864.58000000007</v>
      </c>
      <c r="J52" s="63"/>
    </row>
    <row r="53" spans="1:10" x14ac:dyDescent="0.2">
      <c r="A53" s="78"/>
      <c r="B53" s="79"/>
      <c r="C53" s="79" t="s">
        <v>29</v>
      </c>
      <c r="D53" s="79"/>
      <c r="E53" s="80">
        <v>434022.35</v>
      </c>
      <c r="F53" s="12">
        <v>559737</v>
      </c>
      <c r="G53" s="81">
        <v>627579</v>
      </c>
      <c r="H53" s="81">
        <f>E53+F53-G53</f>
        <v>366180.35</v>
      </c>
      <c r="I53" s="82">
        <v>190275.93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1812138.73</v>
      </c>
      <c r="F54" s="200">
        <f>F50+F51+F52+F53</f>
        <v>1350212.9</v>
      </c>
      <c r="G54" s="200">
        <f>G50+G51+G52+G53</f>
        <v>1064517.5</v>
      </c>
      <c r="H54" s="200">
        <f>H50+H51+H52+H53</f>
        <v>2097834.1300000004</v>
      </c>
      <c r="I54" s="201">
        <f>I50+I51+I52+I53</f>
        <v>1574109.82</v>
      </c>
      <c r="J54" s="63"/>
    </row>
    <row r="55" spans="1:10" ht="18.75" thickTop="1" x14ac:dyDescent="0.35">
      <c r="A55" s="85"/>
      <c r="B55" s="86"/>
      <c r="C55" s="86"/>
      <c r="D55" s="36"/>
      <c r="E55" s="36"/>
      <c r="F55" s="70"/>
      <c r="G55" s="88"/>
      <c r="H55" s="89"/>
      <c r="I55" s="89"/>
      <c r="J55" s="6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6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43:I43"/>
    <mergeCell ref="H45:I45"/>
    <mergeCell ref="F47:F48"/>
    <mergeCell ref="A2:D2"/>
    <mergeCell ref="E2:I2"/>
    <mergeCell ref="E3:I3"/>
    <mergeCell ref="E4:I4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A28" zoomScaleNormal="100" workbookViewId="0">
      <selection activeCell="B68" sqref="B68"/>
    </sheetView>
  </sheetViews>
  <sheetFormatPr defaultRowHeight="12.75" x14ac:dyDescent="0.2"/>
  <cols>
    <col min="1" max="1" width="7.5703125" style="15" customWidth="1"/>
    <col min="2" max="2" width="2.5703125" style="15" customWidth="1"/>
    <col min="3" max="3" width="8.42578125" style="15" customWidth="1"/>
    <col min="4" max="4" width="8.28515625" style="15" customWidth="1"/>
    <col min="5" max="5" width="14.7109375" style="15" customWidth="1"/>
    <col min="6" max="6" width="15.5703125" style="15" customWidth="1"/>
    <col min="7" max="8" width="14.7109375" style="15" customWidth="1"/>
    <col min="9" max="9" width="16.28515625" style="15" customWidth="1"/>
    <col min="10" max="10" width="16.85546875" style="15" customWidth="1"/>
    <col min="11" max="16384" width="9.140625" style="11"/>
  </cols>
  <sheetData>
    <row r="1" spans="1:10" ht="19.5" x14ac:dyDescent="0.4">
      <c r="A1" s="13" t="s">
        <v>0</v>
      </c>
      <c r="B1" s="14"/>
      <c r="C1" s="14"/>
      <c r="D1" s="14"/>
    </row>
    <row r="2" spans="1:10" ht="19.5" x14ac:dyDescent="0.4">
      <c r="A2" s="361" t="s">
        <v>1</v>
      </c>
      <c r="B2" s="361"/>
      <c r="C2" s="361"/>
      <c r="D2" s="361"/>
      <c r="E2" s="362" t="s">
        <v>153</v>
      </c>
      <c r="F2" s="362"/>
      <c r="G2" s="362"/>
      <c r="H2" s="362"/>
      <c r="I2" s="362"/>
      <c r="J2" s="17"/>
    </row>
    <row r="3" spans="1:10" ht="9.75" customHeight="1" x14ac:dyDescent="0.4">
      <c r="A3" s="16"/>
      <c r="B3" s="16"/>
      <c r="C3" s="16"/>
      <c r="D3" s="16"/>
      <c r="E3" s="364" t="s">
        <v>32</v>
      </c>
      <c r="F3" s="364"/>
      <c r="G3" s="364"/>
      <c r="H3" s="364"/>
      <c r="I3" s="364"/>
      <c r="J3" s="17"/>
    </row>
    <row r="4" spans="1:10" ht="15.75" x14ac:dyDescent="0.25">
      <c r="A4" s="18" t="s">
        <v>2</v>
      </c>
      <c r="E4" s="363" t="s">
        <v>109</v>
      </c>
      <c r="F4" s="363"/>
      <c r="G4" s="363"/>
      <c r="H4" s="363"/>
      <c r="I4" s="363"/>
    </row>
    <row r="5" spans="1:10" ht="7.5" customHeight="1" x14ac:dyDescent="0.25">
      <c r="A5" s="18"/>
      <c r="E5" s="364" t="s">
        <v>32</v>
      </c>
      <c r="F5" s="364"/>
      <c r="G5" s="364"/>
      <c r="H5" s="364"/>
      <c r="I5" s="364"/>
    </row>
    <row r="6" spans="1:10" ht="19.5" x14ac:dyDescent="0.4">
      <c r="A6" s="17" t="s">
        <v>149</v>
      </c>
      <c r="E6" s="19" t="s">
        <v>110</v>
      </c>
      <c r="F6" s="20"/>
      <c r="G6" s="21" t="s">
        <v>3</v>
      </c>
      <c r="H6" s="22"/>
      <c r="I6" s="22">
        <v>1135</v>
      </c>
    </row>
    <row r="7" spans="1:10" ht="8.25" customHeight="1" x14ac:dyDescent="0.4">
      <c r="A7" s="17"/>
      <c r="E7" s="364" t="s">
        <v>33</v>
      </c>
      <c r="F7" s="364"/>
      <c r="G7" s="364"/>
      <c r="H7" s="364"/>
      <c r="I7" s="364"/>
    </row>
    <row r="8" spans="1:10" ht="19.5" hidden="1" x14ac:dyDescent="0.4">
      <c r="A8" s="17"/>
      <c r="E8" s="22"/>
      <c r="F8" s="22"/>
      <c r="G8" s="22"/>
      <c r="H8" s="21"/>
      <c r="I8" s="22"/>
    </row>
    <row r="9" spans="1:10" ht="30.75" customHeight="1" x14ac:dyDescent="0.4">
      <c r="A9" s="17"/>
      <c r="E9" s="22"/>
      <c r="F9" s="22"/>
      <c r="G9" s="22"/>
      <c r="H9" s="21"/>
      <c r="I9" s="22"/>
    </row>
    <row r="11" spans="1:10" s="5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5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95" t="s">
        <v>10</v>
      </c>
      <c r="I12" s="182" t="s">
        <v>11</v>
      </c>
      <c r="J12" s="24"/>
    </row>
    <row r="13" spans="1:10" s="5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3"/>
      <c r="H13" s="365" t="s">
        <v>165</v>
      </c>
      <c r="I13" s="366"/>
      <c r="J13" s="24"/>
    </row>
    <row r="14" spans="1:10" s="5" customFormat="1" ht="12.75" customHeight="1" x14ac:dyDescent="0.2">
      <c r="A14" s="28"/>
      <c r="B14" s="28"/>
      <c r="C14" s="28"/>
      <c r="D14" s="28"/>
      <c r="E14" s="25"/>
      <c r="F14" s="25"/>
      <c r="G14" s="183"/>
      <c r="H14" s="184"/>
      <c r="I14" s="163"/>
      <c r="J14" s="24"/>
    </row>
    <row r="15" spans="1:10" s="5" customFormat="1" ht="18.75" x14ac:dyDescent="0.4">
      <c r="A15" s="32" t="s">
        <v>172</v>
      </c>
      <c r="B15" s="32"/>
      <c r="C15" s="33"/>
      <c r="D15" s="34"/>
      <c r="E15" s="35"/>
      <c r="F15" s="35"/>
      <c r="G15" s="185"/>
      <c r="H15" s="28"/>
      <c r="I15" s="28"/>
      <c r="J15" s="24"/>
    </row>
    <row r="16" spans="1:10" s="5" customFormat="1" ht="19.5" x14ac:dyDescent="0.4">
      <c r="A16" s="37" t="s">
        <v>14</v>
      </c>
      <c r="B16" s="32"/>
      <c r="C16" s="33"/>
      <c r="D16" s="34"/>
      <c r="E16" s="161">
        <v>14188000</v>
      </c>
      <c r="F16" s="162">
        <v>58212797.939999998</v>
      </c>
      <c r="G16" s="8">
        <f>H16+I16</f>
        <v>59424691.119999997</v>
      </c>
      <c r="H16" s="161">
        <v>58516913.609999999</v>
      </c>
      <c r="I16" s="161">
        <v>907777.51</v>
      </c>
      <c r="J16" s="24"/>
    </row>
    <row r="17" spans="1:10" s="5" customFormat="1" ht="20.25" customHeight="1" x14ac:dyDescent="0.35">
      <c r="A17" s="2"/>
      <c r="B17" s="24"/>
      <c r="C17" s="24"/>
      <c r="D17" s="24"/>
      <c r="J17" s="24"/>
    </row>
    <row r="18" spans="1:10" s="5" customFormat="1" ht="19.5" x14ac:dyDescent="0.4">
      <c r="A18" s="37" t="s">
        <v>15</v>
      </c>
      <c r="B18" s="3"/>
      <c r="C18" s="3"/>
      <c r="D18" s="3"/>
      <c r="E18" s="161">
        <v>14293000</v>
      </c>
      <c r="F18" s="162">
        <v>58333154.109999999</v>
      </c>
      <c r="G18" s="8">
        <f>H18+I18</f>
        <v>60249051.460000001</v>
      </c>
      <c r="H18" s="161">
        <v>59157638.340000004</v>
      </c>
      <c r="I18" s="161">
        <v>1091413.1200000001</v>
      </c>
      <c r="J18" s="24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6" t="s">
        <v>38</v>
      </c>
      <c r="D22" s="38"/>
      <c r="E22" s="38"/>
      <c r="F22" s="38"/>
      <c r="G22" s="6">
        <f>H22+I22</f>
        <v>0</v>
      </c>
      <c r="H22" s="7">
        <v>0</v>
      </c>
      <c r="I22" s="7">
        <v>0</v>
      </c>
      <c r="J22" s="39"/>
    </row>
    <row r="23" spans="1:10" ht="18" x14ac:dyDescent="0.35">
      <c r="A23" s="38"/>
      <c r="B23" s="38"/>
      <c r="C23" s="186"/>
      <c r="D23" s="38"/>
      <c r="E23" s="38"/>
      <c r="F23" s="38"/>
      <c r="G23" s="6"/>
      <c r="H23" s="7"/>
      <c r="I23" s="7"/>
      <c r="J23" s="39"/>
    </row>
    <row r="24" spans="1:10" ht="19.5" x14ac:dyDescent="0.4">
      <c r="A24" s="209" t="s">
        <v>34</v>
      </c>
      <c r="B24" s="209"/>
      <c r="C24" s="210"/>
      <c r="D24" s="209"/>
      <c r="E24" s="209"/>
      <c r="F24" s="209"/>
      <c r="G24" s="211">
        <f>G18-G16-G22</f>
        <v>824360.34000000358</v>
      </c>
      <c r="H24" s="211">
        <f>H18-H16-H22</f>
        <v>640724.73000000417</v>
      </c>
      <c r="I24" s="211">
        <f>I18-I16-I22</f>
        <v>183635.6100000001</v>
      </c>
      <c r="J24" s="45"/>
    </row>
    <row r="25" spans="1:10" ht="15" x14ac:dyDescent="0.3">
      <c r="A25" s="207" t="s">
        <v>193</v>
      </c>
      <c r="B25" s="207"/>
      <c r="C25" s="207"/>
      <c r="D25" s="207"/>
      <c r="E25" s="207"/>
      <c r="F25" s="207"/>
      <c r="G25" s="212">
        <f>G24</f>
        <v>824360.34000000358</v>
      </c>
      <c r="H25" s="204"/>
      <c r="I25" s="204"/>
    </row>
    <row r="26" spans="1:10" ht="15" x14ac:dyDescent="0.3">
      <c r="A26" s="207" t="s">
        <v>173</v>
      </c>
      <c r="B26" s="207"/>
      <c r="C26" s="207"/>
      <c r="D26" s="207"/>
      <c r="E26" s="207"/>
      <c r="F26" s="207"/>
      <c r="G26" s="213">
        <v>0</v>
      </c>
      <c r="H26" s="204"/>
      <c r="I26" s="204"/>
    </row>
    <row r="27" spans="1:10" x14ac:dyDescent="0.2">
      <c r="A27" s="204"/>
      <c r="B27" s="204"/>
      <c r="C27" s="204"/>
      <c r="D27" s="204"/>
      <c r="E27" s="204"/>
      <c r="F27" s="204"/>
      <c r="G27" s="204"/>
      <c r="H27" s="203"/>
      <c r="I27" s="203"/>
    </row>
    <row r="28" spans="1:10" ht="16.5" x14ac:dyDescent="0.35">
      <c r="A28" s="214" t="s">
        <v>174</v>
      </c>
      <c r="B28" s="214" t="s">
        <v>175</v>
      </c>
      <c r="C28" s="214"/>
      <c r="D28" s="208"/>
      <c r="E28" s="208"/>
      <c r="F28" s="206"/>
      <c r="G28" s="211"/>
      <c r="H28" s="205"/>
      <c r="I28" s="215"/>
      <c r="J28" s="46"/>
    </row>
    <row r="29" spans="1:10" s="5" customFormat="1" ht="15" x14ac:dyDescent="0.3">
      <c r="A29" s="214"/>
      <c r="B29" s="214"/>
      <c r="C29" s="369" t="s">
        <v>18</v>
      </c>
      <c r="D29" s="369"/>
      <c r="E29" s="369"/>
      <c r="F29" s="206"/>
      <c r="G29" s="216">
        <f>G30+G31</f>
        <v>824360.34</v>
      </c>
      <c r="H29" s="205"/>
      <c r="I29" s="215"/>
      <c r="J29" s="161"/>
    </row>
    <row r="30" spans="1:10" s="5" customFormat="1" ht="18.75" x14ac:dyDescent="0.4">
      <c r="A30" s="217"/>
      <c r="B30" s="217"/>
      <c r="C30" s="218"/>
      <c r="D30" s="219"/>
      <c r="E30" s="220" t="s">
        <v>194</v>
      </c>
      <c r="F30" s="221" t="s">
        <v>20</v>
      </c>
      <c r="G30" s="161">
        <v>15000</v>
      </c>
      <c r="H30" s="205"/>
      <c r="I30" s="215"/>
      <c r="J30" s="161"/>
    </row>
    <row r="31" spans="1:10" s="5" customFormat="1" ht="18.75" x14ac:dyDescent="0.4">
      <c r="A31" s="217"/>
      <c r="B31" s="217"/>
      <c r="C31" s="223"/>
      <c r="D31" s="219"/>
      <c r="E31" s="224"/>
      <c r="F31" s="221" t="s">
        <v>19</v>
      </c>
      <c r="G31" s="161">
        <v>809360.34</v>
      </c>
      <c r="H31" s="205"/>
      <c r="I31" s="215"/>
    </row>
    <row r="32" spans="1:10" s="5" customFormat="1" ht="20.25" customHeight="1" x14ac:dyDescent="0.4">
      <c r="A32" s="217"/>
      <c r="B32" s="225"/>
      <c r="C32" s="370" t="s">
        <v>195</v>
      </c>
      <c r="D32" s="370"/>
      <c r="E32" s="370"/>
      <c r="F32" s="370"/>
      <c r="G32" s="216">
        <f>G26</f>
        <v>0</v>
      </c>
      <c r="H32" s="205"/>
      <c r="I32" s="215"/>
    </row>
    <row r="33" spans="1:10" s="5" customFormat="1" ht="20.25" customHeight="1" x14ac:dyDescent="0.3">
      <c r="A33" s="226"/>
      <c r="B33" s="371" t="s">
        <v>196</v>
      </c>
      <c r="C33" s="371"/>
      <c r="D33" s="371"/>
      <c r="E33" s="371"/>
      <c r="F33" s="371"/>
      <c r="G33" s="227">
        <v>0</v>
      </c>
      <c r="H33" s="228"/>
      <c r="I33" s="228"/>
    </row>
    <row r="34" spans="1:10" s="5" customFormat="1" x14ac:dyDescent="0.2">
      <c r="A34" s="367"/>
      <c r="B34" s="367"/>
      <c r="C34" s="367"/>
      <c r="D34" s="367"/>
      <c r="E34" s="367"/>
      <c r="F34" s="367"/>
      <c r="G34" s="367"/>
      <c r="H34" s="367"/>
      <c r="I34" s="367"/>
    </row>
    <row r="35" spans="1:10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54"/>
    </row>
    <row r="36" spans="1:10" ht="19.5" x14ac:dyDescent="0.4">
      <c r="A36" s="32" t="s">
        <v>176</v>
      </c>
      <c r="B36" s="32" t="s">
        <v>30</v>
      </c>
      <c r="C36" s="32"/>
      <c r="D36" s="55"/>
      <c r="E36" s="185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36</v>
      </c>
      <c r="G37" s="182" t="s">
        <v>6</v>
      </c>
      <c r="H37" s="28"/>
      <c r="I37" s="58" t="s">
        <v>39</v>
      </c>
      <c r="J37" s="54"/>
    </row>
    <row r="38" spans="1:10" ht="15" customHeight="1" x14ac:dyDescent="0.35">
      <c r="A38" s="167" t="s">
        <v>31</v>
      </c>
      <c r="B38" s="60"/>
      <c r="C38" s="2"/>
      <c r="D38" s="60"/>
      <c r="E38" s="185"/>
      <c r="F38" s="168">
        <v>0</v>
      </c>
      <c r="G38" s="168">
        <v>0</v>
      </c>
      <c r="H38" s="164"/>
      <c r="I38" s="61" t="s">
        <v>151</v>
      </c>
      <c r="J38" s="54"/>
    </row>
    <row r="39" spans="1:10" ht="16.5" x14ac:dyDescent="0.35">
      <c r="A39" s="167" t="s">
        <v>42</v>
      </c>
      <c r="B39" s="60"/>
      <c r="C39" s="2"/>
      <c r="D39" s="188"/>
      <c r="E39" s="188"/>
      <c r="F39" s="168">
        <v>3212000</v>
      </c>
      <c r="G39" s="168">
        <v>3224168.7</v>
      </c>
      <c r="H39" s="164"/>
      <c r="I39" s="61">
        <f>G39/F39</f>
        <v>1.0037885118306351</v>
      </c>
      <c r="J39" s="63"/>
    </row>
    <row r="40" spans="1:10" ht="16.5" x14ac:dyDescent="0.35">
      <c r="A40" s="167" t="s">
        <v>43</v>
      </c>
      <c r="B40" s="60"/>
      <c r="C40" s="2"/>
      <c r="D40" s="188"/>
      <c r="E40" s="188"/>
      <c r="F40" s="168">
        <v>0</v>
      </c>
      <c r="G40" s="168">
        <v>0</v>
      </c>
      <c r="H40" s="164"/>
      <c r="I40" s="61" t="s">
        <v>151</v>
      </c>
      <c r="J40" s="63"/>
    </row>
    <row r="41" spans="1:10" ht="16.5" x14ac:dyDescent="0.35">
      <c r="A41" s="167" t="s">
        <v>158</v>
      </c>
      <c r="B41" s="60"/>
      <c r="C41" s="2"/>
      <c r="D41" s="185"/>
      <c r="E41" s="185"/>
      <c r="F41" s="168">
        <v>2409000</v>
      </c>
      <c r="G41" s="168">
        <v>2409000</v>
      </c>
      <c r="H41" s="164"/>
      <c r="I41" s="61">
        <f>G41/F41</f>
        <v>1</v>
      </c>
      <c r="J41" s="63"/>
    </row>
    <row r="42" spans="1:10" ht="16.5" x14ac:dyDescent="0.35">
      <c r="A42" s="167" t="s">
        <v>37</v>
      </c>
      <c r="B42" s="35"/>
      <c r="C42" s="35"/>
      <c r="D42" s="28"/>
      <c r="E42" s="28" t="s">
        <v>152</v>
      </c>
      <c r="F42" s="168">
        <v>0</v>
      </c>
      <c r="G42" s="168">
        <v>0</v>
      </c>
      <c r="H42" s="164"/>
      <c r="I42" s="189" t="s">
        <v>151</v>
      </c>
      <c r="J42" s="63"/>
    </row>
    <row r="43" spans="1:10" x14ac:dyDescent="0.2">
      <c r="A43" s="368" t="s">
        <v>183</v>
      </c>
      <c r="B43" s="368"/>
      <c r="C43" s="368"/>
      <c r="D43" s="368"/>
      <c r="E43" s="368"/>
      <c r="F43" s="368"/>
      <c r="G43" s="368"/>
      <c r="H43" s="368"/>
      <c r="I43" s="368"/>
      <c r="J43" s="63"/>
    </row>
    <row r="44" spans="1:10" x14ac:dyDescent="0.2">
      <c r="A44" s="181"/>
      <c r="B44" s="181"/>
      <c r="C44" s="181"/>
      <c r="D44" s="181"/>
      <c r="E44" s="181"/>
      <c r="F44" s="181"/>
      <c r="G44" s="181"/>
      <c r="H44" s="181"/>
      <c r="I44" s="181"/>
      <c r="J44" s="63"/>
    </row>
    <row r="45" spans="1:10" ht="19.5" thickBot="1" x14ac:dyDescent="0.45">
      <c r="A45" s="32" t="s">
        <v>177</v>
      </c>
      <c r="B45" s="32" t="s">
        <v>24</v>
      </c>
      <c r="C45" s="34"/>
      <c r="D45" s="185"/>
      <c r="E45" s="185"/>
      <c r="F45" s="70"/>
      <c r="G45" s="71"/>
      <c r="H45" s="365" t="s">
        <v>41</v>
      </c>
      <c r="I45" s="366"/>
      <c r="J45" s="63"/>
    </row>
    <row r="46" spans="1:10" ht="18.75" thickTop="1" x14ac:dyDescent="0.35">
      <c r="A46" s="141"/>
      <c r="B46" s="190"/>
      <c r="C46" s="143"/>
      <c r="D46" s="190"/>
      <c r="E46" s="144" t="s">
        <v>178</v>
      </c>
      <c r="F46" s="145" t="s">
        <v>25</v>
      </c>
      <c r="G46" s="146" t="s">
        <v>26</v>
      </c>
      <c r="H46" s="147" t="s">
        <v>27</v>
      </c>
      <c r="I46" s="148" t="s">
        <v>40</v>
      </c>
      <c r="J46" s="63"/>
    </row>
    <row r="47" spans="1:10" x14ac:dyDescent="0.2">
      <c r="A47" s="191"/>
      <c r="B47" s="192"/>
      <c r="C47" s="192"/>
      <c r="D47" s="192"/>
      <c r="E47" s="149"/>
      <c r="F47" s="360"/>
      <c r="G47" s="151"/>
      <c r="H47" s="152">
        <v>41639</v>
      </c>
      <c r="I47" s="153">
        <v>41639</v>
      </c>
      <c r="J47" s="63"/>
    </row>
    <row r="48" spans="1:10" x14ac:dyDescent="0.2">
      <c r="A48" s="191"/>
      <c r="B48" s="192"/>
      <c r="C48" s="192"/>
      <c r="D48" s="192"/>
      <c r="E48" s="149"/>
      <c r="F48" s="360"/>
      <c r="G48" s="154"/>
      <c r="H48" s="154"/>
      <c r="I48" s="155"/>
      <c r="J48" s="63"/>
    </row>
    <row r="49" spans="1:10" ht="13.5" thickBot="1" x14ac:dyDescent="0.25">
      <c r="A49" s="193"/>
      <c r="B49" s="194"/>
      <c r="C49" s="194"/>
      <c r="D49" s="194"/>
      <c r="E49" s="193"/>
      <c r="F49" s="195"/>
      <c r="G49" s="196"/>
      <c r="H49" s="196"/>
      <c r="I49" s="197"/>
      <c r="J49" s="63"/>
    </row>
    <row r="50" spans="1:10" ht="13.5" thickTop="1" x14ac:dyDescent="0.2">
      <c r="A50" s="72"/>
      <c r="B50" s="73"/>
      <c r="C50" s="73" t="s">
        <v>20</v>
      </c>
      <c r="D50" s="73"/>
      <c r="E50" s="74">
        <v>191541</v>
      </c>
      <c r="F50" s="75">
        <v>15000</v>
      </c>
      <c r="G50" s="76">
        <v>4800</v>
      </c>
      <c r="H50" s="76">
        <f>E50+F50-G50</f>
        <v>201741</v>
      </c>
      <c r="I50" s="77">
        <f>H50</f>
        <v>201741</v>
      </c>
      <c r="J50" s="63"/>
    </row>
    <row r="51" spans="1:10" x14ac:dyDescent="0.2">
      <c r="A51" s="78"/>
      <c r="B51" s="79"/>
      <c r="C51" s="79" t="s">
        <v>28</v>
      </c>
      <c r="D51" s="79"/>
      <c r="E51" s="80">
        <v>146303.22999999998</v>
      </c>
      <c r="F51" s="12">
        <v>310374</v>
      </c>
      <c r="G51" s="81">
        <v>310165</v>
      </c>
      <c r="H51" s="81">
        <f>E51+F51-G51</f>
        <v>146512.22999999998</v>
      </c>
      <c r="I51" s="82">
        <v>132404.23000000001</v>
      </c>
      <c r="J51" s="63"/>
    </row>
    <row r="52" spans="1:10" x14ac:dyDescent="0.2">
      <c r="A52" s="78"/>
      <c r="B52" s="79"/>
      <c r="C52" s="79" t="s">
        <v>19</v>
      </c>
      <c r="D52" s="79"/>
      <c r="E52" s="80">
        <v>1588276.51</v>
      </c>
      <c r="F52" s="12">
        <f>711745.63+459776.97</f>
        <v>1171522.6000000001</v>
      </c>
      <c r="G52" s="81">
        <f>1044932.75+438495.8</f>
        <v>1483428.55</v>
      </c>
      <c r="H52" s="81">
        <f>E52+F52-G52</f>
        <v>1276370.5600000003</v>
      </c>
      <c r="I52" s="82">
        <f>H52</f>
        <v>1276370.5600000003</v>
      </c>
      <c r="J52" s="63"/>
    </row>
    <row r="53" spans="1:10" x14ac:dyDescent="0.2">
      <c r="A53" s="78"/>
      <c r="B53" s="79"/>
      <c r="C53" s="79" t="s">
        <v>29</v>
      </c>
      <c r="D53" s="79"/>
      <c r="E53" s="80">
        <v>744885.29</v>
      </c>
      <c r="F53" s="12">
        <v>4320668.7</v>
      </c>
      <c r="G53" s="81">
        <v>3993942.91</v>
      </c>
      <c r="H53" s="81">
        <f>E53+F53-G53</f>
        <v>1071611.08</v>
      </c>
      <c r="I53" s="82">
        <f>H53</f>
        <v>1071611.08</v>
      </c>
      <c r="J53" s="63"/>
    </row>
    <row r="54" spans="1:10" ht="18.75" thickBot="1" x14ac:dyDescent="0.4">
      <c r="A54" s="83" t="s">
        <v>12</v>
      </c>
      <c r="B54" s="198"/>
      <c r="C54" s="198"/>
      <c r="D54" s="198"/>
      <c r="E54" s="199">
        <f>E50+E51+E52+E53</f>
        <v>2671006.0300000003</v>
      </c>
      <c r="F54" s="200">
        <f>F50+F51+F52+F53</f>
        <v>5817565.3000000007</v>
      </c>
      <c r="G54" s="200">
        <f>G50+G51+G52+G53</f>
        <v>5792336.46</v>
      </c>
      <c r="H54" s="200">
        <f>H50+H51+H52+H53</f>
        <v>2696234.87</v>
      </c>
      <c r="I54" s="201">
        <f>I50+I51+I52+I53</f>
        <v>2682126.87</v>
      </c>
      <c r="J54" s="63"/>
    </row>
    <row r="55" spans="1:10" ht="1.5" customHeight="1" thickTop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6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4">
    <mergeCell ref="A2:D2"/>
    <mergeCell ref="E2:I2"/>
    <mergeCell ref="E3:I3"/>
    <mergeCell ref="E4:I4"/>
    <mergeCell ref="F47:F48"/>
    <mergeCell ref="E5:I5"/>
    <mergeCell ref="E7:I7"/>
    <mergeCell ref="H13:I13"/>
    <mergeCell ref="A34:I35"/>
    <mergeCell ref="A43:I43"/>
    <mergeCell ref="H45:I4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24</vt:i4>
      </vt:variant>
    </vt:vector>
  </HeadingPairs>
  <TitlesOfParts>
    <vt:vector size="49" baseType="lpstr">
      <vt:lpstr>Rekapitulace</vt:lpstr>
      <vt:lpstr>1021</vt:lpstr>
      <vt:lpstr>1022</vt:lpstr>
      <vt:lpstr>1024</vt:lpstr>
      <vt:lpstr>1040</vt:lpstr>
      <vt:lpstr>1041</vt:lpstr>
      <vt:lpstr>1111</vt:lpstr>
      <vt:lpstr>1112</vt:lpstr>
      <vt:lpstr>1135</vt:lpstr>
      <vt:lpstr>1136</vt:lpstr>
      <vt:lpstr>1137</vt:lpstr>
      <vt:lpstr>1138</vt:lpstr>
      <vt:lpstr>1140</vt:lpstr>
      <vt:lpstr>1153</vt:lpstr>
      <vt:lpstr>1154</vt:lpstr>
      <vt:lpstr>1163</vt:lpstr>
      <vt:lpstr>1174</vt:lpstr>
      <vt:lpstr>1221</vt:lpstr>
      <vt:lpstr>1222</vt:lpstr>
      <vt:lpstr>1223</vt:lpstr>
      <vt:lpstr>1311</vt:lpstr>
      <vt:lpstr>1312</vt:lpstr>
      <vt:lpstr>1313</vt:lpstr>
      <vt:lpstr>1354</vt:lpstr>
      <vt:lpstr>List3</vt:lpstr>
      <vt:lpstr>Rekapitulace!Názvy_tisku</vt:lpstr>
      <vt:lpstr>'1021'!Oblast_tisku</vt:lpstr>
      <vt:lpstr>'1022'!Oblast_tisku</vt:lpstr>
      <vt:lpstr>'1024'!Oblast_tisku</vt:lpstr>
      <vt:lpstr>'1040'!Oblast_tisku</vt:lpstr>
      <vt:lpstr>'1041'!Oblast_tisku</vt:lpstr>
      <vt:lpstr>'1111'!Oblast_tisku</vt:lpstr>
      <vt:lpstr>'1112'!Oblast_tisku</vt:lpstr>
      <vt:lpstr>'1135'!Oblast_tisku</vt:lpstr>
      <vt:lpstr>'1136'!Oblast_tisku</vt:lpstr>
      <vt:lpstr>'1137'!Oblast_tisku</vt:lpstr>
      <vt:lpstr>'1138'!Oblast_tisku</vt:lpstr>
      <vt:lpstr>'1140'!Oblast_tisku</vt:lpstr>
      <vt:lpstr>'1153'!Oblast_tisku</vt:lpstr>
      <vt:lpstr>'1154'!Oblast_tisku</vt:lpstr>
      <vt:lpstr>'1163'!Oblast_tisku</vt:lpstr>
      <vt:lpstr>'1174'!Oblast_tisku</vt:lpstr>
      <vt:lpstr>'1221'!Oblast_tisku</vt:lpstr>
      <vt:lpstr>'1222'!Oblast_tisku</vt:lpstr>
      <vt:lpstr>'1223'!Oblast_tisku</vt:lpstr>
      <vt:lpstr>'1311'!Oblast_tisku</vt:lpstr>
      <vt:lpstr>'1312'!Oblast_tisku</vt:lpstr>
      <vt:lpstr>'1313'!Oblast_tisku</vt:lpstr>
      <vt:lpstr>'1354'!Oblast_tisku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Dostalová Ing. Bc.</dc:creator>
  <cp:lastModifiedBy>Stiebnerová Monika</cp:lastModifiedBy>
  <cp:lastPrinted>2014-06-02T12:45:00Z</cp:lastPrinted>
  <dcterms:created xsi:type="dcterms:W3CDTF">2008-01-24T08:46:29Z</dcterms:created>
  <dcterms:modified xsi:type="dcterms:W3CDTF">2014-06-02T12:45:05Z</dcterms:modified>
</cp:coreProperties>
</file>