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5" yWindow="0" windowWidth="9720" windowHeight="6690" tabRatio="609"/>
  </bookViews>
  <sheets>
    <sheet name="Rekap " sheetId="11" r:id="rId1"/>
    <sheet name="Příjmy" sheetId="13" r:id="rId2"/>
    <sheet name="List1" sheetId="14" state="hidden" r:id="rId3"/>
  </sheets>
  <definedNames>
    <definedName name="_xlnm._FilterDatabase" localSheetId="1" hidden="1">Příjmy!$C$1:$C$369</definedName>
    <definedName name="_xlnm.Print_Titles" localSheetId="0">'Rekap '!$4:$5</definedName>
    <definedName name="_xlnm.Print_Area" localSheetId="1">Příjmy!$A$1:$I$347</definedName>
    <definedName name="_xlnm.Print_Area" localSheetId="0">'Rekap '!$A$1:$E$39</definedName>
  </definedNames>
  <calcPr calcId="145621"/>
</workbook>
</file>

<file path=xl/calcChain.xml><?xml version="1.0" encoding="utf-8"?>
<calcChain xmlns="http://schemas.openxmlformats.org/spreadsheetml/2006/main">
  <c r="H360" i="13" l="1"/>
  <c r="H362" i="13"/>
  <c r="H352" i="13"/>
  <c r="J16" i="11"/>
  <c r="I16" i="11"/>
  <c r="H16" i="11"/>
  <c r="J15" i="11"/>
  <c r="I15" i="11"/>
  <c r="H15" i="11"/>
  <c r="J13" i="11"/>
  <c r="I13" i="11"/>
  <c r="H13" i="11"/>
  <c r="J12" i="11"/>
  <c r="I12" i="11"/>
  <c r="H12" i="11"/>
  <c r="J11" i="11"/>
  <c r="I11" i="11"/>
  <c r="H11" i="11"/>
  <c r="J10" i="11"/>
  <c r="J14" i="11" s="1"/>
  <c r="I10" i="11"/>
  <c r="I14" i="11" s="1"/>
  <c r="H10" i="11"/>
  <c r="H14" i="11" s="1"/>
  <c r="S314" i="13"/>
  <c r="R314" i="13"/>
  <c r="S312" i="13"/>
  <c r="Q312" i="13"/>
  <c r="F362" i="13"/>
  <c r="G360" i="13" l="1"/>
  <c r="G362" i="13"/>
  <c r="M356" i="13" l="1"/>
  <c r="K356" i="13"/>
  <c r="H363" i="13"/>
  <c r="M354" i="13"/>
  <c r="L354" i="13"/>
  <c r="L356" i="13" s="1"/>
  <c r="K354" i="13"/>
  <c r="M353" i="13"/>
  <c r="L353" i="13"/>
  <c r="K353" i="13"/>
  <c r="M340" i="13"/>
  <c r="M339" i="13"/>
  <c r="K339" i="13"/>
  <c r="M336" i="13"/>
  <c r="L336" i="13"/>
  <c r="L339" i="13" s="1"/>
  <c r="K336" i="13"/>
  <c r="M264" i="13"/>
  <c r="L264" i="13"/>
  <c r="K264" i="13"/>
  <c r="H187" i="13"/>
  <c r="O314" i="13"/>
  <c r="K65" i="13"/>
  <c r="F360" i="13"/>
  <c r="F353" i="13"/>
  <c r="F264" i="13"/>
  <c r="H314" i="13"/>
  <c r="I262" i="13"/>
  <c r="I260" i="13"/>
  <c r="I259" i="13"/>
  <c r="H258" i="13"/>
  <c r="G258" i="13"/>
  <c r="G263" i="13" s="1"/>
  <c r="H212" i="13"/>
  <c r="G212" i="13"/>
  <c r="H208" i="13"/>
  <c r="G208" i="13"/>
  <c r="H194" i="13"/>
  <c r="H368" i="13" l="1"/>
  <c r="H370" i="13" s="1"/>
  <c r="H263" i="13"/>
  <c r="I258" i="13"/>
  <c r="I263" i="13" l="1"/>
  <c r="M99" i="13" l="1"/>
  <c r="H361" i="13"/>
  <c r="H359" i="13"/>
  <c r="L65" i="13" l="1"/>
  <c r="L363" i="13" l="1"/>
  <c r="K363" i="13"/>
  <c r="G361" i="13"/>
  <c r="F361" i="13"/>
  <c r="F359" i="13"/>
  <c r="M369" i="13"/>
  <c r="G104" i="13"/>
  <c r="F363" i="13" l="1"/>
  <c r="L352" i="13"/>
  <c r="K352" i="13"/>
  <c r="H104" i="13"/>
  <c r="F340" i="13" l="1"/>
  <c r="H331" i="13"/>
  <c r="I329" i="13"/>
  <c r="H335" i="13"/>
  <c r="G335" i="13"/>
  <c r="H321" i="13"/>
  <c r="H318" i="13"/>
  <c r="G318" i="13"/>
  <c r="I320" i="13"/>
  <c r="I319" i="13"/>
  <c r="G314" i="13"/>
  <c r="I313" i="13"/>
  <c r="I312" i="13"/>
  <c r="I311" i="13"/>
  <c r="I310" i="13"/>
  <c r="I309" i="13"/>
  <c r="I308" i="13"/>
  <c r="I255" i="13"/>
  <c r="I191" i="13"/>
  <c r="I190" i="13"/>
  <c r="I113" i="13"/>
  <c r="M352" i="13" l="1"/>
  <c r="M131" i="13"/>
  <c r="I318" i="13"/>
  <c r="I317" i="13"/>
  <c r="I316" i="13"/>
  <c r="H315" i="13"/>
  <c r="G315" i="13"/>
  <c r="G325" i="13" s="1"/>
  <c r="I287" i="13"/>
  <c r="I286" i="13"/>
  <c r="H285" i="13"/>
  <c r="H289" i="13" s="1"/>
  <c r="G285" i="13"/>
  <c r="G289" i="13" s="1"/>
  <c r="H275" i="13"/>
  <c r="G275" i="13"/>
  <c r="I277" i="13"/>
  <c r="I276" i="13"/>
  <c r="H325" i="13" l="1"/>
  <c r="I289" i="13"/>
  <c r="I315" i="13"/>
  <c r="I275" i="13"/>
  <c r="I285" i="13"/>
  <c r="H249" i="13"/>
  <c r="G249" i="13"/>
  <c r="H248" i="13"/>
  <c r="G248" i="13"/>
  <c r="P314" i="13" s="1"/>
  <c r="G235" i="13"/>
  <c r="H231" i="13"/>
  <c r="G231" i="13"/>
  <c r="H223" i="13"/>
  <c r="G223" i="13"/>
  <c r="I226" i="13"/>
  <c r="I225" i="13"/>
  <c r="I224" i="13"/>
  <c r="H353" i="13" l="1"/>
  <c r="D11" i="11" s="1"/>
  <c r="Q314" i="13"/>
  <c r="I325" i="13"/>
  <c r="G238" i="13"/>
  <c r="I207" i="13"/>
  <c r="I205" i="13"/>
  <c r="H220" i="13" l="1"/>
  <c r="G220" i="13"/>
  <c r="H216" i="13"/>
  <c r="G216" i="13"/>
  <c r="I210" i="13"/>
  <c r="I211" i="13"/>
  <c r="M195" i="13"/>
  <c r="L195" i="13"/>
  <c r="K195" i="13"/>
  <c r="G194" i="13"/>
  <c r="H183" i="13"/>
  <c r="H177" i="13"/>
  <c r="G177" i="13"/>
  <c r="F177" i="13"/>
  <c r="H173" i="13"/>
  <c r="G173" i="13"/>
  <c r="F173" i="13"/>
  <c r="H167" i="13"/>
  <c r="G167" i="13"/>
  <c r="F167" i="13"/>
  <c r="I164" i="13"/>
  <c r="L131" i="13"/>
  <c r="K131" i="13"/>
  <c r="F156" i="13"/>
  <c r="G114" i="13"/>
  <c r="G156" i="13" s="1"/>
  <c r="H114" i="13"/>
  <c r="H156" i="13" s="1"/>
  <c r="I137" i="13"/>
  <c r="I125" i="13"/>
  <c r="I124" i="13"/>
  <c r="I123" i="13"/>
  <c r="H112" i="13"/>
  <c r="G112" i="13"/>
  <c r="F112" i="13"/>
  <c r="I111" i="13"/>
  <c r="I103" i="13"/>
  <c r="M65" i="13"/>
  <c r="F99" i="13"/>
  <c r="F131" i="13" s="1"/>
  <c r="I95" i="13"/>
  <c r="I87" i="13" l="1"/>
  <c r="I85" i="13"/>
  <c r="I84" i="13"/>
  <c r="H76" i="13"/>
  <c r="G76" i="13"/>
  <c r="H55" i="13"/>
  <c r="G55" i="13"/>
  <c r="I70" i="13"/>
  <c r="H48" i="13"/>
  <c r="G48" i="13"/>
  <c r="I50" i="13"/>
  <c r="I46" i="13"/>
  <c r="G99" i="13" l="1"/>
  <c r="G131" i="13" s="1"/>
  <c r="H99" i="13"/>
  <c r="H36" i="13"/>
  <c r="H33" i="13"/>
  <c r="G33" i="13"/>
  <c r="F33" i="13"/>
  <c r="H26" i="13"/>
  <c r="G26" i="13"/>
  <c r="F26" i="13"/>
  <c r="H18" i="13"/>
  <c r="G18" i="13"/>
  <c r="F18" i="13"/>
  <c r="I11" i="13"/>
  <c r="H131" i="13" l="1"/>
  <c r="I26" i="13"/>
  <c r="B11" i="11" l="1"/>
  <c r="M351" i="13"/>
  <c r="L351" i="13"/>
  <c r="K351" i="13"/>
  <c r="M350" i="13"/>
  <c r="L350" i="13"/>
  <c r="K350" i="13"/>
  <c r="J32" i="11" l="1"/>
  <c r="I32" i="11"/>
  <c r="H32" i="11"/>
  <c r="J28" i="11" l="1"/>
  <c r="I28" i="11"/>
  <c r="I30" i="11" s="1"/>
  <c r="I33" i="11" s="1"/>
  <c r="H28" i="11"/>
  <c r="H30" i="11" l="1"/>
  <c r="H33" i="11" s="1"/>
  <c r="J29" i="11"/>
  <c r="J30" i="11" s="1"/>
  <c r="J33" i="11" s="1"/>
  <c r="H340" i="13"/>
  <c r="I306" i="13"/>
  <c r="I305" i="13"/>
  <c r="H304" i="13"/>
  <c r="H307" i="13" s="1"/>
  <c r="G304" i="13"/>
  <c r="G307" i="13" s="1"/>
  <c r="I302" i="13"/>
  <c r="I301" i="13"/>
  <c r="H300" i="13"/>
  <c r="H303" i="13" s="1"/>
  <c r="G300" i="13"/>
  <c r="G303" i="13" s="1"/>
  <c r="I297" i="13"/>
  <c r="I296" i="13"/>
  <c r="H295" i="13"/>
  <c r="H299" i="13" s="1"/>
  <c r="G295" i="13"/>
  <c r="I293" i="13"/>
  <c r="H290" i="13"/>
  <c r="H294" i="13" s="1"/>
  <c r="G290" i="13"/>
  <c r="G294" i="13" s="1"/>
  <c r="I292" i="13"/>
  <c r="I291" i="13"/>
  <c r="H272" i="13"/>
  <c r="H279" i="13" s="1"/>
  <c r="I303" i="13" l="1"/>
  <c r="I314" i="13"/>
  <c r="I294" i="13"/>
  <c r="I307" i="13"/>
  <c r="G299" i="13"/>
  <c r="I299" i="13" s="1"/>
  <c r="I290" i="13"/>
  <c r="I304" i="13"/>
  <c r="I300" i="13"/>
  <c r="I295" i="13"/>
  <c r="I256" i="13"/>
  <c r="I254" i="13"/>
  <c r="I253" i="13"/>
  <c r="H252" i="13"/>
  <c r="H257" i="13" s="1"/>
  <c r="G252" i="13"/>
  <c r="G257" i="13" s="1"/>
  <c r="I230" i="13"/>
  <c r="I234" i="13"/>
  <c r="I233" i="13"/>
  <c r="I232" i="13"/>
  <c r="I252" i="13" l="1"/>
  <c r="I229" i="13"/>
  <c r="I228" i="13"/>
  <c r="I222" i="13"/>
  <c r="I221" i="13"/>
  <c r="I219" i="13"/>
  <c r="H350" i="13" l="1"/>
  <c r="H351" i="13"/>
  <c r="I332" i="13"/>
  <c r="I215" i="13"/>
  <c r="I214" i="13"/>
  <c r="I216" i="13" l="1"/>
  <c r="H159" i="13" l="1"/>
  <c r="I149" i="13"/>
  <c r="I148" i="13"/>
  <c r="I146" i="13"/>
  <c r="I143" i="13"/>
  <c r="I139" i="13"/>
  <c r="I102" i="13" l="1"/>
  <c r="I114" i="13" l="1"/>
  <c r="I59" i="13" l="1"/>
  <c r="I12" i="13" l="1"/>
  <c r="D24" i="11" l="1"/>
  <c r="M363" i="13"/>
  <c r="C26" i="11"/>
  <c r="G359" i="13"/>
  <c r="B27" i="11"/>
  <c r="D26" i="11"/>
  <c r="B26" i="11"/>
  <c r="D13" i="11"/>
  <c r="D12" i="11"/>
  <c r="B24" i="11"/>
  <c r="C24" i="11" l="1"/>
  <c r="M368" i="13"/>
  <c r="M370" i="13" s="1"/>
  <c r="L368" i="13"/>
  <c r="L370" i="13" s="1"/>
  <c r="K368" i="13"/>
  <c r="K370" i="13" s="1"/>
  <c r="D29" i="11" l="1"/>
  <c r="I282" i="13"/>
  <c r="I281" i="13"/>
  <c r="H280" i="13"/>
  <c r="G280" i="13"/>
  <c r="G284" i="13" s="1"/>
  <c r="G272" i="13"/>
  <c r="I274" i="13"/>
  <c r="I273" i="13"/>
  <c r="I173" i="13"/>
  <c r="I122" i="13"/>
  <c r="I121" i="13"/>
  <c r="I119" i="13"/>
  <c r="H180" i="13"/>
  <c r="G180" i="13"/>
  <c r="F180" i="13"/>
  <c r="F195" i="13" s="1"/>
  <c r="I167" i="13"/>
  <c r="I112" i="13"/>
  <c r="G340" i="13"/>
  <c r="C29" i="11" s="1"/>
  <c r="I104" i="13"/>
  <c r="I78" i="13"/>
  <c r="I77" i="13"/>
  <c r="I75" i="13"/>
  <c r="I74" i="13"/>
  <c r="H8" i="13"/>
  <c r="H65" i="13" s="1"/>
  <c r="F8" i="13"/>
  <c r="I333" i="13"/>
  <c r="I327" i="13"/>
  <c r="I223" i="13"/>
  <c r="I227" i="13"/>
  <c r="I206" i="13"/>
  <c r="I179" i="13"/>
  <c r="I176" i="13"/>
  <c r="I175" i="13"/>
  <c r="I172" i="13"/>
  <c r="I163" i="13"/>
  <c r="I165" i="13"/>
  <c r="I166" i="13"/>
  <c r="I160" i="13"/>
  <c r="I158" i="13"/>
  <c r="I154" i="13"/>
  <c r="I152" i="13"/>
  <c r="I151" i="13"/>
  <c r="I142" i="13"/>
  <c r="I144" i="13"/>
  <c r="I145" i="13"/>
  <c r="I147" i="13"/>
  <c r="I141" i="13"/>
  <c r="I117" i="13"/>
  <c r="I118" i="13"/>
  <c r="I126" i="13"/>
  <c r="I127" i="13"/>
  <c r="I128" i="13"/>
  <c r="I129" i="13"/>
  <c r="I130" i="13"/>
  <c r="I136" i="13"/>
  <c r="I138" i="13"/>
  <c r="I107" i="13"/>
  <c r="I108" i="13"/>
  <c r="I106" i="13"/>
  <c r="I93" i="13"/>
  <c r="I73" i="13"/>
  <c r="I72" i="13"/>
  <c r="I61" i="13"/>
  <c r="I62" i="13"/>
  <c r="I63" i="13"/>
  <c r="I49" i="13"/>
  <c r="I51" i="13"/>
  <c r="I52" i="13"/>
  <c r="I53" i="13"/>
  <c r="I41" i="13"/>
  <c r="I42" i="13"/>
  <c r="I43" i="13"/>
  <c r="I44" i="13"/>
  <c r="I40" i="13"/>
  <c r="I22" i="13"/>
  <c r="I20" i="13"/>
  <c r="I16" i="13"/>
  <c r="I9" i="13"/>
  <c r="E26" i="11"/>
  <c r="E24" i="11"/>
  <c r="F335" i="13"/>
  <c r="G331" i="13"/>
  <c r="F331" i="13"/>
  <c r="F350" i="13" s="1"/>
  <c r="H239" i="13"/>
  <c r="H242" i="13" s="1"/>
  <c r="H264" i="13" s="1"/>
  <c r="H235" i="13"/>
  <c r="H238" i="13" s="1"/>
  <c r="H189" i="13"/>
  <c r="G159" i="13"/>
  <c r="G36" i="13"/>
  <c r="G65" i="13" s="1"/>
  <c r="F36" i="13"/>
  <c r="G239" i="13"/>
  <c r="I208" i="13"/>
  <c r="I246" i="13"/>
  <c r="I245" i="13"/>
  <c r="I218" i="13"/>
  <c r="I81" i="13"/>
  <c r="I71" i="13"/>
  <c r="I17" i="13"/>
  <c r="I30" i="13"/>
  <c r="I31" i="13"/>
  <c r="I33" i="13"/>
  <c r="I34" i="13"/>
  <c r="I39" i="13"/>
  <c r="I54" i="13"/>
  <c r="I56" i="13"/>
  <c r="I83" i="13"/>
  <c r="I86" i="13"/>
  <c r="I91" i="13"/>
  <c r="I105" i="13"/>
  <c r="I115" i="13"/>
  <c r="I116" i="13"/>
  <c r="I169" i="13"/>
  <c r="I174" i="13"/>
  <c r="I193" i="13"/>
  <c r="I204" i="13"/>
  <c r="I237" i="13"/>
  <c r="I240" i="13"/>
  <c r="I241" i="13"/>
  <c r="I243" i="13"/>
  <c r="I244" i="13"/>
  <c r="I250" i="13"/>
  <c r="I251" i="13"/>
  <c r="D21" i="11"/>
  <c r="I18" i="13"/>
  <c r="H195" i="13" l="1"/>
  <c r="G195" i="13"/>
  <c r="F336" i="13"/>
  <c r="F65" i="13"/>
  <c r="H284" i="13"/>
  <c r="H336" i="13" s="1"/>
  <c r="H339" i="13" s="1"/>
  <c r="G279" i="13"/>
  <c r="I279" i="13" s="1"/>
  <c r="F351" i="13"/>
  <c r="B13" i="11" s="1"/>
  <c r="G242" i="13"/>
  <c r="G363" i="13"/>
  <c r="D27" i="11"/>
  <c r="F352" i="13"/>
  <c r="B10" i="11" s="1"/>
  <c r="G350" i="13"/>
  <c r="G352" i="13"/>
  <c r="G351" i="13"/>
  <c r="C13" i="11" s="1"/>
  <c r="E13" i="11" s="1"/>
  <c r="F368" i="13"/>
  <c r="I177" i="13"/>
  <c r="I159" i="13"/>
  <c r="E29" i="11"/>
  <c r="I272" i="13"/>
  <c r="I36" i="13"/>
  <c r="I76" i="13"/>
  <c r="I248" i="13"/>
  <c r="I235" i="13"/>
  <c r="I48" i="13"/>
  <c r="I231" i="13"/>
  <c r="I335" i="13"/>
  <c r="I192" i="13"/>
  <c r="I257" i="13"/>
  <c r="D15" i="11"/>
  <c r="I80" i="13"/>
  <c r="I194" i="13"/>
  <c r="I212" i="13"/>
  <c r="I82" i="13"/>
  <c r="I55" i="13"/>
  <c r="I180" i="13"/>
  <c r="I331" i="13"/>
  <c r="I340" i="13"/>
  <c r="I249" i="13"/>
  <c r="I239" i="13"/>
  <c r="C15" i="11"/>
  <c r="B15" i="11"/>
  <c r="B29" i="11"/>
  <c r="I280" i="13"/>
  <c r="L341" i="13"/>
  <c r="K341" i="13"/>
  <c r="C12" i="11" l="1"/>
  <c r="E12" i="11" s="1"/>
  <c r="D10" i="11"/>
  <c r="F354" i="13"/>
  <c r="F356" i="13" s="1"/>
  <c r="G336" i="13"/>
  <c r="H354" i="13"/>
  <c r="G353" i="13"/>
  <c r="C11" i="11" s="1"/>
  <c r="G264" i="13"/>
  <c r="I284" i="13"/>
  <c r="F339" i="13"/>
  <c r="F341" i="13" s="1"/>
  <c r="C27" i="11"/>
  <c r="E27" i="11" s="1"/>
  <c r="I242" i="13"/>
  <c r="F370" i="13"/>
  <c r="C10" i="11"/>
  <c r="I220" i="13"/>
  <c r="B25" i="11"/>
  <c r="B28" i="11" s="1"/>
  <c r="B30" i="11" s="1"/>
  <c r="I156" i="13"/>
  <c r="E15" i="11"/>
  <c r="M341" i="13"/>
  <c r="I238" i="13"/>
  <c r="C25" i="11"/>
  <c r="G368" i="13"/>
  <c r="G370" i="13" s="1"/>
  <c r="B12" i="11"/>
  <c r="D25" i="11"/>
  <c r="I99" i="13"/>
  <c r="B14" i="11" l="1"/>
  <c r="B16" i="11" s="1"/>
  <c r="G354" i="13"/>
  <c r="G339" i="13"/>
  <c r="C28" i="11"/>
  <c r="C30" i="11" s="1"/>
  <c r="H356" i="13"/>
  <c r="D14" i="11"/>
  <c r="D16" i="11" s="1"/>
  <c r="G341" i="13"/>
  <c r="H341" i="13"/>
  <c r="C14" i="11"/>
  <c r="C16" i="11" s="1"/>
  <c r="G356" i="13"/>
  <c r="D28" i="11"/>
  <c r="D30" i="11" s="1"/>
  <c r="E25" i="11"/>
  <c r="E10" i="11"/>
  <c r="E11" i="11" l="1"/>
  <c r="I339" i="13"/>
  <c r="E14" i="11"/>
  <c r="E30" i="11"/>
  <c r="E28" i="11"/>
  <c r="E16" i="11"/>
  <c r="I341" i="13"/>
</calcChain>
</file>

<file path=xl/sharedStrings.xml><?xml version="1.0" encoding="utf-8"?>
<sst xmlns="http://schemas.openxmlformats.org/spreadsheetml/2006/main" count="822" uniqueCount="308">
  <si>
    <t>v tis. Kč</t>
  </si>
  <si>
    <t>Správní poplatky</t>
  </si>
  <si>
    <t>pol.</t>
  </si>
  <si>
    <t>název položky</t>
  </si>
  <si>
    <t>schválený rozp.</t>
  </si>
  <si>
    <t>upravený rozp.</t>
  </si>
  <si>
    <t>Příjmy Olomouckého kraje celkem</t>
  </si>
  <si>
    <t>Daň z příjmů fyzických osob ze závislé činnosti a funkčních požitků</t>
  </si>
  <si>
    <t>Daň z příjmů fyzických osob ze samostatné výdělečné činnosti</t>
  </si>
  <si>
    <t>Daň z příjmů fyzických osob z kapitálových výnosů</t>
  </si>
  <si>
    <t>Daň z přidané hodnoty</t>
  </si>
  <si>
    <t>Příjmy z úroků</t>
  </si>
  <si>
    <t>Přijaté pojistné náhrady</t>
  </si>
  <si>
    <t>Ostatní neinvestiční přijaté dotace ze SR</t>
  </si>
  <si>
    <t>§</t>
  </si>
  <si>
    <t>Neidentifikované příjmy</t>
  </si>
  <si>
    <t>Příjmy z prodeje pozemků</t>
  </si>
  <si>
    <t>Přijaté sankční platby</t>
  </si>
  <si>
    <t>Odvody příspěvkových organizací</t>
  </si>
  <si>
    <t xml:space="preserve">UZ </t>
  </si>
  <si>
    <t>skutečnost</t>
  </si>
  <si>
    <t>%</t>
  </si>
  <si>
    <t>Převody z rozpočtových účtů</t>
  </si>
  <si>
    <t>Příjmy z pronájmu pozemků</t>
  </si>
  <si>
    <t>Přijaté nekapitálové příspěvky a náhrady</t>
  </si>
  <si>
    <t>Konsolidace *</t>
  </si>
  <si>
    <t xml:space="preserve">Příjmy Olomouckého kraje                                (po konsolidaci)                </t>
  </si>
  <si>
    <t xml:space="preserve">Daň z příjmů právnických osob </t>
  </si>
  <si>
    <t>* Konsolidace</t>
  </si>
  <si>
    <t>Konsolidace je očištění údajů  rozpočtu a skutečnosti o interní přesuny peněžních prostředků uvnitř organizace mezi jednotlivými účty.</t>
  </si>
  <si>
    <t>Příjmy z pronájmu movitých věcí</t>
  </si>
  <si>
    <t>Převody z ostatních vlastních fondů</t>
  </si>
  <si>
    <t>Příjmy</t>
  </si>
  <si>
    <t>Příjmy celkem</t>
  </si>
  <si>
    <t>Daň z příjmu právnických osob za kraje</t>
  </si>
  <si>
    <t>Ostatní přijaté vratky transferů</t>
  </si>
  <si>
    <t>b) dle druhu příjmů</t>
  </si>
  <si>
    <t>a) dle oblastí příjmů</t>
  </si>
  <si>
    <t xml:space="preserve">Příjmy Olomouckého kraje                           </t>
  </si>
  <si>
    <t>5=4/3</t>
  </si>
  <si>
    <t>Příjmy z pronájmu ostatních nemovitostí a jejich částí</t>
  </si>
  <si>
    <t>Příjmy z fin.vypoř.minulých let mezi krajem a obcemi</t>
  </si>
  <si>
    <t>Splátky půjčených prostř.od obcí</t>
  </si>
  <si>
    <t>Příjmy z prodeje ost.nemovit.a jejich částí</t>
  </si>
  <si>
    <t>Neinvestiční přijaté transfery z VPS</t>
  </si>
  <si>
    <t>00098278</t>
  </si>
  <si>
    <t>00098297</t>
  </si>
  <si>
    <t>00098335</t>
  </si>
  <si>
    <t>00033353</t>
  </si>
  <si>
    <t>MŠMT - přímé náklady na vzdělání</t>
  </si>
  <si>
    <t>00033155</t>
  </si>
  <si>
    <t xml:space="preserve">MŠMT - dotace pro soukromé školy </t>
  </si>
  <si>
    <t>00007131</t>
  </si>
  <si>
    <t>00013307</t>
  </si>
  <si>
    <t>MPSV - na výplatu st.přísp.pro zřiz.zařízení pro děti vyž.okamžitou pomoc</t>
  </si>
  <si>
    <t>00033122</t>
  </si>
  <si>
    <t>00033160</t>
  </si>
  <si>
    <t>00033166</t>
  </si>
  <si>
    <t>00033192</t>
  </si>
  <si>
    <t>00034053</t>
  </si>
  <si>
    <t>00034070</t>
  </si>
  <si>
    <r>
      <t>•</t>
    </r>
    <r>
      <rPr>
        <sz val="11"/>
        <rFont val="Arial CE"/>
        <charset val="238"/>
      </rPr>
      <t xml:space="preserve"> Běžné příjmy Olomouckého kraje</t>
    </r>
  </si>
  <si>
    <r>
      <t>•</t>
    </r>
    <r>
      <rPr>
        <sz val="11"/>
        <rFont val="Arial CE"/>
        <charset val="238"/>
      </rPr>
      <t xml:space="preserve"> Evropské programy</t>
    </r>
  </si>
  <si>
    <r>
      <t>•</t>
    </r>
    <r>
      <rPr>
        <sz val="11"/>
        <rFont val="Arial CE"/>
        <charset val="238"/>
      </rPr>
      <t xml:space="preserve"> Fond sociálních potřeb</t>
    </r>
  </si>
  <si>
    <r>
      <t>•</t>
    </r>
    <r>
      <rPr>
        <sz val="11"/>
        <rFont val="Arial CE"/>
        <charset val="238"/>
      </rPr>
      <t xml:space="preserve"> Fond na podporu výstavby a obnovy vodohospodářské infrastruktury na území Olomouckého kraje</t>
    </r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</si>
  <si>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</si>
  <si>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</si>
  <si>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</si>
  <si>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</si>
  <si>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* Konsolidace je očištění údajů o rozpočtu a skutečnosti o interní přesuny peněžních prostředků uvnitř organizace mezi jednotlivými účty.</t>
  </si>
  <si>
    <t>Ostatní příjmy z vlastní činnosti</t>
  </si>
  <si>
    <t>00004001</t>
  </si>
  <si>
    <t>MOČR - neinv.transfery na provoz škol</t>
  </si>
  <si>
    <t>00014004</t>
  </si>
  <si>
    <t>MŠMT-program sociální prev.a prev.kriminality</t>
  </si>
  <si>
    <t>00033215</t>
  </si>
  <si>
    <t>00033457</t>
  </si>
  <si>
    <t>33113233</t>
  </si>
  <si>
    <t>33513233</t>
  </si>
  <si>
    <t>00029517</t>
  </si>
  <si>
    <t>Investiční převody z Národních fondů</t>
  </si>
  <si>
    <t>Neinvest.přijaté transfery od region.rad</t>
  </si>
  <si>
    <t>38587005</t>
  </si>
  <si>
    <t>Neinvestiční přijaté transfery ze SF</t>
  </si>
  <si>
    <t>SFŽP - Oper.progr.život.prostř.(2007-2013)-spolufin.-NIV</t>
  </si>
  <si>
    <t>RSSM - ROP RS Střední Morava - NIV - EU</t>
  </si>
  <si>
    <t>Neinvestiční převody z NF</t>
  </si>
  <si>
    <t>53190001</t>
  </si>
  <si>
    <t>53515319</t>
  </si>
  <si>
    <t xml:space="preserve">MŠMT-Fin.asistentů pro žáky a studenty se soc.znevýh. </t>
  </si>
  <si>
    <t>MV-neinv.transfery krajům</t>
  </si>
  <si>
    <t>MPSV - Operační program lidské zdroje a zaměstnanost</t>
  </si>
  <si>
    <t>MŠMT - spolupráce s fr.,vlámskými a šp.školami</t>
  </si>
  <si>
    <t>32133012</t>
  </si>
  <si>
    <t>MŠMT - Globální grant OP VK v obl.dalšího vzdělávání</t>
  </si>
  <si>
    <t>32533012</t>
  </si>
  <si>
    <t>00027355</t>
  </si>
  <si>
    <t>00033018</t>
  </si>
  <si>
    <t>MŠMT - rozvoj.progr.na podporu škol,kt.realizují inkluz.vzdělávání</t>
  </si>
  <si>
    <t>32133019</t>
  </si>
  <si>
    <t>MŠMT - Individuální projekt ostatní OP VK</t>
  </si>
  <si>
    <t>32533019</t>
  </si>
  <si>
    <t>MZ - Meliorace a hrazení bystřin v lesích podle lesního zákona</t>
  </si>
  <si>
    <t>Investiční přijaté transfery od regionálních rad</t>
  </si>
  <si>
    <t>38587505</t>
  </si>
  <si>
    <t>00000886</t>
  </si>
  <si>
    <t>Půjčka EIB - předfinancování PO</t>
  </si>
  <si>
    <t>ORJ</t>
  </si>
  <si>
    <t>9=8/7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</si>
  <si>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</si>
  <si>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</si>
  <si>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</si>
  <si>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</si>
  <si>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</si>
  <si>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</si>
  <si>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</si>
  <si>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</si>
  <si>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</si>
  <si>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</si>
  <si>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</si>
  <si>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</si>
  <si>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</si>
  <si>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17</t>
  </si>
  <si>
    <t>32</t>
  </si>
  <si>
    <t>50</t>
  </si>
  <si>
    <t>52</t>
  </si>
  <si>
    <t>58</t>
  </si>
  <si>
    <t>56</t>
  </si>
  <si>
    <t>57</t>
  </si>
  <si>
    <t>59</t>
  </si>
  <si>
    <t>60</t>
  </si>
  <si>
    <t>61</t>
  </si>
  <si>
    <t>63</t>
  </si>
  <si>
    <t>a) Příjmy Olomouckého kraje</t>
  </si>
  <si>
    <t>199</t>
  </si>
  <si>
    <t>99</t>
  </si>
  <si>
    <t>Platby za odebrané množství podzemní vody</t>
  </si>
  <si>
    <t>Příjmy Olomouckého kraje  celkem  (po konsolidaci)</t>
  </si>
  <si>
    <t>Mezisoučet</t>
  </si>
  <si>
    <t>Ostatní investiční přijaté transfery ze SR</t>
  </si>
  <si>
    <t>Splátky půjč.prostř.od obecně prospěš.společností</t>
  </si>
  <si>
    <t>Příjmy z poskytování služeb a výrobků</t>
  </si>
  <si>
    <t>Sankční platby přijaté od státu, obcí a krajů</t>
  </si>
  <si>
    <t>Sankční platby přijaté od jiných subjektů</t>
  </si>
  <si>
    <t>MF - Účelové dotace krajům - TBC</t>
  </si>
  <si>
    <t>MF - Podpora koordinátorů romských poradců</t>
  </si>
  <si>
    <t>MFČR - Příspěvek na ztrátu dopravce z provozu veřejné osobní drážní dopravy</t>
  </si>
  <si>
    <t>MK - Veřejné informační služby knihoven - neinvestice</t>
  </si>
  <si>
    <t>MKČR - Kulturní aktivity</t>
  </si>
  <si>
    <t>41117007</t>
  </si>
  <si>
    <t>MMR - Přeshraniční spolupráce-SR</t>
  </si>
  <si>
    <t>41595113</t>
  </si>
  <si>
    <t>Operační program Přeshraniční spolupráce ČR – Polsko</t>
  </si>
  <si>
    <t>Inv.přijaté transfery z VPS SR</t>
  </si>
  <si>
    <t>00098861</t>
  </si>
  <si>
    <t>MF - Výkupy pozemků pod krajskými komunikacemi</t>
  </si>
  <si>
    <t>Realizované kurzové zisky</t>
  </si>
  <si>
    <t>Příjmy z FV min.let mezi krajem a obcemi</t>
  </si>
  <si>
    <t>00033024</t>
  </si>
  <si>
    <t>MŠMT - rozvoj.progr.MŠMT pro děti-cizince ze 3.zemí</t>
  </si>
  <si>
    <t>00033025</t>
  </si>
  <si>
    <t>MŠMT - Vybavení škol pomůckami kompenzačního a rehab.char.</t>
  </si>
  <si>
    <t>32133123</t>
  </si>
  <si>
    <t>MŠMT - OPVK-oblast 1.4.EU peníze školám-EU</t>
  </si>
  <si>
    <t>32533123</t>
  </si>
  <si>
    <t>Ostatní inv.přijaté transfery ze SR</t>
  </si>
  <si>
    <t xml:space="preserve">Operační program Přeshraniční spolupráce ČR – Polsko </t>
  </si>
  <si>
    <t>ROP RS Střední Morava - IV - EU</t>
  </si>
  <si>
    <t>41595823</t>
  </si>
  <si>
    <t>Investiční přijaté transfery ze SF</t>
  </si>
  <si>
    <t>53190877</t>
  </si>
  <si>
    <t>53515835</t>
  </si>
  <si>
    <t>64</t>
  </si>
  <si>
    <t>33514013</t>
  </si>
  <si>
    <t>Ostatní přijaté vratky  transferů.</t>
  </si>
  <si>
    <t>v Kč</t>
  </si>
  <si>
    <t>Neinvestiční přijaté transfery ze SR v rámci SFV</t>
  </si>
  <si>
    <t>01</t>
  </si>
  <si>
    <t>MF - Náhrady škod způsob.vybranými zvl.chráněnými živočichy</t>
  </si>
  <si>
    <t>MF - Účelová dotace krajům na likvidaci léčiv</t>
  </si>
  <si>
    <t>MPSV - OP lidské zdroje a zaměstnanost-CZ</t>
  </si>
  <si>
    <t>MPSV - OP lidské zdroje a zaměstnanost-EU</t>
  </si>
  <si>
    <t>FM EHP/Norska-Finanční mechanismus EHP/Norska - NIV</t>
  </si>
  <si>
    <t>Příjmy z fin.vypoř.minulých let mezi reg.radou a kraji,obcemi a DSO</t>
  </si>
  <si>
    <t>00033034</t>
  </si>
  <si>
    <t>MŠMT - Podpora organizace a ukonč.středního vzděl.maturitní zkouškou</t>
  </si>
  <si>
    <t>00033035</t>
  </si>
  <si>
    <t>MŠMT - Dotace dvojjazyčným gymnáziím s výukou francouštiny</t>
  </si>
  <si>
    <t>MŠMT - Projekty romské komunity</t>
  </si>
  <si>
    <t>MŠMT - Soutěže</t>
  </si>
  <si>
    <t>MŠMT-asistent pedag.v soukr.a církevních spec.školách</t>
  </si>
  <si>
    <t>30</t>
  </si>
  <si>
    <t>66</t>
  </si>
  <si>
    <t>32133030</t>
  </si>
  <si>
    <t>32533030</t>
  </si>
  <si>
    <t>MŠMT - Počáteční vzdělávání v globál.grantech OP VK, NIV,EU</t>
  </si>
  <si>
    <t>67</t>
  </si>
  <si>
    <t>68</t>
  </si>
  <si>
    <t>69</t>
  </si>
  <si>
    <t>71</t>
  </si>
  <si>
    <t>evropské programy</t>
  </si>
  <si>
    <t>běžné příjmy</t>
  </si>
  <si>
    <t xml:space="preserve">daňové příjmy </t>
  </si>
  <si>
    <t>nedaňové příjmy</t>
  </si>
  <si>
    <t>kapitálové příjmy</t>
  </si>
  <si>
    <t>přijaté dotace</t>
  </si>
  <si>
    <t>sociální fond</t>
  </si>
  <si>
    <t>fond - voda</t>
  </si>
  <si>
    <t>Příjmy z pronájmu ost.nemovitostí a jejich částí</t>
  </si>
  <si>
    <t>Příjmy z prodeje z krátk.a drobného dlouhodob.maj.</t>
  </si>
  <si>
    <t>00098008</t>
  </si>
  <si>
    <t>MF - Účelové dotace na výdaje spojené s volbou prezidenta ČR</t>
  </si>
  <si>
    <t>00033038</t>
  </si>
  <si>
    <t>MŠMT - Excelence středních škol</t>
  </si>
  <si>
    <t>00033435</t>
  </si>
  <si>
    <t>MŠMT - Bezpl.přípr.dětí azylantů, účastníků řízení o azyl a dětí osob se st.přísl.jiného čl.st.EU k začlenění do zákl.vzdělávání</t>
  </si>
  <si>
    <t>32133031</t>
  </si>
  <si>
    <t>MŠMT - OP VK - oblast 1.5. EU peníze stř.školám</t>
  </si>
  <si>
    <t>32533031</t>
  </si>
  <si>
    <t>MPSV - OP Lidské zdroje a zaměstnanost</t>
  </si>
  <si>
    <t>36</t>
  </si>
  <si>
    <t>MŽP - Podpora zlepšování stavu přírody a krajiny – EU – NIV</t>
  </si>
  <si>
    <t>36113899</t>
  </si>
  <si>
    <t>36513899</t>
  </si>
  <si>
    <t>MPSV - IOP - služby v oblasti sociální integrace- IV</t>
  </si>
  <si>
    <t>32133887</t>
  </si>
  <si>
    <t>32533887</t>
  </si>
  <si>
    <t>MŠMT - GG OP VK v oblasti dalšího vzdělávání - investice</t>
  </si>
  <si>
    <t>MŠMT - Individuální projekt ostatní OP VK - neinvestice - EU</t>
  </si>
  <si>
    <t>32133007</t>
  </si>
  <si>
    <t>32533007</t>
  </si>
  <si>
    <t>MŠMT - Technická pomoc OP VK</t>
  </si>
  <si>
    <t>72</t>
  </si>
  <si>
    <t>73</t>
  </si>
  <si>
    <t>74</t>
  </si>
  <si>
    <t>konsolidace 199</t>
  </si>
  <si>
    <t>financování</t>
  </si>
  <si>
    <t>celkem</t>
  </si>
  <si>
    <t>konsoliace</t>
  </si>
  <si>
    <t>celkem po konsolidaci</t>
  </si>
  <si>
    <t>ORJ 30-75</t>
  </si>
  <si>
    <t>MPSV -"Projektové a procesní řízení na KÚOK" v rámci OPLZZ</t>
  </si>
  <si>
    <t>Ostatní příjmy z finančního  vypořádání z předchozích  let od jiných veřejných rozpočtů</t>
  </si>
  <si>
    <t>Příjmy z prodeje ost.hmotného dlouhodob.majetku</t>
  </si>
  <si>
    <t>06</t>
  </si>
  <si>
    <t>Splátky půjčených prostředků od regionálních rad</t>
  </si>
  <si>
    <t>Splátky půjčených prostředků od obcí</t>
  </si>
  <si>
    <t>00098071</t>
  </si>
  <si>
    <t>MF - Účelové dot.na výdaje spojené s volbami do Parlamentu ČR</t>
  </si>
  <si>
    <t>00013305</t>
  </si>
  <si>
    <t>MPSV - Neinvestiční nedávkové transfery podle zákona č. 108/2006 Sb., o sociálních službách (§ 101, § 102 a § 103)</t>
  </si>
  <si>
    <t>00014022</t>
  </si>
  <si>
    <t>MV-Neinv.transf.krajům a hl.m.Praze podle usn.vlády k povodním</t>
  </si>
  <si>
    <t>00029009</t>
  </si>
  <si>
    <t>MZ - Meliorace a hrazení bystřin v lesích podle lesního zákona</t>
  </si>
  <si>
    <t>00035018</t>
  </si>
  <si>
    <t>MZdr. - Připravenost poskytovatele ZZS na řešení mimořádných událostí a krizových situací</t>
  </si>
  <si>
    <t>60595206</t>
  </si>
  <si>
    <t>60595816</t>
  </si>
  <si>
    <t>Investiční převody z Národního fondu</t>
  </si>
  <si>
    <t xml:space="preserve">Finanční mechanismus EHP/Norska - IV </t>
  </si>
  <si>
    <t>pol 5345-konsolidace ORJ 10,30-75</t>
  </si>
  <si>
    <t>Neinv.přijaté transfery od mezinárodních institucí</t>
  </si>
  <si>
    <t>00033040</t>
  </si>
  <si>
    <t>00033043</t>
  </si>
  <si>
    <t>00033044</t>
  </si>
  <si>
    <t>MŠMT - Podpora zavádění diagnostických nástrojů</t>
  </si>
  <si>
    <t>MŠMT - Podpora implementace Etické výchovy</t>
  </si>
  <si>
    <t>MŠMT - Rozvoj.progr.Podpora logoped.prevence v předšk.vzděl.</t>
  </si>
  <si>
    <t>00033244</t>
  </si>
  <si>
    <t>MŠMT-Podpora odborného vzdělávání</t>
  </si>
  <si>
    <t>18</t>
  </si>
  <si>
    <t>SFŽP - OPŽP (2007-2013) - spolufinancování - IV</t>
  </si>
  <si>
    <t>MŽP - Podpora udržitelného využívání zdroje energie  – EU – IV</t>
  </si>
  <si>
    <t>36113003</t>
  </si>
  <si>
    <t>MPSV-IOP - služby v oblasti sociální integrace -  NIV</t>
  </si>
  <si>
    <t>36513003</t>
  </si>
  <si>
    <t>36517003</t>
  </si>
  <si>
    <t>MMR - Integrovaný operační program – EU – NIV</t>
  </si>
  <si>
    <t>36517871</t>
  </si>
  <si>
    <t>MMR - Integrovaný operační program  – EU – IV</t>
  </si>
  <si>
    <t xml:space="preserve">RSSM - ROP RS Střední Morava – NIV – EU </t>
  </si>
  <si>
    <t xml:space="preserve">RSSM - ROP RS Střední Morava – IV – EU </t>
  </si>
  <si>
    <t>32133926</t>
  </si>
  <si>
    <t>32533926</t>
  </si>
  <si>
    <t>MŠMT - Počáteční vzdělávání v GG OP VK - investice - EU</t>
  </si>
  <si>
    <t>75</t>
  </si>
  <si>
    <t xml:space="preserve">MMR - OP - Přeshraniční spolupráce  - NIV - SR </t>
  </si>
  <si>
    <t>32133910</t>
  </si>
  <si>
    <t>32533910</t>
  </si>
  <si>
    <t>MŠMT - Individuální projekt ostatní OP VK - investice - EU</t>
  </si>
  <si>
    <t>SR</t>
  </si>
  <si>
    <t>UR</t>
  </si>
  <si>
    <t>Č</t>
  </si>
  <si>
    <t>ORJ 07 celkem</t>
  </si>
  <si>
    <t>pol 4134 ORJ 07</t>
  </si>
  <si>
    <t>konsolidace</t>
  </si>
  <si>
    <t>dle sestavy</t>
  </si>
  <si>
    <t>U ORJ 75 na položce 2141 uvedeny účelové znaky, což zkresluje příjem dotací. FINka se oproti sestave  bilancí (351) liší o 2 202,57 Kč</t>
  </si>
  <si>
    <t>V sestave Bilance dotací (351) je o tuto částku víc</t>
  </si>
  <si>
    <t>2. Plnění rozpočtu příjmů Olomouckého kraje k 31.12.2013</t>
  </si>
  <si>
    <t>konsolidace 30-75,10</t>
  </si>
  <si>
    <t>položka 5345</t>
  </si>
  <si>
    <t>položka 4134</t>
  </si>
  <si>
    <t>konsolidace 30-75</t>
  </si>
  <si>
    <t>celkem ORJ 30-75 včetně konsolidace</t>
  </si>
  <si>
    <t>konsolidace ORJ 30-75, pol.4134</t>
  </si>
  <si>
    <t xml:space="preserve">Rekapitulace celkových příjmů Olomouckého kraje, které zahrnují  příjmy běžné (daňové, nedaňové, kapitálové) přijaté účelové dotace ze státního rozpočtu, zapojení úvěrů (úvěr z EIB, KB), zapojení zůstatku bankovních účtů.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</si>
</sst>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0,000"/>
    <numFmt numFmtId="167" formatCode="0\6\5\1\7\7\7\8"/>
  </numFmts>
  <fonts count="96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3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1"/>
      <name val="Arial CE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i/>
      <sz val="11"/>
      <name val="Arial"/>
      <family val="2"/>
      <charset val="238"/>
    </font>
    <font>
      <b/>
      <i/>
      <sz val="11"/>
      <name val="Arial CE"/>
      <charset val="238"/>
    </font>
    <font>
      <b/>
      <i/>
      <sz val="11"/>
      <name val="Arial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  <font>
      <sz val="8"/>
      <color indexed="9"/>
      <name val="Arial CE"/>
      <charset val="238"/>
    </font>
    <font>
      <sz val="12"/>
      <color indexed="9"/>
      <name val="Arial CE"/>
      <charset val="238"/>
    </font>
    <font>
      <sz val="8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b/>
      <i/>
      <sz val="11"/>
      <color indexed="9"/>
      <name val="Arial CE"/>
      <family val="2"/>
      <charset val="238"/>
    </font>
    <font>
      <b/>
      <i/>
      <sz val="11"/>
      <color indexed="9"/>
      <name val="Arial"/>
      <family val="2"/>
      <charset val="238"/>
    </font>
    <font>
      <sz val="12"/>
      <color indexed="9"/>
      <name val="Arial CE"/>
      <family val="2"/>
      <charset val="238"/>
    </font>
    <font>
      <sz val="8"/>
      <name val="Arial"/>
      <family val="2"/>
      <charset val="238"/>
    </font>
    <font>
      <b/>
      <i/>
      <sz val="11"/>
      <color rgb="FFFF0000"/>
      <name val="Arial CE"/>
      <family val="2"/>
      <charset val="238"/>
    </font>
    <font>
      <b/>
      <i/>
      <sz val="11"/>
      <color rgb="FFFF0000"/>
      <name val="Arial CE"/>
      <charset val="238"/>
    </font>
    <font>
      <b/>
      <sz val="11"/>
      <color theme="0"/>
      <name val="Arial CE"/>
      <charset val="238"/>
    </font>
    <font>
      <sz val="10"/>
      <color rgb="FFFF0000"/>
      <name val="Arial CE"/>
      <charset val="238"/>
    </font>
    <font>
      <sz val="8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sz val="10"/>
      <color theme="0"/>
      <name val="Arial CE"/>
      <charset val="238"/>
    </font>
    <font>
      <sz val="9"/>
      <color theme="0"/>
      <name val="Arial CE"/>
      <charset val="238"/>
    </font>
    <font>
      <sz val="11"/>
      <color theme="0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b/>
      <i/>
      <sz val="8"/>
      <color theme="1"/>
      <name val="Arial CE"/>
      <family val="2"/>
      <charset val="238"/>
    </font>
    <font>
      <b/>
      <i/>
      <sz val="11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2"/>
      <color theme="1"/>
      <name val="Arial CE"/>
      <charset val="238"/>
    </font>
    <font>
      <b/>
      <sz val="14"/>
      <color theme="1"/>
      <name val="Arial CE"/>
      <charset val="238"/>
    </font>
    <font>
      <sz val="9"/>
      <color theme="1"/>
      <name val="Arial CE"/>
      <charset val="238"/>
    </font>
    <font>
      <sz val="9"/>
      <color rgb="FFFF0000"/>
      <name val="Arial CE"/>
      <charset val="238"/>
    </font>
    <font>
      <sz val="11"/>
      <color rgb="FFFF0000"/>
      <name val="Arial CE"/>
      <charset val="238"/>
    </font>
    <font>
      <sz val="8"/>
      <color rgb="FFFF0000"/>
      <name val="Arial CE"/>
      <charset val="238"/>
    </font>
    <font>
      <b/>
      <i/>
      <sz val="8"/>
      <color rgb="FFFF0000"/>
      <name val="Arial"/>
      <family val="2"/>
      <charset val="238"/>
    </font>
    <font>
      <b/>
      <sz val="8"/>
      <color rgb="FFFF0000"/>
      <name val="Arial CE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8"/>
      <color rgb="FFFF0000"/>
      <name val="Arial CE"/>
      <family val="2"/>
      <charset val="238"/>
    </font>
    <font>
      <i/>
      <sz val="8"/>
      <color rgb="FFFF0000"/>
      <name val="Arial CE"/>
      <charset val="238"/>
    </font>
    <font>
      <sz val="8"/>
      <color rgb="FF00B050"/>
      <name val="Arial CE"/>
      <family val="2"/>
      <charset val="238"/>
    </font>
    <font>
      <sz val="12"/>
      <color rgb="FFFF0000"/>
      <name val="Arial CE"/>
      <charset val="238"/>
    </font>
    <font>
      <b/>
      <sz val="11"/>
      <color rgb="FFFF0000"/>
      <name val="Arial CE"/>
      <charset val="238"/>
    </font>
    <font>
      <sz val="11"/>
      <color rgb="FFFF0000"/>
      <name val="Arial CE"/>
      <family val="2"/>
      <charset val="238"/>
    </font>
    <font>
      <i/>
      <sz val="8"/>
      <name val="Arial CE"/>
      <family val="2"/>
      <charset val="238"/>
    </font>
    <font>
      <sz val="12"/>
      <color rgb="FFFF0000"/>
      <name val="Arial CE"/>
      <family val="2"/>
      <charset val="238"/>
    </font>
    <font>
      <sz val="10"/>
      <color rgb="FFFF00FF"/>
      <name val="Arial CE"/>
      <charset val="238"/>
    </font>
    <font>
      <i/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i/>
      <sz val="10"/>
      <name val="Arial CE"/>
      <charset val="238"/>
    </font>
    <font>
      <i/>
      <sz val="8"/>
      <color rgb="FFFFFF00"/>
      <name val="Arial CE"/>
      <family val="2"/>
      <charset val="238"/>
    </font>
    <font>
      <b/>
      <sz val="11"/>
      <color theme="0"/>
      <name val="Arial CE"/>
      <family val="2"/>
      <charset val="238"/>
    </font>
    <font>
      <b/>
      <i/>
      <sz val="11"/>
      <color theme="0"/>
      <name val="Arial"/>
      <family val="2"/>
      <charset val="238"/>
    </font>
    <font>
      <b/>
      <i/>
      <sz val="11"/>
      <color theme="0"/>
      <name val="Arial CE"/>
      <family val="2"/>
      <charset val="238"/>
    </font>
    <font>
      <b/>
      <i/>
      <sz val="11"/>
      <color theme="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3" fontId="0" fillId="0" borderId="0"/>
  </cellStyleXfs>
  <cellXfs count="601">
    <xf numFmtId="3" fontId="0" fillId="0" borderId="0" xfId="0"/>
    <xf numFmtId="165" fontId="9" fillId="0" borderId="2" xfId="0" applyNumberFormat="1" applyFont="1" applyFill="1" applyBorder="1"/>
    <xf numFmtId="3" fontId="9" fillId="0" borderId="0" xfId="0" applyFont="1" applyFill="1" applyBorder="1"/>
    <xf numFmtId="3" fontId="4" fillId="0" borderId="3" xfId="0" applyFont="1" applyFill="1" applyBorder="1"/>
    <xf numFmtId="3" fontId="18" fillId="0" borderId="0" xfId="0" applyFont="1" applyFill="1"/>
    <xf numFmtId="3" fontId="0" fillId="0" borderId="0" xfId="0" applyFill="1"/>
    <xf numFmtId="3" fontId="12" fillId="0" borderId="0" xfId="0" applyFont="1" applyFill="1"/>
    <xf numFmtId="3" fontId="0" fillId="0" borderId="0" xfId="0" applyFill="1" applyAlignment="1">
      <alignment horizontal="right"/>
    </xf>
    <xf numFmtId="3" fontId="2" fillId="0" borderId="4" xfId="0" applyFont="1" applyFill="1" applyBorder="1" applyAlignment="1">
      <alignment horizontal="center"/>
    </xf>
    <xf numFmtId="3" fontId="15" fillId="0" borderId="5" xfId="0" applyFont="1" applyFill="1" applyBorder="1" applyAlignment="1">
      <alignment horizontal="center" vertical="center"/>
    </xf>
    <xf numFmtId="3" fontId="15" fillId="0" borderId="6" xfId="0" applyFont="1" applyFill="1" applyBorder="1" applyAlignment="1">
      <alignment horizontal="center" vertical="center"/>
    </xf>
    <xf numFmtId="3" fontId="15" fillId="0" borderId="0" xfId="0" applyFont="1" applyFill="1" applyAlignment="1">
      <alignment horizontal="center"/>
    </xf>
    <xf numFmtId="3" fontId="15" fillId="0" borderId="4" xfId="0" applyFont="1" applyFill="1" applyBorder="1" applyAlignment="1">
      <alignment horizontal="center"/>
    </xf>
    <xf numFmtId="3" fontId="15" fillId="0" borderId="7" xfId="0" applyFont="1" applyFill="1" applyBorder="1" applyAlignment="1">
      <alignment horizontal="center" vertical="center"/>
    </xf>
    <xf numFmtId="3" fontId="23" fillId="0" borderId="8" xfId="0" applyFont="1" applyFill="1" applyBorder="1"/>
    <xf numFmtId="3" fontId="23" fillId="0" borderId="8" xfId="0" applyFont="1" applyFill="1" applyBorder="1" applyAlignment="1">
      <alignment wrapText="1"/>
    </xf>
    <xf numFmtId="1" fontId="12" fillId="0" borderId="9" xfId="0" applyNumberFormat="1" applyFont="1" applyFill="1" applyBorder="1" applyAlignment="1">
      <alignment horizontal="left" wrapText="1"/>
    </xf>
    <xf numFmtId="3" fontId="5" fillId="0" borderId="0" xfId="0" applyFont="1" applyFill="1"/>
    <xf numFmtId="1" fontId="17" fillId="0" borderId="12" xfId="0" applyNumberFormat="1" applyFont="1" applyFill="1" applyBorder="1" applyAlignment="1">
      <alignment horizontal="left"/>
    </xf>
    <xf numFmtId="165" fontId="10" fillId="0" borderId="2" xfId="0" applyNumberFormat="1" applyFont="1" applyFill="1" applyBorder="1"/>
    <xf numFmtId="3" fontId="22" fillId="0" borderId="0" xfId="0" applyFont="1" applyFill="1"/>
    <xf numFmtId="3" fontId="22" fillId="0" borderId="0" xfId="0" applyFont="1" applyFill="1" applyAlignment="1">
      <alignment horizontal="right"/>
    </xf>
    <xf numFmtId="3" fontId="2" fillId="0" borderId="4" xfId="0" applyFont="1" applyFill="1" applyBorder="1"/>
    <xf numFmtId="3" fontId="15" fillId="0" borderId="0" xfId="0" applyFont="1" applyFill="1"/>
    <xf numFmtId="3" fontId="10" fillId="0" borderId="13" xfId="0" applyFont="1" applyFill="1" applyBorder="1"/>
    <xf numFmtId="165" fontId="12" fillId="0" borderId="15" xfId="0" applyNumberFormat="1" applyFont="1" applyFill="1" applyBorder="1"/>
    <xf numFmtId="1" fontId="12" fillId="0" borderId="16" xfId="0" applyNumberFormat="1" applyFont="1" applyFill="1" applyBorder="1" applyAlignment="1">
      <alignment horizontal="left" wrapText="1"/>
    </xf>
    <xf numFmtId="165" fontId="12" fillId="0" borderId="17" xfId="0" applyNumberFormat="1" applyFont="1" applyFill="1" applyBorder="1"/>
    <xf numFmtId="3" fontId="0" fillId="0" borderId="0" xfId="0" applyFill="1" applyBorder="1"/>
    <xf numFmtId="1" fontId="6" fillId="0" borderId="0" xfId="0" applyNumberFormat="1" applyFont="1" applyFill="1" applyBorder="1" applyAlignment="1">
      <alignment horizontal="left"/>
    </xf>
    <xf numFmtId="3" fontId="0" fillId="0" borderId="0" xfId="0" applyFill="1" applyAlignment="1">
      <alignment horizontal="left"/>
    </xf>
    <xf numFmtId="3" fontId="0" fillId="0" borderId="0" xfId="0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3" fontId="9" fillId="0" borderId="0" xfId="0" applyFont="1" applyFill="1"/>
    <xf numFmtId="3" fontId="9" fillId="0" borderId="0" xfId="0" applyFont="1" applyFill="1" applyAlignment="1">
      <alignment horizontal="right"/>
    </xf>
    <xf numFmtId="3" fontId="16" fillId="0" borderId="0" xfId="0" applyFont="1" applyFill="1" applyAlignment="1">
      <alignment horizontal="right"/>
    </xf>
    <xf numFmtId="1" fontId="8" fillId="0" borderId="18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3" fontId="8" fillId="0" borderId="18" xfId="0" applyFont="1" applyFill="1" applyBorder="1" applyAlignment="1">
      <alignment horizontal="center" vertical="center"/>
    </xf>
    <xf numFmtId="3" fontId="15" fillId="0" borderId="18" xfId="0" applyFont="1" applyFill="1" applyBorder="1" applyAlignment="1">
      <alignment horizontal="center" vertical="center"/>
    </xf>
    <xf numFmtId="3" fontId="15" fillId="0" borderId="19" xfId="0" applyFont="1" applyFill="1" applyBorder="1" applyAlignment="1">
      <alignment horizontal="center" vertical="center"/>
    </xf>
    <xf numFmtId="3" fontId="8" fillId="0" borderId="0" xfId="0" applyFont="1" applyFill="1"/>
    <xf numFmtId="3" fontId="21" fillId="0" borderId="0" xfId="0" applyFont="1" applyFill="1" applyAlignment="1">
      <alignment vertical="center"/>
    </xf>
    <xf numFmtId="3" fontId="8" fillId="0" borderId="0" xfId="0" applyFont="1" applyFill="1" applyAlignment="1">
      <alignment vertical="center" wrapText="1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vertical="center" wrapText="1"/>
    </xf>
    <xf numFmtId="3" fontId="4" fillId="0" borderId="20" xfId="0" applyFont="1" applyFill="1" applyBorder="1" applyAlignment="1"/>
    <xf numFmtId="1" fontId="3" fillId="0" borderId="3" xfId="0" applyNumberFormat="1" applyFont="1" applyFill="1" applyBorder="1" applyAlignment="1">
      <alignment horizontal="center"/>
    </xf>
    <xf numFmtId="166" fontId="11" fillId="0" borderId="20" xfId="0" applyNumberFormat="1" applyFon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3" fontId="2" fillId="0" borderId="3" xfId="0" applyFont="1" applyFill="1" applyBorder="1" applyAlignment="1"/>
    <xf numFmtId="3" fontId="3" fillId="0" borderId="3" xfId="0" applyFont="1" applyFill="1" applyBorder="1" applyAlignment="1"/>
    <xf numFmtId="3" fontId="4" fillId="0" borderId="3" xfId="0" applyFont="1" applyFill="1" applyBorder="1" applyAlignment="1"/>
    <xf numFmtId="3" fontId="5" fillId="0" borderId="0" xfId="0" applyFont="1" applyFill="1" applyAlignment="1">
      <alignment horizontal="left"/>
    </xf>
    <xf numFmtId="3" fontId="3" fillId="0" borderId="0" xfId="0" applyFont="1" applyFill="1" applyBorder="1"/>
    <xf numFmtId="3" fontId="2" fillId="0" borderId="0" xfId="0" applyFont="1" applyAlignment="1">
      <alignment vertical="top"/>
    </xf>
    <xf numFmtId="3" fontId="0" fillId="0" borderId="0" xfId="0" applyAlignment="1">
      <alignment vertical="top" wrapText="1"/>
    </xf>
    <xf numFmtId="3" fontId="0" fillId="0" borderId="0" xfId="0" applyAlignment="1">
      <alignment vertical="top"/>
    </xf>
    <xf numFmtId="49" fontId="11" fillId="0" borderId="20" xfId="0" applyNumberFormat="1" applyFont="1" applyBorder="1" applyAlignment="1">
      <alignment horizontal="left"/>
    </xf>
    <xf numFmtId="49" fontId="11" fillId="0" borderId="20" xfId="0" applyNumberFormat="1" applyFont="1" applyBorder="1" applyAlignment="1">
      <alignment horizontal="left" vertical="top"/>
    </xf>
    <xf numFmtId="3" fontId="2" fillId="0" borderId="3" xfId="0" applyFont="1" applyBorder="1" applyAlignment="1"/>
    <xf numFmtId="3" fontId="2" fillId="0" borderId="3" xfId="0" applyFont="1" applyBorder="1" applyAlignment="1">
      <alignment wrapText="1"/>
    </xf>
    <xf numFmtId="3" fontId="2" fillId="0" borderId="3" xfId="0" applyFont="1" applyBorder="1" applyAlignment="1">
      <alignment vertical="top"/>
    </xf>
    <xf numFmtId="3" fontId="0" fillId="0" borderId="3" xfId="0" applyBorder="1" applyAlignment="1">
      <alignment vertical="top" wrapText="1"/>
    </xf>
    <xf numFmtId="3" fontId="0" fillId="0" borderId="3" xfId="0" applyBorder="1" applyAlignment="1">
      <alignment vertical="top"/>
    </xf>
    <xf numFmtId="3" fontId="10" fillId="0" borderId="0" xfId="0" applyFont="1" applyAlignment="1">
      <alignment vertical="top" wrapText="1"/>
    </xf>
    <xf numFmtId="3" fontId="10" fillId="0" borderId="0" xfId="0" applyFont="1" applyAlignment="1">
      <alignment vertical="top"/>
    </xf>
    <xf numFmtId="3" fontId="4" fillId="0" borderId="0" xfId="0" applyFont="1" applyAlignment="1"/>
    <xf numFmtId="3" fontId="10" fillId="0" borderId="0" xfId="0" applyFont="1" applyFill="1" applyBorder="1" applyAlignment="1"/>
    <xf numFmtId="3" fontId="17" fillId="0" borderId="3" xfId="0" applyFont="1" applyFill="1" applyBorder="1"/>
    <xf numFmtId="3" fontId="17" fillId="0" borderId="0" xfId="0" applyFont="1" applyFill="1" applyBorder="1" applyAlignment="1">
      <alignment vertical="top"/>
    </xf>
    <xf numFmtId="3" fontId="17" fillId="0" borderId="3" xfId="0" applyFont="1" applyFill="1" applyBorder="1" applyAlignment="1">
      <alignment horizontal="right"/>
    </xf>
    <xf numFmtId="3" fontId="17" fillId="0" borderId="3" xfId="0" applyFont="1" applyFill="1" applyBorder="1" applyAlignment="1">
      <alignment horizontal="right" vertical="top"/>
    </xf>
    <xf numFmtId="3" fontId="4" fillId="0" borderId="0" xfId="0" applyFont="1" applyFill="1" applyBorder="1" applyAlignment="1">
      <alignment vertical="top"/>
    </xf>
    <xf numFmtId="3" fontId="4" fillId="0" borderId="0" xfId="0" applyFont="1" applyFill="1" applyBorder="1" applyAlignment="1"/>
    <xf numFmtId="3" fontId="4" fillId="0" borderId="0" xfId="0" applyFont="1" applyFill="1" applyBorder="1" applyAlignment="1">
      <alignment wrapText="1"/>
    </xf>
    <xf numFmtId="165" fontId="10" fillId="0" borderId="21" xfId="0" applyNumberFormat="1" applyFont="1" applyFill="1" applyBorder="1"/>
    <xf numFmtId="165" fontId="9" fillId="0" borderId="21" xfId="0" applyNumberFormat="1" applyFont="1" applyFill="1" applyBorder="1"/>
    <xf numFmtId="3" fontId="10" fillId="0" borderId="0" xfId="0" applyFont="1" applyFill="1" applyBorder="1" applyAlignment="1">
      <alignment vertical="top" wrapText="1"/>
    </xf>
    <xf numFmtId="3" fontId="10" fillId="0" borderId="0" xfId="0" applyFont="1" applyFill="1" applyBorder="1" applyAlignment="1">
      <alignment vertical="top"/>
    </xf>
    <xf numFmtId="3" fontId="0" fillId="0" borderId="0" xfId="0" applyBorder="1" applyAlignment="1">
      <alignment vertical="top" wrapText="1"/>
    </xf>
    <xf numFmtId="49" fontId="11" fillId="0" borderId="3" xfId="0" applyNumberFormat="1" applyFont="1" applyBorder="1" applyAlignment="1">
      <alignment horizontal="left" vertical="top"/>
    </xf>
    <xf numFmtId="49" fontId="11" fillId="0" borderId="3" xfId="0" applyNumberFormat="1" applyFont="1" applyBorder="1" applyAlignment="1">
      <alignment horizontal="left"/>
    </xf>
    <xf numFmtId="166" fontId="11" fillId="0" borderId="3" xfId="0" applyNumberFormat="1" applyFont="1" applyBorder="1" applyAlignment="1">
      <alignment horizontal="left" vertical="top"/>
    </xf>
    <xf numFmtId="167" fontId="11" fillId="0" borderId="3" xfId="0" applyNumberFormat="1" applyFont="1" applyFill="1" applyBorder="1" applyAlignment="1">
      <alignment horizontal="center" vertical="top"/>
    </xf>
    <xf numFmtId="3" fontId="25" fillId="0" borderId="0" xfId="0" applyNumberFormat="1" applyFont="1" applyFill="1" applyBorder="1"/>
    <xf numFmtId="3" fontId="12" fillId="0" borderId="22" xfId="0" applyNumberFormat="1" applyFont="1" applyFill="1" applyBorder="1"/>
    <xf numFmtId="49" fontId="0" fillId="0" borderId="0" xfId="0" applyNumberFormat="1" applyFill="1" applyAlignment="1">
      <alignment horizontal="center"/>
    </xf>
    <xf numFmtId="3" fontId="2" fillId="0" borderId="0" xfId="0" applyFont="1" applyFill="1" applyAlignment="1">
      <alignment horizontal="left"/>
    </xf>
    <xf numFmtId="1" fontId="27" fillId="0" borderId="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3" fontId="8" fillId="0" borderId="24" xfId="0" applyFont="1" applyFill="1" applyBorder="1" applyAlignment="1">
      <alignment horizontal="center" vertical="center"/>
    </xf>
    <xf numFmtId="165" fontId="4" fillId="0" borderId="21" xfId="0" applyNumberFormat="1" applyFont="1" applyFill="1" applyBorder="1"/>
    <xf numFmtId="49" fontId="8" fillId="0" borderId="4" xfId="0" applyNumberFormat="1" applyFont="1" applyFill="1" applyBorder="1" applyAlignment="1">
      <alignment horizontal="center"/>
    </xf>
    <xf numFmtId="165" fontId="4" fillId="0" borderId="2" xfId="0" applyNumberFormat="1" applyFont="1" applyFill="1" applyBorder="1"/>
    <xf numFmtId="3" fontId="9" fillId="0" borderId="3" xfId="0" applyFont="1" applyFill="1" applyBorder="1"/>
    <xf numFmtId="3" fontId="26" fillId="0" borderId="3" xfId="0" applyNumberFormat="1" applyFont="1" applyFill="1" applyBorder="1" applyAlignment="1">
      <alignment horizontal="right" vertical="center" wrapText="1"/>
    </xf>
    <xf numFmtId="3" fontId="26" fillId="0" borderId="3" xfId="0" applyNumberFormat="1" applyFont="1" applyFill="1" applyBorder="1" applyAlignment="1">
      <alignment horizontal="right" vertical="center"/>
    </xf>
    <xf numFmtId="3" fontId="2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/>
    </xf>
    <xf numFmtId="166" fontId="11" fillId="0" borderId="3" xfId="0" applyNumberFormat="1" applyFont="1" applyFill="1" applyBorder="1" applyAlignment="1">
      <alignment horizontal="left"/>
    </xf>
    <xf numFmtId="49" fontId="11" fillId="0" borderId="3" xfId="0" applyNumberFormat="1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/>
    </xf>
    <xf numFmtId="3" fontId="20" fillId="0" borderId="25" xfId="0" applyFont="1" applyFill="1" applyBorder="1" applyAlignment="1">
      <alignment horizontal="center" vertical="center"/>
    </xf>
    <xf numFmtId="3" fontId="20" fillId="0" borderId="26" xfId="0" applyFont="1" applyFill="1" applyBorder="1" applyAlignment="1">
      <alignment horizontal="center" vertical="center"/>
    </xf>
    <xf numFmtId="1" fontId="20" fillId="0" borderId="26" xfId="0" applyNumberFormat="1" applyFont="1" applyFill="1" applyBorder="1" applyAlignment="1">
      <alignment horizontal="center" vertical="center" wrapText="1"/>
    </xf>
    <xf numFmtId="1" fontId="20" fillId="0" borderId="25" xfId="0" applyNumberFormat="1" applyFont="1" applyFill="1" applyBorder="1" applyAlignment="1">
      <alignment horizontal="center" vertical="center" wrapText="1"/>
    </xf>
    <xf numFmtId="1" fontId="20" fillId="0" borderId="27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/>
    </xf>
    <xf numFmtId="3" fontId="0" fillId="0" borderId="20" xfId="0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/>
    </xf>
    <xf numFmtId="3" fontId="10" fillId="0" borderId="0" xfId="0" applyFont="1" applyBorder="1" applyAlignment="1">
      <alignment horizontal="left"/>
    </xf>
    <xf numFmtId="3" fontId="7" fillId="0" borderId="29" xfId="0" applyFont="1" applyFill="1" applyBorder="1" applyAlignment="1">
      <alignment horizontal="left"/>
    </xf>
    <xf numFmtId="3" fontId="5" fillId="0" borderId="29" xfId="0" applyFont="1" applyFill="1" applyBorder="1"/>
    <xf numFmtId="166" fontId="13" fillId="0" borderId="29" xfId="0" applyNumberFormat="1" applyFont="1" applyFill="1" applyBorder="1" applyAlignment="1">
      <alignment horizontal="center"/>
    </xf>
    <xf numFmtId="3" fontId="14" fillId="2" borderId="30" xfId="0" applyFont="1" applyFill="1" applyBorder="1" applyAlignment="1">
      <alignment horizontal="left"/>
    </xf>
    <xf numFmtId="49" fontId="20" fillId="0" borderId="1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/>
    <xf numFmtId="1" fontId="27" fillId="0" borderId="3" xfId="0" applyNumberFormat="1" applyFont="1" applyFill="1" applyBorder="1" applyAlignment="1">
      <alignment vertical="center"/>
    </xf>
    <xf numFmtId="3" fontId="3" fillId="0" borderId="3" xfId="0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 wrapText="1"/>
    </xf>
    <xf numFmtId="3" fontId="28" fillId="0" borderId="3" xfId="0" applyFont="1" applyFill="1" applyBorder="1" applyAlignment="1">
      <alignment vertical="center" wrapText="1"/>
    </xf>
    <xf numFmtId="1" fontId="3" fillId="0" borderId="20" xfId="0" applyNumberFormat="1" applyFont="1" applyFill="1" applyBorder="1" applyAlignment="1"/>
    <xf numFmtId="1" fontId="3" fillId="0" borderId="20" xfId="0" applyNumberFormat="1" applyFont="1" applyFill="1" applyBorder="1" applyAlignment="1">
      <alignment vertical="center" wrapText="1"/>
    </xf>
    <xf numFmtId="1" fontId="3" fillId="0" borderId="0" xfId="0" applyNumberFormat="1" applyFont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31" xfId="0" applyNumberFormat="1" applyFont="1" applyFill="1" applyBorder="1" applyAlignment="1">
      <alignment vertical="center" wrapText="1"/>
    </xf>
    <xf numFmtId="3" fontId="10" fillId="0" borderId="3" xfId="0" applyFont="1" applyFill="1" applyBorder="1" applyAlignment="1"/>
    <xf numFmtId="3" fontId="29" fillId="2" borderId="29" xfId="0" applyFont="1" applyFill="1" applyBorder="1" applyAlignment="1">
      <alignment horizontal="left" vertical="center"/>
    </xf>
    <xf numFmtId="165" fontId="30" fillId="2" borderId="14" xfId="0" applyNumberFormat="1" applyFont="1" applyFill="1" applyBorder="1" applyAlignment="1">
      <alignment vertical="center" wrapText="1"/>
    </xf>
    <xf numFmtId="49" fontId="31" fillId="2" borderId="34" xfId="0" applyNumberFormat="1" applyFont="1" applyFill="1" applyBorder="1" applyAlignment="1">
      <alignment horizontal="center" vertical="center"/>
    </xf>
    <xf numFmtId="1" fontId="31" fillId="2" borderId="1" xfId="0" applyNumberFormat="1" applyFont="1" applyFill="1" applyBorder="1" applyAlignment="1">
      <alignment vertical="center"/>
    </xf>
    <xf numFmtId="3" fontId="31" fillId="2" borderId="29" xfId="0" applyFont="1" applyFill="1" applyBorder="1" applyAlignment="1">
      <alignment horizontal="center" vertical="center"/>
    </xf>
    <xf numFmtId="3" fontId="31" fillId="2" borderId="1" xfId="0" applyFont="1" applyFill="1" applyBorder="1" applyAlignment="1">
      <alignment horizontal="center" vertical="center"/>
    </xf>
    <xf numFmtId="3" fontId="32" fillId="2" borderId="29" xfId="0" applyFont="1" applyFill="1" applyBorder="1"/>
    <xf numFmtId="3" fontId="31" fillId="2" borderId="29" xfId="0" applyFont="1" applyFill="1" applyBorder="1" applyAlignment="1">
      <alignment vertical="center"/>
    </xf>
    <xf numFmtId="1" fontId="31" fillId="2" borderId="29" xfId="0" applyNumberFormat="1" applyFont="1" applyFill="1" applyBorder="1" applyAlignment="1">
      <alignment horizontal="center" vertical="center"/>
    </xf>
    <xf numFmtId="165" fontId="30" fillId="2" borderId="14" xfId="0" applyNumberFormat="1" applyFont="1" applyFill="1" applyBorder="1"/>
    <xf numFmtId="49" fontId="32" fillId="2" borderId="34" xfId="0" applyNumberFormat="1" applyFont="1" applyFill="1" applyBorder="1" applyAlignment="1">
      <alignment horizontal="center" vertical="center" wrapText="1"/>
    </xf>
    <xf numFmtId="1" fontId="32" fillId="2" borderId="1" xfId="0" applyNumberFormat="1" applyFont="1" applyFill="1" applyBorder="1" applyAlignment="1"/>
    <xf numFmtId="1" fontId="32" fillId="2" borderId="29" xfId="0" applyNumberFormat="1" applyFont="1" applyFill="1" applyBorder="1" applyAlignment="1">
      <alignment horizontal="center"/>
    </xf>
    <xf numFmtId="166" fontId="32" fillId="2" borderId="1" xfId="0" applyNumberFormat="1" applyFont="1" applyFill="1" applyBorder="1" applyAlignment="1">
      <alignment horizontal="center"/>
    </xf>
    <xf numFmtId="49" fontId="32" fillId="2" borderId="34" xfId="0" applyNumberFormat="1" applyFont="1" applyFill="1" applyBorder="1" applyAlignment="1">
      <alignment horizontal="center"/>
    </xf>
    <xf numFmtId="1" fontId="32" fillId="2" borderId="1" xfId="0" applyNumberFormat="1" applyFont="1" applyFill="1" applyBorder="1" applyAlignment="1">
      <alignment horizontal="center"/>
    </xf>
    <xf numFmtId="165" fontId="32" fillId="2" borderId="14" xfId="0" applyNumberFormat="1" applyFont="1" applyFill="1" applyBorder="1"/>
    <xf numFmtId="49" fontId="32" fillId="2" borderId="13" xfId="0" applyNumberFormat="1" applyFont="1" applyFill="1" applyBorder="1" applyAlignment="1">
      <alignment horizontal="center"/>
    </xf>
    <xf numFmtId="49" fontId="32" fillId="2" borderId="35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Alignment="1">
      <alignment horizontal="left"/>
    </xf>
    <xf numFmtId="3" fontId="10" fillId="0" borderId="0" xfId="0" applyFont="1" applyAlignment="1"/>
    <xf numFmtId="3" fontId="2" fillId="0" borderId="0" xfId="0" applyFont="1" applyAlignment="1">
      <alignment vertical="top" wrapText="1"/>
    </xf>
    <xf numFmtId="3" fontId="24" fillId="0" borderId="0" xfId="0" applyFont="1"/>
    <xf numFmtId="166" fontId="11" fillId="0" borderId="3" xfId="0" applyNumberFormat="1" applyFont="1" applyBorder="1" applyAlignment="1">
      <alignment horizontal="left"/>
    </xf>
    <xf numFmtId="165" fontId="9" fillId="0" borderId="2" xfId="0" applyNumberFormat="1" applyFont="1" applyFill="1" applyBorder="1" applyAlignment="1">
      <alignment vertical="top"/>
    </xf>
    <xf numFmtId="3" fontId="24" fillId="0" borderId="0" xfId="0" applyFont="1" applyAlignment="1"/>
    <xf numFmtId="1" fontId="32" fillId="3" borderId="3" xfId="0" applyNumberFormat="1" applyFont="1" applyFill="1" applyBorder="1" applyAlignment="1"/>
    <xf numFmtId="3" fontId="32" fillId="3" borderId="0" xfId="0" applyFont="1" applyFill="1" applyBorder="1"/>
    <xf numFmtId="1" fontId="32" fillId="3" borderId="0" xfId="0" applyNumberFormat="1" applyFont="1" applyFill="1" applyBorder="1" applyAlignment="1">
      <alignment horizontal="center"/>
    </xf>
    <xf numFmtId="1" fontId="32" fillId="3" borderId="3" xfId="0" applyNumberFormat="1" applyFont="1" applyFill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49" fontId="15" fillId="3" borderId="8" xfId="0" applyNumberFormat="1" applyFont="1" applyFill="1" applyBorder="1" applyAlignment="1">
      <alignment horizontal="center"/>
    </xf>
    <xf numFmtId="1" fontId="32" fillId="3" borderId="20" xfId="0" applyNumberFormat="1" applyFont="1" applyFill="1" applyBorder="1" applyAlignment="1">
      <alignment horizontal="center"/>
    </xf>
    <xf numFmtId="49" fontId="15" fillId="3" borderId="37" xfId="0" applyNumberFormat="1" applyFont="1" applyFill="1" applyBorder="1" applyAlignment="1">
      <alignment horizontal="center"/>
    </xf>
    <xf numFmtId="3" fontId="9" fillId="0" borderId="1" xfId="0" applyNumberFormat="1" applyFont="1" applyFill="1" applyBorder="1"/>
    <xf numFmtId="3" fontId="12" fillId="0" borderId="1" xfId="0" applyNumberFormat="1" applyFont="1" applyFill="1" applyBorder="1"/>
    <xf numFmtId="4" fontId="15" fillId="0" borderId="0" xfId="0" applyNumberFormat="1" applyFont="1" applyFill="1"/>
    <xf numFmtId="49" fontId="8" fillId="0" borderId="38" xfId="0" applyNumberFormat="1" applyFont="1" applyFill="1" applyBorder="1" applyAlignment="1">
      <alignment horizontal="center" vertical="center" wrapText="1"/>
    </xf>
    <xf numFmtId="1" fontId="3" fillId="0" borderId="39" xfId="0" applyNumberFormat="1" applyFont="1" applyFill="1" applyBorder="1" applyAlignment="1">
      <alignment horizontal="center"/>
    </xf>
    <xf numFmtId="3" fontId="17" fillId="0" borderId="31" xfId="0" applyFont="1" applyFill="1" applyBorder="1" applyAlignment="1">
      <alignment horizontal="right"/>
    </xf>
    <xf numFmtId="3" fontId="34" fillId="0" borderId="0" xfId="0" applyFont="1" applyFill="1" applyAlignment="1">
      <alignment horizontal="center"/>
    </xf>
    <xf numFmtId="3" fontId="34" fillId="0" borderId="0" xfId="0" applyFont="1" applyFill="1"/>
    <xf numFmtId="4" fontId="34" fillId="0" borderId="0" xfId="0" applyNumberFormat="1" applyFont="1" applyFill="1"/>
    <xf numFmtId="49" fontId="34" fillId="0" borderId="0" xfId="0" applyNumberFormat="1" applyFont="1" applyFill="1" applyBorder="1" applyAlignment="1">
      <alignment horizontal="right"/>
    </xf>
    <xf numFmtId="3" fontId="36" fillId="0" borderId="0" xfId="0" applyFont="1" applyFill="1"/>
    <xf numFmtId="4" fontId="36" fillId="0" borderId="0" xfId="0" applyNumberFormat="1" applyFont="1" applyFill="1"/>
    <xf numFmtId="3" fontId="37" fillId="0" borderId="0" xfId="0" applyFont="1" applyFill="1" applyAlignment="1">
      <alignment vertical="center"/>
    </xf>
    <xf numFmtId="3" fontId="38" fillId="2" borderId="29" xfId="0" applyFont="1" applyFill="1" applyBorder="1"/>
    <xf numFmtId="3" fontId="39" fillId="2" borderId="29" xfId="0" applyFont="1" applyFill="1" applyBorder="1" applyAlignment="1">
      <alignment vertical="center"/>
    </xf>
    <xf numFmtId="3" fontId="36" fillId="0" borderId="0" xfId="0" applyFont="1" applyFill="1" applyAlignment="1">
      <alignment vertical="center" wrapText="1"/>
    </xf>
    <xf numFmtId="3" fontId="38" fillId="3" borderId="0" xfId="0" applyFont="1" applyFill="1" applyBorder="1"/>
    <xf numFmtId="3" fontId="40" fillId="0" borderId="0" xfId="0" applyFont="1" applyFill="1"/>
    <xf numFmtId="1" fontId="41" fillId="0" borderId="12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right" wrapText="1"/>
    </xf>
    <xf numFmtId="49" fontId="29" fillId="2" borderId="34" xfId="0" applyNumberFormat="1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right" wrapText="1"/>
    </xf>
    <xf numFmtId="3" fontId="38" fillId="4" borderId="0" xfId="0" applyFont="1" applyFill="1" applyBorder="1"/>
    <xf numFmtId="49" fontId="11" fillId="0" borderId="3" xfId="0" applyNumberFormat="1" applyFont="1" applyBorder="1" applyAlignment="1">
      <alignment horizontal="left" vertical="center"/>
    </xf>
    <xf numFmtId="3" fontId="4" fillId="0" borderId="0" xfId="0" applyFont="1" applyAlignment="1">
      <alignment vertical="top" wrapText="1"/>
    </xf>
    <xf numFmtId="3" fontId="4" fillId="0" borderId="0" xfId="0" applyFont="1" applyAlignment="1">
      <alignment vertical="top"/>
    </xf>
    <xf numFmtId="3" fontId="26" fillId="0" borderId="0" xfId="0" applyFont="1" applyFill="1" applyBorder="1" applyAlignment="1">
      <alignment horizontal="left" vertical="top"/>
    </xf>
    <xf numFmtId="3" fontId="4" fillId="0" borderId="0" xfId="0" applyFont="1" applyFill="1" applyBorder="1" applyAlignment="1">
      <alignment vertical="top" wrapText="1"/>
    </xf>
    <xf numFmtId="3" fontId="0" fillId="0" borderId="0" xfId="0" applyFont="1" applyFill="1" applyBorder="1" applyAlignment="1">
      <alignment vertical="top"/>
    </xf>
    <xf numFmtId="3" fontId="0" fillId="0" borderId="0" xfId="0" applyFont="1" applyAlignment="1">
      <alignment vertical="top"/>
    </xf>
    <xf numFmtId="3" fontId="3" fillId="0" borderId="0" xfId="0" applyFont="1" applyAlignment="1">
      <alignment vertical="top"/>
    </xf>
    <xf numFmtId="4" fontId="8" fillId="0" borderId="0" xfId="0" applyNumberFormat="1" applyFont="1" applyFill="1"/>
    <xf numFmtId="3" fontId="0" fillId="0" borderId="3" xfId="0" applyFont="1" applyBorder="1" applyAlignment="1">
      <alignment wrapText="1"/>
    </xf>
    <xf numFmtId="49" fontId="32" fillId="4" borderId="20" xfId="0" applyNumberFormat="1" applyFont="1" applyFill="1" applyBorder="1" applyAlignment="1">
      <alignment horizontal="left" vertical="top"/>
    </xf>
    <xf numFmtId="3" fontId="29" fillId="4" borderId="0" xfId="0" applyFont="1" applyFill="1" applyBorder="1" applyAlignment="1">
      <alignment horizontal="left" vertical="center"/>
    </xf>
    <xf numFmtId="3" fontId="32" fillId="4" borderId="0" xfId="0" applyFont="1" applyFill="1" applyBorder="1"/>
    <xf numFmtId="49" fontId="15" fillId="4" borderId="8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165" fontId="10" fillId="4" borderId="21" xfId="0" applyNumberFormat="1" applyFont="1" applyFill="1" applyBorder="1"/>
    <xf numFmtId="1" fontId="32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/>
    </xf>
    <xf numFmtId="1" fontId="32" fillId="4" borderId="0" xfId="0" applyNumberFormat="1" applyFont="1" applyFill="1" applyBorder="1" applyAlignment="1"/>
    <xf numFmtId="3" fontId="4" fillId="0" borderId="0" xfId="0" applyFont="1" applyBorder="1" applyAlignment="1"/>
    <xf numFmtId="49" fontId="32" fillId="4" borderId="0" xfId="0" applyNumberFormat="1" applyFont="1" applyFill="1" applyBorder="1" applyAlignment="1">
      <alignment horizontal="left" vertical="top"/>
    </xf>
    <xf numFmtId="165" fontId="30" fillId="4" borderId="0" xfId="0" applyNumberFormat="1" applyFont="1" applyFill="1" applyBorder="1"/>
    <xf numFmtId="3" fontId="20" fillId="0" borderId="0" xfId="0" applyFont="1" applyFill="1" applyBorder="1" applyAlignment="1">
      <alignment horizontal="center" vertical="center"/>
    </xf>
    <xf numFmtId="1" fontId="32" fillId="4" borderId="20" xfId="0" applyNumberFormat="1" applyFont="1" applyFill="1" applyBorder="1" applyAlignment="1">
      <alignment horizontal="center"/>
    </xf>
    <xf numFmtId="3" fontId="24" fillId="4" borderId="0" xfId="0" applyFont="1" applyFill="1" applyBorder="1" applyAlignment="1">
      <alignment horizontal="left" vertical="center"/>
    </xf>
    <xf numFmtId="3" fontId="9" fillId="4" borderId="3" xfId="0" applyFont="1" applyFill="1" applyBorder="1"/>
    <xf numFmtId="1" fontId="32" fillId="4" borderId="3" xfId="0" applyNumberFormat="1" applyFont="1" applyFill="1" applyBorder="1" applyAlignment="1">
      <alignment horizontal="center"/>
    </xf>
    <xf numFmtId="49" fontId="15" fillId="3" borderId="8" xfId="0" applyNumberFormat="1" applyFont="1" applyFill="1" applyBorder="1" applyAlignment="1">
      <alignment horizontal="center" vertical="center"/>
    </xf>
    <xf numFmtId="165" fontId="44" fillId="0" borderId="0" xfId="0" applyNumberFormat="1" applyFont="1" applyFill="1" applyBorder="1"/>
    <xf numFmtId="3" fontId="0" fillId="0" borderId="0" xfId="0" applyFont="1" applyFill="1"/>
    <xf numFmtId="3" fontId="29" fillId="2" borderId="1" xfId="0" applyFont="1" applyFill="1" applyBorder="1" applyAlignment="1">
      <alignment horizontal="right" vertical="center"/>
    </xf>
    <xf numFmtId="3" fontId="29" fillId="2" borderId="1" xfId="0" applyNumberFormat="1" applyFont="1" applyFill="1" applyBorder="1" applyAlignment="1">
      <alignment horizontal="right" vertical="center" wrapText="1"/>
    </xf>
    <xf numFmtId="3" fontId="29" fillId="2" borderId="29" xfId="0" applyFont="1" applyFill="1" applyBorder="1" applyAlignment="1">
      <alignment horizontal="right" vertical="center"/>
    </xf>
    <xf numFmtId="3" fontId="29" fillId="2" borderId="1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/>
    <xf numFmtId="3" fontId="9" fillId="0" borderId="3" xfId="0" applyNumberFormat="1" applyFont="1" applyFill="1" applyBorder="1"/>
    <xf numFmtId="3" fontId="12" fillId="0" borderId="10" xfId="0" applyNumberFormat="1" applyFont="1" applyFill="1" applyBorder="1"/>
    <xf numFmtId="165" fontId="12" fillId="0" borderId="11" xfId="0" applyNumberFormat="1" applyFont="1" applyFill="1" applyBorder="1"/>
    <xf numFmtId="3" fontId="19" fillId="0" borderId="8" xfId="0" applyFont="1" applyFill="1" applyBorder="1"/>
    <xf numFmtId="3" fontId="19" fillId="0" borderId="13" xfId="0" applyFont="1" applyFill="1" applyBorder="1"/>
    <xf numFmtId="3" fontId="9" fillId="0" borderId="0" xfId="0" applyNumberFormat="1" applyFont="1" applyFill="1" applyBorder="1" applyAlignment="1">
      <alignment horizontal="right"/>
    </xf>
    <xf numFmtId="3" fontId="47" fillId="0" borderId="0" xfId="0" applyFont="1" applyFill="1"/>
    <xf numFmtId="3" fontId="0" fillId="4" borderId="0" xfId="0" applyFill="1"/>
    <xf numFmtId="3" fontId="45" fillId="4" borderId="0" xfId="0" applyFont="1" applyFill="1"/>
    <xf numFmtId="49" fontId="0" fillId="4" borderId="0" xfId="0" applyNumberFormat="1" applyFill="1" applyAlignment="1">
      <alignment horizontal="center"/>
    </xf>
    <xf numFmtId="3" fontId="0" fillId="4" borderId="0" xfId="0" applyFill="1" applyAlignment="1">
      <alignment horizontal="center"/>
    </xf>
    <xf numFmtId="3" fontId="4" fillId="4" borderId="3" xfId="0" applyFont="1" applyFill="1" applyBorder="1"/>
    <xf numFmtId="3" fontId="4" fillId="4" borderId="0" xfId="0" applyFont="1" applyFill="1" applyBorder="1"/>
    <xf numFmtId="3" fontId="4" fillId="4" borderId="0" xfId="0" applyFont="1" applyFill="1" applyBorder="1" applyAlignment="1">
      <alignment horizontal="right"/>
    </xf>
    <xf numFmtId="3" fontId="17" fillId="4" borderId="3" xfId="0" applyFont="1" applyFill="1" applyBorder="1"/>
    <xf numFmtId="3" fontId="4" fillId="4" borderId="3" xfId="0" applyFont="1" applyFill="1" applyBorder="1" applyAlignment="1">
      <alignment vertical="top"/>
    </xf>
    <xf numFmtId="3" fontId="10" fillId="4" borderId="3" xfId="0" applyFont="1" applyFill="1" applyBorder="1"/>
    <xf numFmtId="3" fontId="10" fillId="4" borderId="0" xfId="0" applyFont="1" applyFill="1" applyBorder="1"/>
    <xf numFmtId="3" fontId="9" fillId="4" borderId="0" xfId="0" applyFont="1" applyFill="1" applyBorder="1"/>
    <xf numFmtId="3" fontId="17" fillId="4" borderId="0" xfId="0" applyFont="1" applyFill="1" applyBorder="1"/>
    <xf numFmtId="3" fontId="17" fillId="4" borderId="3" xfId="0" applyFont="1" applyFill="1" applyBorder="1" applyAlignment="1">
      <alignment horizontal="right"/>
    </xf>
    <xf numFmtId="3" fontId="4" fillId="4" borderId="0" xfId="0" applyFont="1" applyFill="1" applyBorder="1" applyAlignment="1">
      <alignment horizontal="right" vertical="top"/>
    </xf>
    <xf numFmtId="3" fontId="4" fillId="4" borderId="3" xfId="0" applyFont="1" applyFill="1" applyBorder="1" applyAlignment="1">
      <alignment horizontal="right" vertical="top"/>
    </xf>
    <xf numFmtId="3" fontId="17" fillId="4" borderId="3" xfId="0" applyFont="1" applyFill="1" applyBorder="1" applyAlignment="1">
      <alignment horizontal="right" vertical="top"/>
    </xf>
    <xf numFmtId="3" fontId="48" fillId="4" borderId="3" xfId="0" applyFont="1" applyFill="1" applyBorder="1"/>
    <xf numFmtId="3" fontId="48" fillId="4" borderId="0" xfId="0" applyFont="1" applyFill="1" applyBorder="1"/>
    <xf numFmtId="3" fontId="17" fillId="4" borderId="0" xfId="0" applyFont="1" applyFill="1" applyBorder="1" applyAlignment="1">
      <alignment horizontal="right" vertical="top"/>
    </xf>
    <xf numFmtId="3" fontId="4" fillId="4" borderId="3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center"/>
    </xf>
    <xf numFmtId="3" fontId="10" fillId="4" borderId="0" xfId="0" applyFont="1" applyFill="1" applyBorder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3" xfId="0" applyFont="1" applyFill="1" applyBorder="1" applyAlignment="1">
      <alignment horizontal="right" vertical="center"/>
    </xf>
    <xf numFmtId="3" fontId="26" fillId="4" borderId="3" xfId="0" applyNumberFormat="1" applyFont="1" applyFill="1" applyBorder="1" applyAlignment="1">
      <alignment horizontal="right" vertical="center"/>
    </xf>
    <xf numFmtId="3" fontId="26" fillId="4" borderId="0" xfId="0" applyNumberFormat="1" applyFont="1" applyFill="1" applyBorder="1" applyAlignment="1">
      <alignment horizontal="right" vertical="center" wrapText="1"/>
    </xf>
    <xf numFmtId="3" fontId="26" fillId="4" borderId="3" xfId="0" applyNumberFormat="1" applyFont="1" applyFill="1" applyBorder="1" applyAlignment="1">
      <alignment horizontal="right" vertical="center" wrapText="1"/>
    </xf>
    <xf numFmtId="3" fontId="26" fillId="4" borderId="3" xfId="0" applyFont="1" applyFill="1" applyBorder="1" applyAlignment="1">
      <alignment horizontal="right" vertical="center"/>
    </xf>
    <xf numFmtId="1" fontId="26" fillId="4" borderId="0" xfId="0" applyNumberFormat="1" applyFont="1" applyFill="1" applyBorder="1" applyAlignment="1">
      <alignment horizontal="right" vertical="center" wrapText="1"/>
    </xf>
    <xf numFmtId="1" fontId="26" fillId="4" borderId="3" xfId="0" applyNumberFormat="1" applyFont="1" applyFill="1" applyBorder="1" applyAlignment="1">
      <alignment horizontal="right" vertical="center" wrapText="1"/>
    </xf>
    <xf numFmtId="1" fontId="20" fillId="4" borderId="0" xfId="0" applyNumberFormat="1" applyFont="1" applyFill="1" applyBorder="1" applyAlignment="1">
      <alignment horizontal="center" vertical="center" wrapText="1"/>
    </xf>
    <xf numFmtId="165" fontId="9" fillId="4" borderId="21" xfId="0" applyNumberFormat="1" applyFont="1" applyFill="1" applyBorder="1"/>
    <xf numFmtId="165" fontId="9" fillId="0" borderId="15" xfId="0" applyNumberFormat="1" applyFont="1" applyFill="1" applyBorder="1"/>
    <xf numFmtId="1" fontId="49" fillId="0" borderId="0" xfId="0" applyNumberFormat="1" applyFont="1" applyFill="1" applyAlignment="1">
      <alignment horizontal="center"/>
    </xf>
    <xf numFmtId="166" fontId="50" fillId="0" borderId="0" xfId="0" applyNumberFormat="1" applyFont="1" applyFill="1" applyAlignment="1">
      <alignment horizontal="center"/>
    </xf>
    <xf numFmtId="3" fontId="51" fillId="0" borderId="0" xfId="0" applyFont="1" applyFill="1"/>
    <xf numFmtId="3" fontId="49" fillId="0" borderId="0" xfId="0" applyFont="1" applyFill="1"/>
    <xf numFmtId="1" fontId="49" fillId="4" borderId="0" xfId="0" applyNumberFormat="1" applyFont="1" applyFill="1" applyAlignment="1">
      <alignment horizontal="center"/>
    </xf>
    <xf numFmtId="3" fontId="51" fillId="4" borderId="0" xfId="0" applyFont="1" applyFill="1"/>
    <xf numFmtId="3" fontId="49" fillId="4" borderId="0" xfId="0" applyFont="1" applyFill="1"/>
    <xf numFmtId="3" fontId="51" fillId="4" borderId="0" xfId="0" applyFont="1" applyFill="1" applyBorder="1"/>
    <xf numFmtId="3" fontId="51" fillId="0" borderId="0" xfId="0" applyFont="1" applyFill="1" applyAlignment="1">
      <alignment horizontal="right"/>
    </xf>
    <xf numFmtId="4" fontId="52" fillId="0" borderId="0" xfId="0" applyNumberFormat="1" applyFont="1" applyFill="1"/>
    <xf numFmtId="3" fontId="53" fillId="0" borderId="0" xfId="0" applyFont="1" applyFill="1"/>
    <xf numFmtId="3" fontId="54" fillId="0" borderId="0" xfId="0" applyFont="1" applyFill="1"/>
    <xf numFmtId="4" fontId="55" fillId="0" borderId="0" xfId="0" applyNumberFormat="1" applyFont="1" applyFill="1"/>
    <xf numFmtId="3" fontId="56" fillId="0" borderId="0" xfId="0" applyFont="1" applyFill="1"/>
    <xf numFmtId="3" fontId="55" fillId="0" borderId="0" xfId="0" applyFont="1" applyFill="1"/>
    <xf numFmtId="4" fontId="57" fillId="0" borderId="0" xfId="0" applyNumberFormat="1" applyFont="1" applyFill="1" applyAlignment="1">
      <alignment vertical="center"/>
    </xf>
    <xf numFmtId="3" fontId="58" fillId="0" borderId="0" xfId="0" applyFont="1" applyFill="1" applyAlignment="1">
      <alignment vertical="center"/>
    </xf>
    <xf numFmtId="3" fontId="59" fillId="0" borderId="0" xfId="0" applyFont="1" applyFill="1" applyAlignment="1">
      <alignment vertical="center"/>
    </xf>
    <xf numFmtId="3" fontId="60" fillId="2" borderId="29" xfId="0" applyFont="1" applyFill="1" applyBorder="1" applyAlignment="1">
      <alignment vertical="center"/>
    </xf>
    <xf numFmtId="3" fontId="55" fillId="0" borderId="0" xfId="0" applyFont="1" applyFill="1" applyAlignment="1">
      <alignment vertical="center" wrapText="1"/>
    </xf>
    <xf numFmtId="4" fontId="56" fillId="0" borderId="0" xfId="0" applyNumberFormat="1" applyFont="1" applyFill="1"/>
    <xf numFmtId="3" fontId="61" fillId="0" borderId="0" xfId="0" applyFont="1" applyFill="1"/>
    <xf numFmtId="4" fontId="53" fillId="0" borderId="0" xfId="0" applyNumberFormat="1" applyFont="1" applyFill="1"/>
    <xf numFmtId="3" fontId="62" fillId="2" borderId="29" xfId="0" applyFont="1" applyFill="1" applyBorder="1"/>
    <xf numFmtId="3" fontId="63" fillId="2" borderId="29" xfId="0" applyFont="1" applyFill="1" applyBorder="1"/>
    <xf numFmtId="3" fontId="62" fillId="4" borderId="0" xfId="0" applyFont="1" applyFill="1" applyBorder="1"/>
    <xf numFmtId="3" fontId="63" fillId="4" borderId="0" xfId="0" applyFont="1" applyFill="1" applyBorder="1"/>
    <xf numFmtId="3" fontId="62" fillId="3" borderId="0" xfId="0" applyFont="1" applyFill="1" applyBorder="1"/>
    <xf numFmtId="3" fontId="63" fillId="3" borderId="0" xfId="0" applyFont="1" applyFill="1" applyBorder="1"/>
    <xf numFmtId="3" fontId="64" fillId="0" borderId="0" xfId="0" applyFont="1" applyFill="1"/>
    <xf numFmtId="4" fontId="52" fillId="4" borderId="0" xfId="0" applyNumberFormat="1" applyFont="1" applyFill="1"/>
    <xf numFmtId="3" fontId="53" fillId="4" borderId="0" xfId="0" applyFont="1" applyFill="1"/>
    <xf numFmtId="3" fontId="54" fillId="4" borderId="0" xfId="0" applyFont="1" applyFill="1"/>
    <xf numFmtId="3" fontId="65" fillId="4" borderId="0" xfId="0" applyFont="1" applyFill="1"/>
    <xf numFmtId="49" fontId="66" fillId="0" borderId="0" xfId="0" applyNumberFormat="1" applyFont="1" applyFill="1" applyBorder="1" applyAlignment="1">
      <alignment horizontal="left"/>
    </xf>
    <xf numFmtId="3" fontId="66" fillId="0" borderId="0" xfId="0" applyFont="1" applyBorder="1" applyAlignment="1">
      <alignment horizontal="left"/>
    </xf>
    <xf numFmtId="3" fontId="67" fillId="0" borderId="0" xfId="0" applyFont="1" applyFill="1" applyBorder="1" applyAlignment="1">
      <alignment horizontal="left" wrapText="1"/>
    </xf>
    <xf numFmtId="1" fontId="65" fillId="0" borderId="0" xfId="0" applyNumberFormat="1" applyFont="1" applyFill="1" applyBorder="1" applyAlignment="1">
      <alignment horizontal="left"/>
    </xf>
    <xf numFmtId="3" fontId="68" fillId="0" borderId="0" xfId="0" applyFont="1" applyFill="1" applyBorder="1"/>
    <xf numFmtId="3" fontId="68" fillId="0" borderId="0" xfId="0" applyFont="1" applyFill="1" applyBorder="1" applyAlignment="1">
      <alignment horizontal="center"/>
    </xf>
    <xf numFmtId="3" fontId="68" fillId="0" borderId="0" xfId="0" applyFont="1" applyFill="1" applyBorder="1" applyAlignment="1">
      <alignment horizontal="right"/>
    </xf>
    <xf numFmtId="3" fontId="65" fillId="0" borderId="0" xfId="0" applyFont="1" applyFill="1" applyBorder="1" applyAlignment="1">
      <alignment horizontal="right"/>
    </xf>
    <xf numFmtId="3" fontId="65" fillId="0" borderId="0" xfId="0" applyFont="1" applyFill="1" applyBorder="1"/>
    <xf numFmtId="1" fontId="54" fillId="0" borderId="0" xfId="0" applyNumberFormat="1" applyFont="1" applyFill="1" applyBorder="1" applyAlignment="1">
      <alignment horizontal="left"/>
    </xf>
    <xf numFmtId="1" fontId="54" fillId="0" borderId="0" xfId="0" applyNumberFormat="1" applyFont="1" applyFill="1" applyBorder="1" applyAlignment="1">
      <alignment horizontal="center"/>
    </xf>
    <xf numFmtId="3" fontId="65" fillId="0" borderId="0" xfId="0" applyFont="1" applyFill="1" applyAlignment="1">
      <alignment horizontal="right"/>
    </xf>
    <xf numFmtId="3" fontId="65" fillId="0" borderId="0" xfId="0" applyFont="1" applyFill="1"/>
    <xf numFmtId="49" fontId="54" fillId="0" borderId="0" xfId="0" applyNumberFormat="1" applyFont="1" applyFill="1" applyAlignment="1">
      <alignment horizontal="center"/>
    </xf>
    <xf numFmtId="3" fontId="54" fillId="0" borderId="0" xfId="0" applyFont="1" applyFill="1" applyAlignment="1">
      <alignment horizontal="center"/>
    </xf>
    <xf numFmtId="1" fontId="54" fillId="0" borderId="0" xfId="0" applyNumberFormat="1" applyFont="1" applyFill="1" applyAlignment="1">
      <alignment horizontal="center"/>
    </xf>
    <xf numFmtId="166" fontId="69" fillId="0" borderId="0" xfId="0" applyNumberFormat="1" applyFont="1" applyFill="1" applyAlignment="1">
      <alignment horizontal="center"/>
    </xf>
    <xf numFmtId="49" fontId="54" fillId="4" borderId="0" xfId="0" applyNumberFormat="1" applyFont="1" applyFill="1" applyAlignment="1">
      <alignment horizontal="center"/>
    </xf>
    <xf numFmtId="3" fontId="54" fillId="4" borderId="0" xfId="0" applyFont="1" applyFill="1" applyAlignment="1">
      <alignment horizontal="center"/>
    </xf>
    <xf numFmtId="1" fontId="54" fillId="4" borderId="0" xfId="0" applyNumberFormat="1" applyFont="1" applyFill="1" applyAlignment="1">
      <alignment horizontal="center"/>
    </xf>
    <xf numFmtId="166" fontId="69" fillId="4" borderId="0" xfId="0" applyNumberFormat="1" applyFont="1" applyFill="1" applyAlignment="1">
      <alignment horizontal="center"/>
    </xf>
    <xf numFmtId="3" fontId="71" fillId="4" borderId="0" xfId="0" applyFont="1" applyFill="1"/>
    <xf numFmtId="166" fontId="70" fillId="4" borderId="30" xfId="0" applyNumberFormat="1" applyFont="1" applyFill="1" applyBorder="1" applyAlignment="1">
      <alignment horizontal="center"/>
    </xf>
    <xf numFmtId="3" fontId="45" fillId="4" borderId="30" xfId="0" applyFont="1" applyFill="1" applyBorder="1" applyAlignment="1">
      <alignment horizontal="right"/>
    </xf>
    <xf numFmtId="3" fontId="71" fillId="4" borderId="30" xfId="0" applyFont="1" applyFill="1" applyBorder="1"/>
    <xf numFmtId="3" fontId="71" fillId="4" borderId="0" xfId="0" applyFont="1" applyFill="1" applyBorder="1"/>
    <xf numFmtId="1" fontId="45" fillId="4" borderId="0" xfId="0" applyNumberFormat="1" applyFont="1" applyFill="1"/>
    <xf numFmtId="3" fontId="71" fillId="4" borderId="0" xfId="0" applyFont="1" applyFill="1" applyAlignment="1">
      <alignment horizontal="right"/>
    </xf>
    <xf numFmtId="4" fontId="72" fillId="4" borderId="0" xfId="0" applyNumberFormat="1" applyFont="1" applyFill="1"/>
    <xf numFmtId="3" fontId="73" fillId="2" borderId="29" xfId="0" applyFont="1" applyFill="1" applyBorder="1" applyAlignment="1">
      <alignment vertical="center"/>
    </xf>
    <xf numFmtId="4" fontId="46" fillId="0" borderId="0" xfId="0" applyNumberFormat="1" applyFont="1" applyFill="1"/>
    <xf numFmtId="3" fontId="74" fillId="0" borderId="0" xfId="0" applyFont="1" applyFill="1"/>
    <xf numFmtId="4" fontId="75" fillId="0" borderId="0" xfId="0" applyNumberFormat="1" applyFont="1" applyFill="1" applyAlignment="1">
      <alignment vertical="center"/>
    </xf>
    <xf numFmtId="3" fontId="76" fillId="0" borderId="0" xfId="0" applyFont="1" applyFill="1" applyAlignment="1">
      <alignment vertical="center"/>
    </xf>
    <xf numFmtId="4" fontId="46" fillId="0" borderId="0" xfId="0" applyNumberFormat="1" applyFont="1" applyFill="1" applyAlignment="1">
      <alignment vertical="center" wrapText="1"/>
    </xf>
    <xf numFmtId="3" fontId="74" fillId="0" borderId="0" xfId="0" applyFont="1" applyFill="1" applyAlignment="1">
      <alignment vertical="center" wrapText="1"/>
    </xf>
    <xf numFmtId="4" fontId="74" fillId="0" borderId="0" xfId="0" applyNumberFormat="1" applyFont="1" applyFill="1"/>
    <xf numFmtId="3" fontId="46" fillId="0" borderId="0" xfId="0" applyFont="1" applyFill="1"/>
    <xf numFmtId="4" fontId="46" fillId="0" borderId="0" xfId="0" applyNumberFormat="1" applyFont="1" applyFill="1" applyBorder="1"/>
    <xf numFmtId="4" fontId="72" fillId="0" borderId="0" xfId="0" applyNumberFormat="1" applyFont="1" applyFill="1"/>
    <xf numFmtId="4" fontId="77" fillId="3" borderId="0" xfId="0" applyNumberFormat="1" applyFont="1" applyFill="1" applyBorder="1"/>
    <xf numFmtId="4" fontId="78" fillId="4" borderId="0" xfId="0" applyNumberFormat="1" applyFont="1" applyFill="1" applyBorder="1"/>
    <xf numFmtId="4" fontId="79" fillId="0" borderId="0" xfId="0" applyNumberFormat="1" applyFont="1" applyFill="1"/>
    <xf numFmtId="4" fontId="46" fillId="0" borderId="0" xfId="0" applyNumberFormat="1" applyFont="1" applyFill="1" applyAlignment="1">
      <alignment horizontal="right"/>
    </xf>
    <xf numFmtId="4" fontId="77" fillId="4" borderId="0" xfId="0" applyNumberFormat="1" applyFont="1" applyFill="1" applyBorder="1"/>
    <xf numFmtId="3" fontId="45" fillId="0" borderId="0" xfId="0" applyFont="1" applyFill="1" applyBorder="1"/>
    <xf numFmtId="3" fontId="45" fillId="0" borderId="0" xfId="0" applyFont="1" applyFill="1"/>
    <xf numFmtId="3" fontId="72" fillId="0" borderId="0" xfId="0" applyFont="1" applyFill="1" applyBorder="1" applyAlignment="1">
      <alignment horizontal="center"/>
    </xf>
    <xf numFmtId="3" fontId="72" fillId="0" borderId="0" xfId="0" applyFont="1" applyFill="1" applyAlignment="1">
      <alignment horizontal="center"/>
    </xf>
    <xf numFmtId="3" fontId="80" fillId="0" borderId="0" xfId="0" applyFont="1" applyFill="1"/>
    <xf numFmtId="3" fontId="72" fillId="0" borderId="0" xfId="0" applyFont="1" applyFill="1"/>
    <xf numFmtId="4" fontId="20" fillId="0" borderId="0" xfId="0" applyNumberFormat="1" applyFont="1" applyFill="1" applyAlignment="1">
      <alignment vertical="center"/>
    </xf>
    <xf numFmtId="3" fontId="81" fillId="4" borderId="3" xfId="0" applyFont="1" applyFill="1" applyBorder="1"/>
    <xf numFmtId="3" fontId="82" fillId="4" borderId="3" xfId="0" applyFont="1" applyFill="1" applyBorder="1"/>
    <xf numFmtId="3" fontId="48" fillId="0" borderId="3" xfId="0" applyFont="1" applyBorder="1"/>
    <xf numFmtId="3" fontId="71" fillId="4" borderId="3" xfId="0" applyFont="1" applyFill="1" applyBorder="1"/>
    <xf numFmtId="3" fontId="71" fillId="0" borderId="3" xfId="0" applyFont="1" applyFill="1" applyBorder="1"/>
    <xf numFmtId="3" fontId="48" fillId="0" borderId="3" xfId="0" applyFont="1" applyFill="1" applyBorder="1"/>
    <xf numFmtId="3" fontId="71" fillId="0" borderId="31" xfId="0" applyFont="1" applyFill="1" applyBorder="1"/>
    <xf numFmtId="3" fontId="71" fillId="0" borderId="0" xfId="0" applyFont="1" applyFill="1"/>
    <xf numFmtId="3" fontId="81" fillId="4" borderId="0" xfId="0" applyFont="1" applyFill="1" applyBorder="1"/>
    <xf numFmtId="3" fontId="48" fillId="4" borderId="0" xfId="0" applyFont="1" applyFill="1" applyBorder="1" applyAlignment="1">
      <alignment horizontal="right"/>
    </xf>
    <xf numFmtId="3" fontId="81" fillId="0" borderId="3" xfId="0" applyFont="1" applyBorder="1"/>
    <xf numFmtId="3" fontId="81" fillId="0" borderId="3" xfId="0" applyFont="1" applyFill="1" applyBorder="1"/>
    <xf numFmtId="3" fontId="71" fillId="0" borderId="0" xfId="0" applyFont="1" applyFill="1" applyAlignment="1">
      <alignment horizontal="right"/>
    </xf>
    <xf numFmtId="3" fontId="42" fillId="4" borderId="3" xfId="0" applyFont="1" applyFill="1" applyBorder="1"/>
    <xf numFmtId="3" fontId="43" fillId="4" borderId="3" xfId="0" applyFont="1" applyFill="1" applyBorder="1"/>
    <xf numFmtId="3" fontId="81" fillId="0" borderId="0" xfId="0" applyFont="1" applyFill="1" applyBorder="1"/>
    <xf numFmtId="165" fontId="9" fillId="0" borderId="41" xfId="0" applyNumberFormat="1" applyFont="1" applyFill="1" applyBorder="1"/>
    <xf numFmtId="3" fontId="17" fillId="0" borderId="31" xfId="0" applyFont="1" applyFill="1" applyBorder="1"/>
    <xf numFmtId="3" fontId="32" fillId="2" borderId="1" xfId="0" applyFont="1" applyFill="1" applyBorder="1"/>
    <xf numFmtId="4" fontId="8" fillId="0" borderId="0" xfId="0" applyNumberFormat="1" applyFont="1" applyFill="1" applyBorder="1"/>
    <xf numFmtId="165" fontId="30" fillId="2" borderId="14" xfId="0" applyNumberFormat="1" applyFont="1" applyFill="1" applyBorder="1" applyAlignment="1">
      <alignment shrinkToFit="1"/>
    </xf>
    <xf numFmtId="3" fontId="10" fillId="4" borderId="0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top"/>
    </xf>
    <xf numFmtId="3" fontId="24" fillId="0" borderId="3" xfId="0" applyFont="1" applyBorder="1"/>
    <xf numFmtId="49" fontId="11" fillId="3" borderId="3" xfId="0" applyNumberFormat="1" applyFont="1" applyFill="1" applyBorder="1" applyAlignment="1">
      <alignment horizontal="left" vertical="top"/>
    </xf>
    <xf numFmtId="3" fontId="9" fillId="0" borderId="0" xfId="0" applyFont="1" applyFill="1" applyBorder="1" applyAlignment="1">
      <alignment horizontal="right"/>
    </xf>
    <xf numFmtId="3" fontId="30" fillId="2" borderId="1" xfId="0" applyFont="1" applyFill="1" applyBorder="1"/>
    <xf numFmtId="3" fontId="10" fillId="4" borderId="23" xfId="0" applyFont="1" applyFill="1" applyBorder="1"/>
    <xf numFmtId="3" fontId="30" fillId="2" borderId="29" xfId="0" applyFont="1" applyFill="1" applyBorder="1"/>
    <xf numFmtId="3" fontId="4" fillId="4" borderId="23" xfId="0" applyFont="1" applyFill="1" applyBorder="1"/>
    <xf numFmtId="3" fontId="4" fillId="4" borderId="23" xfId="0" applyFont="1" applyFill="1" applyBorder="1" applyAlignment="1">
      <alignment horizontal="right" vertical="top"/>
    </xf>
    <xf numFmtId="3" fontId="32" fillId="2" borderId="1" xfId="0" applyFont="1" applyFill="1" applyBorder="1" applyAlignment="1">
      <alignment horizontal="right" vertical="top"/>
    </xf>
    <xf numFmtId="3" fontId="32" fillId="2" borderId="29" xfId="0" applyFont="1" applyFill="1" applyBorder="1" applyAlignment="1">
      <alignment horizontal="right" vertical="top"/>
    </xf>
    <xf numFmtId="4" fontId="8" fillId="0" borderId="0" xfId="0" applyNumberFormat="1" applyFont="1" applyFill="1" applyAlignment="1">
      <alignment vertical="center" wrapText="1"/>
    </xf>
    <xf numFmtId="4" fontId="33" fillId="0" borderId="0" xfId="0" applyNumberFormat="1" applyFont="1" applyFill="1"/>
    <xf numFmtId="4" fontId="83" fillId="4" borderId="0" xfId="0" applyNumberFormat="1" applyFont="1" applyFill="1" applyBorder="1"/>
    <xf numFmtId="3" fontId="32" fillId="2" borderId="40" xfId="0" applyFont="1" applyFill="1" applyBorder="1" applyAlignment="1">
      <alignment horizontal="right" vertical="top"/>
    </xf>
    <xf numFmtId="3" fontId="32" fillId="4" borderId="3" xfId="0" applyFont="1" applyFill="1" applyBorder="1"/>
    <xf numFmtId="3" fontId="32" fillId="4" borderId="0" xfId="0" applyFont="1" applyFill="1" applyBorder="1" applyAlignment="1">
      <alignment horizontal="right" vertical="top"/>
    </xf>
    <xf numFmtId="49" fontId="0" fillId="4" borderId="20" xfId="0" applyNumberFormat="1" applyFont="1" applyFill="1" applyBorder="1" applyAlignment="1">
      <alignment horizontal="left" vertical="top"/>
    </xf>
    <xf numFmtId="49" fontId="16" fillId="4" borderId="20" xfId="0" applyNumberFormat="1" applyFont="1" applyFill="1" applyBorder="1" applyAlignment="1">
      <alignment horizontal="left" vertical="top"/>
    </xf>
    <xf numFmtId="3" fontId="10" fillId="4" borderId="0" xfId="0" applyFont="1" applyFill="1" applyBorder="1" applyAlignment="1">
      <alignment horizontal="right" vertical="top"/>
    </xf>
    <xf numFmtId="3" fontId="10" fillId="4" borderId="23" xfId="0" applyFont="1" applyFill="1" applyBorder="1" applyAlignment="1">
      <alignment horizontal="right" vertical="top"/>
    </xf>
    <xf numFmtId="3" fontId="32" fillId="4" borderId="36" xfId="0" applyFont="1" applyFill="1" applyBorder="1" applyAlignment="1">
      <alignment horizontal="right" vertical="top"/>
    </xf>
    <xf numFmtId="3" fontId="17" fillId="4" borderId="23" xfId="0" applyFont="1" applyFill="1" applyBorder="1"/>
    <xf numFmtId="3" fontId="30" fillId="2" borderId="1" xfId="0" applyFont="1" applyFill="1" applyBorder="1" applyAlignment="1"/>
    <xf numFmtId="3" fontId="9" fillId="4" borderId="23" xfId="0" applyFont="1" applyFill="1" applyBorder="1"/>
    <xf numFmtId="3" fontId="9" fillId="4" borderId="3" xfId="0" applyFont="1" applyFill="1" applyBorder="1" applyAlignment="1">
      <alignment horizontal="right"/>
    </xf>
    <xf numFmtId="3" fontId="10" fillId="0" borderId="3" xfId="0" applyFont="1" applyBorder="1"/>
    <xf numFmtId="3" fontId="9" fillId="4" borderId="0" xfId="0" applyFont="1" applyFill="1" applyBorder="1" applyAlignment="1">
      <alignment vertical="top"/>
    </xf>
    <xf numFmtId="3" fontId="9" fillId="4" borderId="3" xfId="0" applyFont="1" applyFill="1" applyBorder="1" applyAlignment="1">
      <alignment horizontal="right" vertical="top"/>
    </xf>
    <xf numFmtId="3" fontId="10" fillId="4" borderId="20" xfId="0" applyFont="1" applyFill="1" applyBorder="1" applyAlignment="1">
      <alignment vertical="top"/>
    </xf>
    <xf numFmtId="3" fontId="30" fillId="4" borderId="3" xfId="0" applyFont="1" applyFill="1" applyBorder="1"/>
    <xf numFmtId="3" fontId="30" fillId="3" borderId="3" xfId="0" applyFont="1" applyFill="1" applyBorder="1"/>
    <xf numFmtId="3" fontId="9" fillId="3" borderId="3" xfId="0" applyFont="1" applyFill="1" applyBorder="1"/>
    <xf numFmtId="3" fontId="9" fillId="3" borderId="3" xfId="0" applyFont="1" applyFill="1" applyBorder="1" applyAlignment="1">
      <alignment vertical="top"/>
    </xf>
    <xf numFmtId="3" fontId="10" fillId="3" borderId="3" xfId="0" applyFont="1" applyFill="1" applyBorder="1" applyAlignment="1">
      <alignment vertical="top"/>
    </xf>
    <xf numFmtId="3" fontId="30" fillId="4" borderId="0" xfId="0" applyFont="1" applyFill="1" applyBorder="1"/>
    <xf numFmtId="1" fontId="32" fillId="0" borderId="3" xfId="0" applyNumberFormat="1" applyFont="1" applyFill="1" applyBorder="1" applyAlignment="1">
      <alignment horizontal="center"/>
    </xf>
    <xf numFmtId="3" fontId="30" fillId="0" borderId="3" xfId="0" applyFont="1" applyFill="1" applyBorder="1"/>
    <xf numFmtId="3" fontId="38" fillId="0" borderId="0" xfId="0" applyFont="1" applyFill="1" applyBorder="1"/>
    <xf numFmtId="3" fontId="62" fillId="0" borderId="0" xfId="0" applyFont="1" applyFill="1" applyBorder="1"/>
    <xf numFmtId="3" fontId="63" fillId="0" borderId="0" xfId="0" applyFont="1" applyFill="1" applyBorder="1"/>
    <xf numFmtId="3" fontId="32" fillId="0" borderId="0" xfId="0" applyFont="1" applyFill="1" applyBorder="1"/>
    <xf numFmtId="1" fontId="0" fillId="0" borderId="20" xfId="0" applyNumberFormat="1" applyFont="1" applyFill="1" applyBorder="1" applyAlignment="1">
      <alignment horizontal="center"/>
    </xf>
    <xf numFmtId="49" fontId="16" fillId="0" borderId="20" xfId="0" applyNumberFormat="1" applyFont="1" applyFill="1" applyBorder="1" applyAlignment="1">
      <alignment horizontal="left" vertical="top"/>
    </xf>
    <xf numFmtId="3" fontId="24" fillId="0" borderId="0" xfId="0" applyFont="1" applyFill="1" applyBorder="1" applyAlignment="1">
      <alignment horizontal="left" vertical="center"/>
    </xf>
    <xf numFmtId="1" fontId="0" fillId="4" borderId="20" xfId="0" applyNumberFormat="1" applyFont="1" applyFill="1" applyBorder="1" applyAlignment="1">
      <alignment horizontal="center"/>
    </xf>
    <xf numFmtId="3" fontId="11" fillId="0" borderId="0" xfId="0" applyFont="1" applyFill="1"/>
    <xf numFmtId="4" fontId="11" fillId="0" borderId="0" xfId="0" applyNumberFormat="1" applyFont="1" applyFill="1"/>
    <xf numFmtId="3" fontId="52" fillId="0" borderId="0" xfId="0" applyFont="1" applyFill="1"/>
    <xf numFmtId="3" fontId="17" fillId="0" borderId="0" xfId="0" applyFont="1" applyFill="1" applyBorder="1"/>
    <xf numFmtId="49" fontId="8" fillId="4" borderId="8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/>
    <xf numFmtId="1" fontId="3" fillId="4" borderId="3" xfId="0" applyNumberFormat="1" applyFont="1" applyFill="1" applyBorder="1" applyAlignment="1">
      <alignment horizontal="center"/>
    </xf>
    <xf numFmtId="166" fontId="11" fillId="4" borderId="20" xfId="0" applyNumberFormat="1" applyFont="1" applyFill="1" applyBorder="1" applyAlignment="1">
      <alignment horizontal="left"/>
    </xf>
    <xf numFmtId="3" fontId="4" fillId="4" borderId="3" xfId="0" applyFont="1" applyFill="1" applyBorder="1" applyAlignment="1">
      <alignment wrapText="1"/>
    </xf>
    <xf numFmtId="49" fontId="11" fillId="4" borderId="20" xfId="0" applyNumberFormat="1" applyFont="1" applyFill="1" applyBorder="1" applyAlignment="1">
      <alignment horizontal="left" vertical="top"/>
    </xf>
    <xf numFmtId="3" fontId="2" fillId="4" borderId="3" xfId="0" applyFont="1" applyFill="1" applyBorder="1" applyAlignment="1">
      <alignment wrapText="1"/>
    </xf>
    <xf numFmtId="3" fontId="14" fillId="0" borderId="29" xfId="0" applyFont="1" applyFill="1" applyBorder="1"/>
    <xf numFmtId="4" fontId="53" fillId="4" borderId="0" xfId="0" applyNumberFormat="1" applyFont="1" applyFill="1"/>
    <xf numFmtId="3" fontId="9" fillId="4" borderId="0" xfId="0" applyFont="1" applyFill="1"/>
    <xf numFmtId="3" fontId="9" fillId="4" borderId="30" xfId="0" applyFont="1" applyFill="1" applyBorder="1"/>
    <xf numFmtId="4" fontId="9" fillId="4" borderId="0" xfId="0" applyNumberFormat="1" applyFont="1" applyFill="1"/>
    <xf numFmtId="4" fontId="15" fillId="4" borderId="0" xfId="0" applyNumberFormat="1" applyFont="1" applyFill="1"/>
    <xf numFmtId="3" fontId="0" fillId="4" borderId="0" xfId="0" applyFont="1" applyFill="1"/>
    <xf numFmtId="166" fontId="16" fillId="4" borderId="0" xfId="0" applyNumberFormat="1" applyFont="1" applyFill="1" applyAlignment="1">
      <alignment horizontal="center"/>
    </xf>
    <xf numFmtId="1" fontId="0" fillId="4" borderId="0" xfId="0" applyNumberFormat="1" applyFont="1" applyFill="1"/>
    <xf numFmtId="3" fontId="9" fillId="4" borderId="0" xfId="0" applyFont="1" applyFill="1" applyAlignment="1">
      <alignment horizontal="right"/>
    </xf>
    <xf numFmtId="166" fontId="16" fillId="0" borderId="0" xfId="0" applyNumberFormat="1" applyFont="1" applyFill="1" applyAlignment="1">
      <alignment horizontal="center"/>
    </xf>
    <xf numFmtId="3" fontId="9" fillId="4" borderId="29" xfId="0" applyFont="1" applyFill="1" applyBorder="1"/>
    <xf numFmtId="3" fontId="9" fillId="4" borderId="29" xfId="0" applyFont="1" applyFill="1" applyBorder="1" applyAlignment="1">
      <alignment horizontal="right"/>
    </xf>
    <xf numFmtId="166" fontId="16" fillId="4" borderId="0" xfId="0" applyNumberFormat="1" applyFont="1" applyFill="1" applyAlignment="1">
      <alignment horizontal="left"/>
    </xf>
    <xf numFmtId="1" fontId="0" fillId="4" borderId="0" xfId="0" applyNumberFormat="1" applyFont="1" applyFill="1" applyAlignment="1">
      <alignment horizontal="center"/>
    </xf>
    <xf numFmtId="4" fontId="9" fillId="4" borderId="30" xfId="0" applyNumberFormat="1" applyFont="1" applyFill="1" applyBorder="1"/>
    <xf numFmtId="4" fontId="65" fillId="4" borderId="0" xfId="0" applyNumberFormat="1" applyFont="1" applyFill="1"/>
    <xf numFmtId="4" fontId="65" fillId="4" borderId="29" xfId="0" applyNumberFormat="1" applyFont="1" applyFill="1" applyBorder="1"/>
    <xf numFmtId="3" fontId="14" fillId="2" borderId="30" xfId="0" applyFont="1" applyFill="1" applyBorder="1"/>
    <xf numFmtId="3" fontId="30" fillId="4" borderId="0" xfId="0" applyFont="1" applyFill="1" applyBorder="1" applyAlignment="1">
      <alignment horizontal="right" vertical="top"/>
    </xf>
    <xf numFmtId="3" fontId="30" fillId="2" borderId="1" xfId="0" applyFont="1" applyFill="1" applyBorder="1" applyAlignment="1">
      <alignment horizontal="right" vertical="top"/>
    </xf>
    <xf numFmtId="3" fontId="30" fillId="2" borderId="29" xfId="0" applyFont="1" applyFill="1" applyBorder="1" applyAlignment="1">
      <alignment horizontal="right" vertical="top"/>
    </xf>
    <xf numFmtId="3" fontId="56" fillId="5" borderId="0" xfId="0" applyFont="1" applyFill="1"/>
    <xf numFmtId="3" fontId="55" fillId="5" borderId="0" xfId="0" applyFont="1" applyFill="1"/>
    <xf numFmtId="3" fontId="53" fillId="5" borderId="0" xfId="0" applyFont="1" applyFill="1"/>
    <xf numFmtId="4" fontId="77" fillId="0" borderId="0" xfId="0" applyNumberFormat="1" applyFont="1" applyFill="1" applyBorder="1"/>
    <xf numFmtId="3" fontId="84" fillId="0" borderId="0" xfId="0" applyFont="1" applyFill="1"/>
    <xf numFmtId="3" fontId="85" fillId="0" borderId="0" xfId="0" applyFont="1" applyFill="1" applyBorder="1"/>
    <xf numFmtId="3" fontId="44" fillId="0" borderId="0" xfId="0" applyFont="1" applyFill="1" applyBorder="1"/>
    <xf numFmtId="164" fontId="14" fillId="0" borderId="29" xfId="0" applyNumberFormat="1" applyFont="1" applyFill="1" applyBorder="1"/>
    <xf numFmtId="164" fontId="11" fillId="0" borderId="0" xfId="0" applyNumberFormat="1" applyFont="1" applyFill="1" applyBorder="1"/>
    <xf numFmtId="164" fontId="14" fillId="2" borderId="30" xfId="0" applyNumberFormat="1" applyFont="1" applyFill="1" applyBorder="1"/>
    <xf numFmtId="3" fontId="4" fillId="0" borderId="0" xfId="0" applyFont="1" applyFill="1" applyBorder="1"/>
    <xf numFmtId="3" fontId="4" fillId="0" borderId="0" xfId="0" applyFont="1" applyFill="1" applyBorder="1" applyAlignment="1">
      <alignment horizontal="right" vertical="top"/>
    </xf>
    <xf numFmtId="165" fontId="4" fillId="0" borderId="0" xfId="0" applyNumberFormat="1" applyFont="1" applyFill="1" applyBorder="1"/>
    <xf numFmtId="3" fontId="14" fillId="0" borderId="0" xfId="0" applyFont="1" applyFill="1" applyBorder="1"/>
    <xf numFmtId="164" fontId="14" fillId="0" borderId="0" xfId="0" applyNumberFormat="1" applyFont="1" applyFill="1" applyBorder="1"/>
    <xf numFmtId="3" fontId="0" fillId="0" borderId="3" xfId="0" applyBorder="1" applyAlignment="1">
      <alignment vertical="top" wrapText="1"/>
    </xf>
    <xf numFmtId="4" fontId="86" fillId="2" borderId="29" xfId="0" applyNumberFormat="1" applyFont="1" applyFill="1" applyBorder="1" applyAlignment="1">
      <alignment vertical="center"/>
    </xf>
    <xf numFmtId="3" fontId="29" fillId="2" borderId="0" xfId="0" applyFont="1" applyFill="1" applyBorder="1" applyAlignment="1">
      <alignment horizontal="left" vertical="center"/>
    </xf>
    <xf numFmtId="4" fontId="86" fillId="4" borderId="0" xfId="0" applyNumberFormat="1" applyFont="1" applyFill="1" applyBorder="1" applyAlignment="1">
      <alignment vertical="center"/>
    </xf>
    <xf numFmtId="3" fontId="73" fillId="4" borderId="0" xfId="0" applyFont="1" applyFill="1" applyBorder="1" applyAlignment="1">
      <alignment vertical="center"/>
    </xf>
    <xf numFmtId="3" fontId="60" fillId="4" borderId="0" xfId="0" applyFont="1" applyFill="1" applyBorder="1" applyAlignment="1">
      <alignment vertical="center"/>
    </xf>
    <xf numFmtId="3" fontId="39" fillId="4" borderId="0" xfId="0" applyFont="1" applyFill="1" applyBorder="1" applyAlignment="1">
      <alignment vertical="center"/>
    </xf>
    <xf numFmtId="3" fontId="31" fillId="4" borderId="0" xfId="0" applyFont="1" applyFill="1" applyBorder="1" applyAlignment="1">
      <alignment vertical="center"/>
    </xf>
    <xf numFmtId="3" fontId="0" fillId="0" borderId="0" xfId="0" applyFont="1" applyAlignment="1">
      <alignment vertical="top" wrapText="1"/>
    </xf>
    <xf numFmtId="3" fontId="24" fillId="0" borderId="3" xfId="0" applyFont="1" applyBorder="1" applyAlignment="1">
      <alignment wrapText="1"/>
    </xf>
    <xf numFmtId="3" fontId="10" fillId="4" borderId="3" xfId="0" applyFont="1" applyFill="1" applyBorder="1" applyAlignment="1">
      <alignment horizontal="right" vertical="top"/>
    </xf>
    <xf numFmtId="3" fontId="0" fillId="0" borderId="0" xfId="0" applyFont="1" applyFill="1" applyBorder="1" applyAlignment="1"/>
    <xf numFmtId="3" fontId="2" fillId="0" borderId="0" xfId="0" applyFont="1" applyAlignment="1"/>
    <xf numFmtId="4" fontId="83" fillId="2" borderId="29" xfId="0" applyNumberFormat="1" applyFont="1" applyFill="1" applyBorder="1"/>
    <xf numFmtId="1" fontId="32" fillId="2" borderId="3" xfId="0" applyNumberFormat="1" applyFont="1" applyFill="1" applyBorder="1" applyAlignment="1"/>
    <xf numFmtId="3" fontId="32" fillId="2" borderId="3" xfId="0" applyFont="1" applyFill="1" applyBorder="1"/>
    <xf numFmtId="4" fontId="46" fillId="5" borderId="0" xfId="0" applyNumberFormat="1" applyFont="1" applyFill="1"/>
    <xf numFmtId="166" fontId="32" fillId="2" borderId="35" xfId="0" applyNumberFormat="1" applyFont="1" applyFill="1" applyBorder="1" applyAlignment="1">
      <alignment horizontal="center"/>
    </xf>
    <xf numFmtId="165" fontId="30" fillId="2" borderId="15" xfId="0" applyNumberFormat="1" applyFont="1" applyFill="1" applyBorder="1"/>
    <xf numFmtId="49" fontId="8" fillId="0" borderId="32" xfId="0" applyNumberFormat="1" applyFont="1" applyFill="1" applyBorder="1" applyAlignment="1">
      <alignment horizontal="center"/>
    </xf>
    <xf numFmtId="1" fontId="3" fillId="0" borderId="31" xfId="0" applyNumberFormat="1" applyFont="1" applyFill="1" applyBorder="1" applyAlignment="1"/>
    <xf numFmtId="1" fontId="3" fillId="0" borderId="31" xfId="0" applyNumberFormat="1" applyFont="1" applyFill="1" applyBorder="1" applyAlignment="1">
      <alignment horizontal="center"/>
    </xf>
    <xf numFmtId="49" fontId="11" fillId="0" borderId="33" xfId="0" applyNumberFormat="1" applyFont="1" applyBorder="1" applyAlignment="1">
      <alignment horizontal="left" vertical="top"/>
    </xf>
    <xf numFmtId="3" fontId="0" fillId="0" borderId="31" xfId="0" applyBorder="1" applyAlignment="1">
      <alignment vertical="top"/>
    </xf>
    <xf numFmtId="3" fontId="81" fillId="0" borderId="31" xfId="0" applyFont="1" applyFill="1" applyBorder="1"/>
    <xf numFmtId="3" fontId="9" fillId="0" borderId="39" xfId="0" applyFont="1" applyFill="1" applyBorder="1" applyAlignment="1">
      <alignment horizontal="right"/>
    </xf>
    <xf numFmtId="3" fontId="9" fillId="0" borderId="31" xfId="0" applyFont="1" applyFill="1" applyBorder="1"/>
    <xf numFmtId="49" fontId="8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/>
    <xf numFmtId="49" fontId="11" fillId="0" borderId="0" xfId="0" applyNumberFormat="1" applyFont="1" applyBorder="1" applyAlignment="1">
      <alignment horizontal="left" vertical="top"/>
    </xf>
    <xf numFmtId="3" fontId="0" fillId="0" borderId="0" xfId="0" applyBorder="1" applyAlignment="1">
      <alignment vertical="top"/>
    </xf>
    <xf numFmtId="165" fontId="9" fillId="0" borderId="0" xfId="0" applyNumberFormat="1" applyFont="1" applyFill="1" applyBorder="1"/>
    <xf numFmtId="3" fontId="26" fillId="0" borderId="0" xfId="0" applyFont="1" applyBorder="1"/>
    <xf numFmtId="3" fontId="10" fillId="0" borderId="3" xfId="0" applyFont="1" applyFill="1" applyBorder="1"/>
    <xf numFmtId="49" fontId="32" fillId="2" borderId="8" xfId="0" applyNumberFormat="1" applyFont="1" applyFill="1" applyBorder="1" applyAlignment="1">
      <alignment horizontal="center"/>
    </xf>
    <xf numFmtId="1" fontId="32" fillId="2" borderId="3" xfId="0" applyNumberFormat="1" applyFont="1" applyFill="1" applyBorder="1" applyAlignment="1">
      <alignment horizontal="center"/>
    </xf>
    <xf numFmtId="49" fontId="32" fillId="2" borderId="20" xfId="0" applyNumberFormat="1" applyFont="1" applyFill="1" applyBorder="1" applyAlignment="1">
      <alignment horizontal="left" vertical="top"/>
    </xf>
    <xf numFmtId="4" fontId="33" fillId="2" borderId="29" xfId="0" applyNumberFormat="1" applyFont="1" applyFill="1" applyBorder="1"/>
    <xf numFmtId="165" fontId="30" fillId="2" borderId="21" xfId="0" applyNumberFormat="1" applyFont="1" applyFill="1" applyBorder="1"/>
    <xf numFmtId="49" fontId="32" fillId="4" borderId="42" xfId="0" applyNumberFormat="1" applyFont="1" applyFill="1" applyBorder="1" applyAlignment="1">
      <alignment horizontal="center"/>
    </xf>
    <xf numFmtId="1" fontId="32" fillId="4" borderId="42" xfId="0" applyNumberFormat="1" applyFont="1" applyFill="1" applyBorder="1" applyAlignment="1"/>
    <xf numFmtId="1" fontId="32" fillId="4" borderId="42" xfId="0" applyNumberFormat="1" applyFont="1" applyFill="1" applyBorder="1" applyAlignment="1">
      <alignment horizontal="center"/>
    </xf>
    <xf numFmtId="49" fontId="32" fillId="4" borderId="42" xfId="0" applyNumberFormat="1" applyFont="1" applyFill="1" applyBorder="1" applyAlignment="1">
      <alignment horizontal="left" vertical="top"/>
    </xf>
    <xf numFmtId="165" fontId="32" fillId="4" borderId="43" xfId="0" applyNumberFormat="1" applyFont="1" applyFill="1" applyBorder="1"/>
    <xf numFmtId="3" fontId="0" fillId="0" borderId="20" xfId="0" applyFont="1" applyFill="1" applyBorder="1" applyAlignment="1"/>
    <xf numFmtId="49" fontId="33" fillId="4" borderId="8" xfId="0" applyNumberFormat="1" applyFont="1" applyFill="1" applyBorder="1" applyAlignment="1">
      <alignment horizontal="center"/>
    </xf>
    <xf numFmtId="167" fontId="11" fillId="0" borderId="20" xfId="0" applyNumberFormat="1" applyFont="1" applyFill="1" applyBorder="1" applyAlignment="1">
      <alignment horizontal="center" vertical="top"/>
    </xf>
    <xf numFmtId="3" fontId="0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3" fontId="87" fillId="0" borderId="0" xfId="0" applyFont="1" applyFill="1"/>
    <xf numFmtId="3" fontId="3" fillId="0" borderId="0" xfId="0" applyFont="1" applyBorder="1" applyAlignment="1">
      <alignment vertical="top"/>
    </xf>
    <xf numFmtId="165" fontId="17" fillId="0" borderId="0" xfId="0" applyNumberFormat="1" applyFont="1" applyFill="1" applyBorder="1"/>
    <xf numFmtId="3" fontId="88" fillId="0" borderId="0" xfId="0" applyFont="1" applyFill="1"/>
    <xf numFmtId="3" fontId="89" fillId="4" borderId="0" xfId="0" applyFont="1" applyFill="1" applyBorder="1"/>
    <xf numFmtId="4" fontId="46" fillId="0" borderId="29" xfId="0" applyNumberFormat="1" applyFont="1" applyFill="1" applyBorder="1"/>
    <xf numFmtId="4" fontId="8" fillId="0" borderId="29" xfId="0" applyNumberFormat="1" applyFont="1" applyFill="1" applyBorder="1"/>
    <xf numFmtId="4" fontId="88" fillId="0" borderId="0" xfId="0" applyNumberFormat="1" applyFont="1" applyFill="1"/>
    <xf numFmtId="166" fontId="16" fillId="4" borderId="30" xfId="0" applyNumberFormat="1" applyFont="1" applyFill="1" applyBorder="1" applyAlignment="1">
      <alignment horizontal="center"/>
    </xf>
    <xf numFmtId="3" fontId="0" fillId="4" borderId="30" xfId="0" applyFont="1" applyFill="1" applyBorder="1" applyAlignment="1">
      <alignment horizontal="right"/>
    </xf>
    <xf numFmtId="4" fontId="88" fillId="0" borderId="0" xfId="0" applyNumberFormat="1" applyFont="1" applyFill="1" applyBorder="1"/>
    <xf numFmtId="4" fontId="9" fillId="4" borderId="30" xfId="0" applyNumberFormat="1" applyFont="1" applyFill="1" applyBorder="1" applyAlignment="1">
      <alignment shrinkToFit="1"/>
    </xf>
    <xf numFmtId="4" fontId="33" fillId="4" borderId="0" xfId="0" applyNumberFormat="1" applyFont="1" applyFill="1" applyBorder="1"/>
    <xf numFmtId="4" fontId="83" fillId="3" borderId="0" xfId="0" applyNumberFormat="1" applyFont="1" applyFill="1" applyBorder="1"/>
    <xf numFmtId="4" fontId="83" fillId="0" borderId="0" xfId="0" applyNumberFormat="1" applyFont="1" applyFill="1" applyBorder="1"/>
    <xf numFmtId="4" fontId="9" fillId="4" borderId="29" xfId="0" applyNumberFormat="1" applyFont="1" applyFill="1" applyBorder="1"/>
    <xf numFmtId="166" fontId="16" fillId="4" borderId="26" xfId="0" applyNumberFormat="1" applyFont="1" applyFill="1" applyBorder="1" applyAlignment="1">
      <alignment horizontal="center"/>
    </xf>
    <xf numFmtId="1" fontId="45" fillId="4" borderId="26" xfId="0" applyNumberFormat="1" applyFont="1" applyFill="1" applyBorder="1"/>
    <xf numFmtId="166" fontId="16" fillId="4" borderId="30" xfId="0" applyNumberFormat="1" applyFont="1" applyFill="1" applyBorder="1" applyAlignment="1">
      <alignment horizontal="left"/>
    </xf>
    <xf numFmtId="1" fontId="45" fillId="4" borderId="30" xfId="0" applyNumberFormat="1" applyFont="1" applyFill="1" applyBorder="1"/>
    <xf numFmtId="3" fontId="9" fillId="4" borderId="26" xfId="0" applyFont="1" applyFill="1" applyBorder="1"/>
    <xf numFmtId="3" fontId="9" fillId="4" borderId="26" xfId="0" applyFont="1" applyFill="1" applyBorder="1" applyAlignment="1">
      <alignment horizontal="right"/>
    </xf>
    <xf numFmtId="3" fontId="15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/>
    <xf numFmtId="4" fontId="1" fillId="0" borderId="0" xfId="0" applyNumberFormat="1" applyFont="1" applyFill="1" applyBorder="1"/>
    <xf numFmtId="3" fontId="0" fillId="0" borderId="0" xfId="0" applyFont="1" applyFill="1" applyBorder="1" applyAlignment="1">
      <alignment horizontal="right"/>
    </xf>
    <xf numFmtId="4" fontId="34" fillId="0" borderId="0" xfId="0" applyNumberFormat="1" applyFont="1" applyFill="1" applyBorder="1"/>
    <xf numFmtId="3" fontId="34" fillId="0" borderId="0" xfId="0" applyFont="1" applyFill="1" applyBorder="1" applyAlignment="1">
      <alignment horizontal="right"/>
    </xf>
    <xf numFmtId="3" fontId="34" fillId="0" borderId="0" xfId="0" applyFont="1" applyFill="1" applyBorder="1" applyAlignment="1">
      <alignment horizontal="left"/>
    </xf>
    <xf numFmtId="3" fontId="22" fillId="0" borderId="0" xfId="0" applyFont="1" applyFill="1" applyBorder="1"/>
    <xf numFmtId="3" fontId="35" fillId="0" borderId="0" xfId="0" applyFont="1" applyFill="1" applyBorder="1"/>
    <xf numFmtId="3" fontId="61" fillId="0" borderId="0" xfId="0" applyFont="1" applyFill="1" applyAlignment="1">
      <alignment horizontal="right"/>
    </xf>
    <xf numFmtId="4" fontId="54" fillId="0" borderId="0" xfId="0" applyNumberFormat="1" applyFont="1" applyFill="1" applyAlignment="1">
      <alignment horizontal="right"/>
    </xf>
    <xf numFmtId="3" fontId="3" fillId="0" borderId="0" xfId="0" applyFont="1" applyFill="1"/>
    <xf numFmtId="3" fontId="45" fillId="4" borderId="26" xfId="0" applyFont="1" applyFill="1" applyBorder="1"/>
    <xf numFmtId="4" fontId="54" fillId="4" borderId="26" xfId="0" applyNumberFormat="1" applyFont="1" applyFill="1" applyBorder="1"/>
    <xf numFmtId="3" fontId="45" fillId="4" borderId="30" xfId="0" applyFont="1" applyFill="1" applyBorder="1"/>
    <xf numFmtId="4" fontId="65" fillId="4" borderId="30" xfId="0" applyNumberFormat="1" applyFont="1" applyFill="1" applyBorder="1"/>
    <xf numFmtId="3" fontId="90" fillId="4" borderId="0" xfId="0" applyFont="1" applyFill="1" applyBorder="1"/>
    <xf numFmtId="3" fontId="32" fillId="2" borderId="44" xfId="0" applyFont="1" applyFill="1" applyBorder="1"/>
    <xf numFmtId="4" fontId="32" fillId="2" borderId="44" xfId="0" applyNumberFormat="1" applyFont="1" applyFill="1" applyBorder="1"/>
    <xf numFmtId="4" fontId="90" fillId="4" borderId="0" xfId="0" applyNumberFormat="1" applyFont="1" applyFill="1" applyBorder="1"/>
    <xf numFmtId="4" fontId="32" fillId="4" borderId="0" xfId="0" applyNumberFormat="1" applyFont="1" applyFill="1" applyBorder="1"/>
    <xf numFmtId="4" fontId="0" fillId="4" borderId="26" xfId="0" applyNumberFormat="1" applyFont="1" applyFill="1" applyBorder="1"/>
    <xf numFmtId="4" fontId="10" fillId="0" borderId="0" xfId="0" applyNumberFormat="1" applyFont="1" applyFill="1" applyBorder="1"/>
    <xf numFmtId="4" fontId="91" fillId="5" borderId="29" xfId="0" applyNumberFormat="1" applyFont="1" applyFill="1" applyBorder="1"/>
    <xf numFmtId="3" fontId="50" fillId="0" borderId="0" xfId="0" applyFont="1" applyFill="1" applyAlignment="1">
      <alignment horizontal="right"/>
    </xf>
    <xf numFmtId="3" fontId="92" fillId="0" borderId="0" xfId="0" applyFont="1" applyFill="1" applyBorder="1"/>
    <xf numFmtId="3" fontId="93" fillId="4" borderId="42" xfId="0" applyFont="1" applyFill="1" applyBorder="1" applyAlignment="1">
      <alignment horizontal="left" vertical="center"/>
    </xf>
    <xf numFmtId="3" fontId="94" fillId="4" borderId="42" xfId="0" applyFont="1" applyFill="1" applyBorder="1"/>
    <xf numFmtId="165" fontId="95" fillId="4" borderId="42" xfId="0" applyNumberFormat="1" applyFont="1" applyFill="1" applyBorder="1"/>
    <xf numFmtId="3" fontId="95" fillId="4" borderId="0" xfId="0" applyFont="1" applyFill="1" applyBorder="1"/>
    <xf numFmtId="165" fontId="95" fillId="4" borderId="0" xfId="0" applyNumberFormat="1" applyFont="1" applyFill="1" applyBorder="1"/>
    <xf numFmtId="3" fontId="44" fillId="0" borderId="0" xfId="0" applyFont="1" applyBorder="1" applyAlignment="1">
      <alignment horizontal="left"/>
    </xf>
    <xf numFmtId="3" fontId="51" fillId="0" borderId="0" xfId="0" applyFont="1" applyFill="1" applyBorder="1"/>
    <xf numFmtId="1" fontId="19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49" fontId="11" fillId="0" borderId="3" xfId="0" applyNumberFormat="1" applyFont="1" applyBorder="1" applyAlignment="1">
      <alignment horizontal="left" vertical="center" wrapText="1"/>
    </xf>
    <xf numFmtId="3" fontId="0" fillId="0" borderId="3" xfId="0" applyFont="1" applyBorder="1" applyAlignment="1">
      <alignment vertical="top" wrapText="1"/>
    </xf>
    <xf numFmtId="3" fontId="0" fillId="0" borderId="3" xfId="0" applyBorder="1" applyAlignment="1">
      <alignment vertical="top" wrapText="1"/>
    </xf>
    <xf numFmtId="3" fontId="4" fillId="0" borderId="3" xfId="0" applyFont="1" applyBorder="1" applyAlignment="1">
      <alignment vertical="top" wrapText="1"/>
    </xf>
    <xf numFmtId="49" fontId="8" fillId="0" borderId="8" xfId="0" applyNumberFormat="1" applyFont="1" applyFill="1" applyBorder="1" applyAlignment="1">
      <alignment horizontal="center" vertical="center" wrapText="1"/>
    </xf>
    <xf numFmtId="3" fontId="0" fillId="0" borderId="8" xfId="0" applyBorder="1" applyAlignment="1">
      <alignment horizontal="center" vertical="center" wrapText="1"/>
    </xf>
    <xf numFmtId="2" fontId="24" fillId="0" borderId="3" xfId="0" applyNumberFormat="1" applyFont="1" applyBorder="1" applyAlignment="1">
      <alignment vertical="top" wrapText="1"/>
    </xf>
    <xf numFmtId="3" fontId="2" fillId="0" borderId="3" xfId="0" applyFont="1" applyBorder="1" applyAlignment="1">
      <alignment vertical="top" wrapText="1"/>
    </xf>
    <xf numFmtId="3" fontId="0" fillId="0" borderId="3" xfId="0" applyBorder="1" applyAlignment="1">
      <alignment horizontal="left" vertical="center" wrapText="1"/>
    </xf>
    <xf numFmtId="3" fontId="24" fillId="0" borderId="3" xfId="0" applyFont="1" applyBorder="1" applyAlignment="1">
      <alignment vertical="top" wrapText="1"/>
    </xf>
    <xf numFmtId="3" fontId="0" fillId="0" borderId="31" xfId="0" applyBorder="1" applyAlignment="1">
      <alignment horizontal="left" vertical="center" wrapText="1"/>
    </xf>
    <xf numFmtId="3" fontId="4" fillId="0" borderId="3" xfId="0" applyFont="1" applyFill="1" applyBorder="1" applyAlignment="1">
      <alignment wrapText="1"/>
    </xf>
    <xf numFmtId="3" fontId="0" fillId="0" borderId="3" xfId="0" applyBorder="1" applyAlignment="1">
      <alignment wrapText="1"/>
    </xf>
    <xf numFmtId="3" fontId="0" fillId="0" borderId="31" xfId="0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42"/>
  </sheetPr>
  <dimension ref="A1:N40"/>
  <sheetViews>
    <sheetView showGridLines="0" tabSelected="1" view="pageBreakPreview" zoomScaleNormal="100" zoomScaleSheetLayoutView="100" workbookViewId="0">
      <selection activeCell="H6" sqref="H6"/>
    </sheetView>
  </sheetViews>
  <sheetFormatPr defaultRowHeight="12.75" x14ac:dyDescent="0.2"/>
  <cols>
    <col min="1" max="1" width="40.5703125" style="5" customWidth="1"/>
    <col min="2" max="2" width="15.85546875" style="5" customWidth="1"/>
    <col min="3" max="3" width="15.5703125" style="5" customWidth="1"/>
    <col min="4" max="4" width="15.7109375" style="5" customWidth="1"/>
    <col min="5" max="5" width="11.28515625" style="5" customWidth="1"/>
    <col min="6" max="6" width="4.140625" style="5" customWidth="1"/>
    <col min="7" max="7" width="3.140625" style="5" customWidth="1"/>
    <col min="8" max="8" width="19.28515625" style="356" customWidth="1"/>
    <col min="9" max="9" width="20.5703125" style="356" customWidth="1"/>
    <col min="10" max="10" width="21" style="356" customWidth="1"/>
    <col min="11" max="11" width="16" style="357" customWidth="1"/>
    <col min="12" max="12" width="14" style="5" customWidth="1"/>
    <col min="13" max="13" width="9.140625" style="5" customWidth="1"/>
    <col min="14" max="14" width="22.7109375" style="5" customWidth="1"/>
    <col min="15" max="16384" width="9.140625" style="5"/>
  </cols>
  <sheetData>
    <row r="1" spans="1:11" ht="20.25" x14ac:dyDescent="0.3">
      <c r="A1" s="4" t="s">
        <v>300</v>
      </c>
    </row>
    <row r="3" spans="1:11" x14ac:dyDescent="0.2">
      <c r="A3" s="585" t="s">
        <v>307</v>
      </c>
      <c r="B3" s="585"/>
      <c r="C3" s="585"/>
      <c r="D3" s="585"/>
      <c r="E3" s="585"/>
    </row>
    <row r="4" spans="1:11" ht="30.75" customHeight="1" x14ac:dyDescent="0.2">
      <c r="A4" s="585"/>
      <c r="B4" s="585"/>
      <c r="C4" s="585"/>
      <c r="D4" s="585"/>
      <c r="E4" s="585"/>
    </row>
    <row r="6" spans="1:11" ht="15.75" x14ac:dyDescent="0.25">
      <c r="A6" s="6" t="s">
        <v>37</v>
      </c>
    </row>
    <row r="7" spans="1:11" ht="13.5" thickBot="1" x14ac:dyDescent="0.25">
      <c r="C7" s="7"/>
      <c r="E7" s="7" t="s">
        <v>0</v>
      </c>
    </row>
    <row r="8" spans="1:11" s="11" customFormat="1" ht="18.75" customHeight="1" thickTop="1" thickBot="1" x14ac:dyDescent="0.25">
      <c r="A8" s="8" t="s">
        <v>32</v>
      </c>
      <c r="B8" s="9" t="s">
        <v>4</v>
      </c>
      <c r="C8" s="9" t="s">
        <v>5</v>
      </c>
      <c r="D8" s="9" t="s">
        <v>20</v>
      </c>
      <c r="E8" s="10" t="s">
        <v>21</v>
      </c>
      <c r="H8" s="358"/>
      <c r="I8" s="358"/>
      <c r="J8" s="358"/>
      <c r="K8" s="359"/>
    </row>
    <row r="9" spans="1:11" s="11" customFormat="1" thickTop="1" thickBot="1" x14ac:dyDescent="0.25">
      <c r="A9" s="12">
        <v>1</v>
      </c>
      <c r="B9" s="9">
        <v>2</v>
      </c>
      <c r="C9" s="9">
        <v>3</v>
      </c>
      <c r="D9" s="9">
        <v>4</v>
      </c>
      <c r="E9" s="13" t="s">
        <v>39</v>
      </c>
      <c r="H9" s="358"/>
      <c r="I9" s="358"/>
      <c r="J9" s="358"/>
      <c r="K9" s="359"/>
    </row>
    <row r="10" spans="1:11" ht="18.95" customHeight="1" thickTop="1" x14ac:dyDescent="0.2">
      <c r="A10" s="14" t="s">
        <v>61</v>
      </c>
      <c r="B10" s="234">
        <f>SUM(Příjmy!F352)</f>
        <v>3459671</v>
      </c>
      <c r="C10" s="234">
        <f>SUM(Příjmy!G352)</f>
        <v>9034383</v>
      </c>
      <c r="D10" s="234">
        <f>SUM(Příjmy!H352)</f>
        <v>9594704</v>
      </c>
      <c r="E10" s="1">
        <f t="shared" ref="E10:E16" si="0">(D10/C10)*100</f>
        <v>106.20209481931417</v>
      </c>
      <c r="H10" s="553">
        <f>Příjmy!K352</f>
        <v>3459671000</v>
      </c>
      <c r="I10" s="553">
        <f>Příjmy!L352</f>
        <v>9034383293.8999996</v>
      </c>
      <c r="J10" s="553">
        <f>Příjmy!M352</f>
        <v>9594704340.4000015</v>
      </c>
    </row>
    <row r="11" spans="1:11" ht="18.95" customHeight="1" x14ac:dyDescent="0.2">
      <c r="A11" s="14" t="s">
        <v>62</v>
      </c>
      <c r="B11" s="235">
        <f>SUM(Příjmy!F353)</f>
        <v>0</v>
      </c>
      <c r="C11" s="235">
        <f>SUM(Příjmy!G353)</f>
        <v>461715</v>
      </c>
      <c r="D11" s="235">
        <f>SUM(Příjmy!H353)</f>
        <v>457276</v>
      </c>
      <c r="E11" s="1">
        <f t="shared" si="0"/>
        <v>99.038584408130561</v>
      </c>
      <c r="H11" s="553">
        <f>Příjmy!K353</f>
        <v>0</v>
      </c>
      <c r="I11" s="553">
        <f>Příjmy!L353</f>
        <v>461714438.34000003</v>
      </c>
      <c r="J11" s="553">
        <f>Příjmy!M353</f>
        <v>457275984.25000006</v>
      </c>
    </row>
    <row r="12" spans="1:11" ht="18.95" customHeight="1" x14ac:dyDescent="0.2">
      <c r="A12" s="14" t="s">
        <v>63</v>
      </c>
      <c r="B12" s="235">
        <f>SUM(Příjmy!F350)</f>
        <v>5300</v>
      </c>
      <c r="C12" s="235">
        <f>SUM(Příjmy!G350)</f>
        <v>5300</v>
      </c>
      <c r="D12" s="235">
        <f>SUM(Příjmy!H350)</f>
        <v>5877</v>
      </c>
      <c r="E12" s="1">
        <f t="shared" si="0"/>
        <v>110.88679245283019</v>
      </c>
      <c r="H12" s="553">
        <f>Příjmy!K350</f>
        <v>5300000</v>
      </c>
      <c r="I12" s="553">
        <f>Příjmy!L350</f>
        <v>5300000</v>
      </c>
      <c r="J12" s="553">
        <f>Příjmy!M350</f>
        <v>5877473.8899999997</v>
      </c>
    </row>
    <row r="13" spans="1:11" ht="43.5" customHeight="1" x14ac:dyDescent="0.2">
      <c r="A13" s="15" t="s">
        <v>64</v>
      </c>
      <c r="B13" s="235">
        <f>SUM(Příjmy!F351)</f>
        <v>40000</v>
      </c>
      <c r="C13" s="235">
        <f>SUM(Příjmy!G351)</f>
        <v>53643</v>
      </c>
      <c r="D13" s="235">
        <f>SUM(Příjmy!H351)</f>
        <v>63712</v>
      </c>
      <c r="E13" s="1">
        <f t="shared" si="0"/>
        <v>118.770389426393</v>
      </c>
      <c r="H13" s="553">
        <f>Příjmy!K351</f>
        <v>40000000</v>
      </c>
      <c r="I13" s="553">
        <f>Příjmy!L351</f>
        <v>53643346.979999997</v>
      </c>
      <c r="J13" s="553">
        <f>Příjmy!M351</f>
        <v>63711618.43</v>
      </c>
    </row>
    <row r="14" spans="1:11" s="17" customFormat="1" ht="34.5" customHeight="1" x14ac:dyDescent="0.25">
      <c r="A14" s="16" t="s">
        <v>38</v>
      </c>
      <c r="B14" s="236">
        <f>SUM(B10:B13)</f>
        <v>3504971</v>
      </c>
      <c r="C14" s="236">
        <f t="shared" ref="C14:D14" si="1">SUM(C10:C13)</f>
        <v>9555041</v>
      </c>
      <c r="D14" s="236">
        <f t="shared" si="1"/>
        <v>10121569</v>
      </c>
      <c r="E14" s="237">
        <f t="shared" si="0"/>
        <v>105.92910067052563</v>
      </c>
      <c r="H14" s="574">
        <f>H10+H11+H12+H13</f>
        <v>3504971000</v>
      </c>
      <c r="I14" s="574">
        <f>I10+I11+I12+I13</f>
        <v>9555041079.2199993</v>
      </c>
      <c r="J14" s="574">
        <f>J10+J11+J12+J13</f>
        <v>10121569416.970001</v>
      </c>
      <c r="K14" s="360"/>
    </row>
    <row r="15" spans="1:11" s="17" customFormat="1" ht="21.75" customHeight="1" x14ac:dyDescent="0.2">
      <c r="A15" s="18" t="s">
        <v>25</v>
      </c>
      <c r="B15" s="235">
        <f>SUM(Příjmy!F340)</f>
        <v>5294</v>
      </c>
      <c r="C15" s="235">
        <f>SUM(Příjmy!G340)</f>
        <v>5294</v>
      </c>
      <c r="D15" s="235">
        <f>SUM(Příjmy!H340)</f>
        <v>501935</v>
      </c>
      <c r="E15" s="1">
        <f t="shared" si="0"/>
        <v>9481.2051378919532</v>
      </c>
      <c r="H15" s="551">
        <f>Příjmy!K355</f>
        <v>5294000</v>
      </c>
      <c r="I15" s="551">
        <f>Příjmy!L355</f>
        <v>5294000</v>
      </c>
      <c r="J15" s="551">
        <f>Příjmy!M355</f>
        <v>501935477.72000003</v>
      </c>
      <c r="K15" s="360"/>
    </row>
    <row r="16" spans="1:11" s="17" customFormat="1" ht="52.5" customHeight="1" thickBot="1" x14ac:dyDescent="0.3">
      <c r="A16" s="26" t="s">
        <v>26</v>
      </c>
      <c r="B16" s="88">
        <f>B14-B15</f>
        <v>3499677</v>
      </c>
      <c r="C16" s="88">
        <f t="shared" ref="C16:D16" si="2">C14-C15</f>
        <v>9549747</v>
      </c>
      <c r="D16" s="88">
        <f t="shared" si="2"/>
        <v>9619634</v>
      </c>
      <c r="E16" s="27">
        <f t="shared" si="0"/>
        <v>100.73182043461466</v>
      </c>
      <c r="H16" s="574">
        <f>H14-H15</f>
        <v>3499677000</v>
      </c>
      <c r="I16" s="574">
        <f>I14-I15</f>
        <v>9549747079.2199993</v>
      </c>
      <c r="J16" s="574">
        <f>J14-J15</f>
        <v>9619633939.2500019</v>
      </c>
      <c r="K16" s="360"/>
    </row>
    <row r="17" spans="1:14" ht="13.5" thickTop="1" x14ac:dyDescent="0.2">
      <c r="B17" s="229"/>
      <c r="C17" s="229"/>
      <c r="D17" s="229"/>
      <c r="E17" s="229"/>
    </row>
    <row r="18" spans="1:14" x14ac:dyDescent="0.2">
      <c r="B18" s="229"/>
      <c r="C18" s="229"/>
      <c r="D18" s="229"/>
      <c r="E18" s="229"/>
    </row>
    <row r="19" spans="1:14" x14ac:dyDescent="0.2">
      <c r="B19" s="229"/>
      <c r="C19" s="229"/>
      <c r="D19" s="229"/>
      <c r="E19" s="229"/>
    </row>
    <row r="20" spans="1:14" ht="15.75" x14ac:dyDescent="0.25">
      <c r="A20" s="6" t="s">
        <v>36</v>
      </c>
      <c r="B20" s="229"/>
      <c r="C20" s="229"/>
      <c r="D20" s="229"/>
      <c r="E20" s="229"/>
    </row>
    <row r="21" spans="1:14" ht="13.5" thickBot="1" x14ac:dyDescent="0.25">
      <c r="B21" s="20"/>
      <c r="C21" s="21"/>
      <c r="D21" s="20">
        <f>SUM(D20:D20)</f>
        <v>0</v>
      </c>
      <c r="E21" s="7" t="s">
        <v>0</v>
      </c>
      <c r="J21" s="555" t="s">
        <v>175</v>
      </c>
      <c r="L21" s="20"/>
      <c r="M21" s="20"/>
      <c r="N21" s="20"/>
    </row>
    <row r="22" spans="1:14" s="23" customFormat="1" ht="18.75" customHeight="1" thickTop="1" thickBot="1" x14ac:dyDescent="0.25">
      <c r="A22" s="22" t="s">
        <v>32</v>
      </c>
      <c r="B22" s="9" t="s">
        <v>4</v>
      </c>
      <c r="C22" s="9" t="s">
        <v>5</v>
      </c>
      <c r="D22" s="9" t="s">
        <v>20</v>
      </c>
      <c r="E22" s="10" t="s">
        <v>21</v>
      </c>
      <c r="H22" s="550" t="s">
        <v>4</v>
      </c>
      <c r="I22" s="550" t="s">
        <v>5</v>
      </c>
      <c r="J22" s="550" t="s">
        <v>20</v>
      </c>
      <c r="K22" s="361"/>
      <c r="L22" s="182"/>
      <c r="M22" s="182"/>
      <c r="N22" s="182"/>
    </row>
    <row r="23" spans="1:14" s="11" customFormat="1" thickTop="1" thickBot="1" x14ac:dyDescent="0.25">
      <c r="A23" s="12">
        <v>1</v>
      </c>
      <c r="B23" s="9">
        <v>2</v>
      </c>
      <c r="C23" s="9">
        <v>3</v>
      </c>
      <c r="D23" s="9">
        <v>4</v>
      </c>
      <c r="E23" s="13" t="s">
        <v>39</v>
      </c>
      <c r="H23" s="550">
        <v>2</v>
      </c>
      <c r="I23" s="550">
        <v>3</v>
      </c>
      <c r="J23" s="550">
        <v>4</v>
      </c>
      <c r="K23" s="359"/>
      <c r="L23" s="556"/>
      <c r="M23" s="557"/>
      <c r="N23" s="181"/>
    </row>
    <row r="24" spans="1:14" ht="18.95" customHeight="1" thickTop="1" x14ac:dyDescent="0.2">
      <c r="A24" s="238" t="s">
        <v>65</v>
      </c>
      <c r="B24" s="234">
        <f>SUM(Příjmy!F359)</f>
        <v>3163190</v>
      </c>
      <c r="C24" s="234">
        <f>SUM(Příjmy!G359)</f>
        <v>3175684</v>
      </c>
      <c r="D24" s="234">
        <f>SUM(Příjmy!H359)</f>
        <v>3259322</v>
      </c>
      <c r="E24" s="1">
        <f t="shared" ref="E24:E30" si="3">(D24/C24)*100</f>
        <v>102.63370033038552</v>
      </c>
      <c r="H24" s="551">
        <v>3163190000</v>
      </c>
      <c r="I24" s="551">
        <v>3175684020</v>
      </c>
      <c r="J24" s="551">
        <v>3259322116.27</v>
      </c>
      <c r="L24" s="556"/>
      <c r="M24" s="184"/>
      <c r="N24" s="183"/>
    </row>
    <row r="25" spans="1:14" ht="18.95" customHeight="1" x14ac:dyDescent="0.2">
      <c r="A25" s="238" t="s">
        <v>66</v>
      </c>
      <c r="B25" s="235">
        <f>SUM(Příjmy!F360)</f>
        <v>241818</v>
      </c>
      <c r="C25" s="235">
        <f>SUM(Příjmy!G360)</f>
        <v>360859</v>
      </c>
      <c r="D25" s="235">
        <f>SUM(Příjmy!H360)</f>
        <v>370151</v>
      </c>
      <c r="E25" s="1">
        <f t="shared" si="3"/>
        <v>102.57496695385177</v>
      </c>
      <c r="H25" s="551">
        <v>241818000</v>
      </c>
      <c r="I25" s="551">
        <v>360859079.06</v>
      </c>
      <c r="J25" s="551">
        <v>370151217.63</v>
      </c>
      <c r="L25" s="556"/>
      <c r="M25" s="558"/>
      <c r="N25" s="183"/>
    </row>
    <row r="26" spans="1:14" ht="18.95" customHeight="1" x14ac:dyDescent="0.2">
      <c r="A26" s="238" t="s">
        <v>67</v>
      </c>
      <c r="B26" s="235">
        <f>SUM(Příjmy!F361)</f>
        <v>21000</v>
      </c>
      <c r="C26" s="235">
        <f>SUM(Příjmy!G361)</f>
        <v>21000</v>
      </c>
      <c r="D26" s="235">
        <f>SUM(Příjmy!H361)</f>
        <v>4784</v>
      </c>
      <c r="E26" s="1">
        <f t="shared" si="3"/>
        <v>22.780952380952382</v>
      </c>
      <c r="H26" s="551">
        <v>21000000</v>
      </c>
      <c r="I26" s="551">
        <v>21000000</v>
      </c>
      <c r="J26" s="551">
        <v>4783823.05</v>
      </c>
      <c r="L26" s="556"/>
      <c r="M26" s="557"/>
      <c r="N26" s="183"/>
    </row>
    <row r="27" spans="1:14" ht="18.95" customHeight="1" x14ac:dyDescent="0.2">
      <c r="A27" s="239" t="s">
        <v>68</v>
      </c>
      <c r="B27" s="175">
        <f>SUM(Příjmy!F362)</f>
        <v>78963</v>
      </c>
      <c r="C27" s="175">
        <f>SUM(Příjmy!G362)</f>
        <v>5997498</v>
      </c>
      <c r="D27" s="175">
        <f>SUM(Příjmy!H362)</f>
        <v>6487312</v>
      </c>
      <c r="E27" s="276">
        <f t="shared" si="3"/>
        <v>108.16697229411332</v>
      </c>
      <c r="G27" s="87"/>
      <c r="H27" s="551">
        <v>78963000</v>
      </c>
      <c r="I27" s="551">
        <v>5997497983.1599998</v>
      </c>
      <c r="J27" s="551">
        <v>6487312260.0200005</v>
      </c>
      <c r="L27" s="556"/>
      <c r="M27" s="559"/>
      <c r="N27" s="183"/>
    </row>
    <row r="28" spans="1:14" ht="18.95" customHeight="1" x14ac:dyDescent="0.25">
      <c r="A28" s="24" t="s">
        <v>33</v>
      </c>
      <c r="B28" s="176">
        <f>SUM(B24:B27)</f>
        <v>3504971</v>
      </c>
      <c r="C28" s="176">
        <f t="shared" ref="C28:D28" si="4">SUM(C24:C27)</f>
        <v>9555041</v>
      </c>
      <c r="D28" s="176">
        <f t="shared" si="4"/>
        <v>10121569</v>
      </c>
      <c r="E28" s="25">
        <f t="shared" si="3"/>
        <v>105.92910067052563</v>
      </c>
      <c r="H28" s="574">
        <f>H24+H25+H26+H27</f>
        <v>3504971000</v>
      </c>
      <c r="I28" s="574">
        <f>I24+I25+I26+I27</f>
        <v>9555041082.2199993</v>
      </c>
      <c r="J28" s="574">
        <f>J24+J25+J26+J27</f>
        <v>10121569416.970001</v>
      </c>
      <c r="L28" s="559"/>
      <c r="M28" s="559"/>
      <c r="N28" s="183"/>
    </row>
    <row r="29" spans="1:14" s="17" customFormat="1" ht="21.75" customHeight="1" x14ac:dyDescent="0.2">
      <c r="A29" s="18" t="s">
        <v>25</v>
      </c>
      <c r="B29" s="235">
        <f>Příjmy!F340</f>
        <v>5294</v>
      </c>
      <c r="C29" s="240">
        <f>Příjmy!G340</f>
        <v>5294</v>
      </c>
      <c r="D29" s="235">
        <f>Příjmy!H340</f>
        <v>501935</v>
      </c>
      <c r="E29" s="1">
        <f t="shared" si="3"/>
        <v>9481.2051378919532</v>
      </c>
      <c r="H29" s="551">
        <v>5294000</v>
      </c>
      <c r="I29" s="552">
        <v>5294000</v>
      </c>
      <c r="J29" s="551">
        <f>Příjmy!M340</f>
        <v>501935477.72000003</v>
      </c>
      <c r="K29" s="360"/>
      <c r="L29" s="560"/>
      <c r="M29" s="560"/>
      <c r="N29" s="183"/>
    </row>
    <row r="30" spans="1:14" s="17" customFormat="1" ht="52.5" customHeight="1" thickBot="1" x14ac:dyDescent="0.3">
      <c r="A30" s="26" t="s">
        <v>26</v>
      </c>
      <c r="B30" s="88">
        <f>B28-B29</f>
        <v>3499677</v>
      </c>
      <c r="C30" s="88">
        <f>C28-C29</f>
        <v>9549747</v>
      </c>
      <c r="D30" s="88">
        <f>D28-D29</f>
        <v>9619634</v>
      </c>
      <c r="E30" s="27">
        <f t="shared" si="3"/>
        <v>100.73182043461466</v>
      </c>
      <c r="H30" s="574">
        <f>H28-H29</f>
        <v>3499677000</v>
      </c>
      <c r="I30" s="574">
        <f>I28-I29</f>
        <v>9549747082.2199993</v>
      </c>
      <c r="J30" s="574">
        <f>J28-J29</f>
        <v>9619633939.2500019</v>
      </c>
      <c r="K30" s="350"/>
      <c r="L30" s="556"/>
      <c r="M30" s="560"/>
      <c r="N30" s="183"/>
    </row>
    <row r="31" spans="1:14" ht="13.5" thickTop="1" x14ac:dyDescent="0.2">
      <c r="A31" s="229"/>
      <c r="B31" s="229"/>
      <c r="C31" s="229"/>
      <c r="D31" s="229"/>
      <c r="E31" s="229"/>
      <c r="N31" s="177"/>
    </row>
    <row r="32" spans="1:14" x14ac:dyDescent="0.2">
      <c r="A32" s="229"/>
      <c r="B32" s="229"/>
      <c r="C32" s="229"/>
      <c r="D32" s="229"/>
      <c r="E32" s="229"/>
      <c r="H32" s="553">
        <f>Příjmy!K365+Příjmy!K366+Příjmy!K367</f>
        <v>438877000</v>
      </c>
      <c r="I32" s="553">
        <f>Příjmy!L365+Příjmy!L366+Příjmy!L367</f>
        <v>1226462323.0500002</v>
      </c>
      <c r="J32" s="553">
        <f>Příjmy!M365+Příjmy!M366+Příjmy!M367</f>
        <v>1226462323.0500002</v>
      </c>
      <c r="K32" s="229" t="s">
        <v>236</v>
      </c>
      <c r="N32" s="177"/>
    </row>
    <row r="33" spans="1:14" x14ac:dyDescent="0.2">
      <c r="A33" s="229"/>
      <c r="B33" s="229"/>
      <c r="C33" s="229"/>
      <c r="D33" s="229"/>
      <c r="E33" s="229"/>
      <c r="H33" s="554">
        <f>H30+H32</f>
        <v>3938554000</v>
      </c>
      <c r="I33" s="554">
        <f>I30+I32</f>
        <v>10776209405.27</v>
      </c>
      <c r="J33" s="554">
        <f>J30+J32</f>
        <v>10846096262.300003</v>
      </c>
      <c r="N33" s="177"/>
    </row>
    <row r="34" spans="1:14" x14ac:dyDescent="0.2">
      <c r="A34" s="586" t="s">
        <v>69</v>
      </c>
      <c r="B34" s="586"/>
      <c r="C34" s="586"/>
      <c r="D34" s="586"/>
      <c r="E34" s="586"/>
      <c r="H34" s="469"/>
      <c r="I34" s="469"/>
      <c r="J34" s="469"/>
      <c r="N34" s="177"/>
    </row>
    <row r="35" spans="1:14" x14ac:dyDescent="0.2">
      <c r="A35" s="586"/>
      <c r="B35" s="586"/>
      <c r="C35" s="586"/>
      <c r="D35" s="586"/>
      <c r="E35" s="586"/>
      <c r="F35" s="28"/>
      <c r="G35" s="28"/>
      <c r="N35" s="177"/>
    </row>
    <row r="36" spans="1:14" x14ac:dyDescent="0.2">
      <c r="A36" s="28"/>
      <c r="B36" s="28"/>
      <c r="C36" s="28"/>
      <c r="D36" s="28"/>
      <c r="E36" s="28"/>
      <c r="F36" s="28"/>
      <c r="G36" s="28"/>
      <c r="N36" s="177"/>
    </row>
    <row r="37" spans="1:14" x14ac:dyDescent="0.2">
      <c r="F37" s="28"/>
      <c r="G37" s="28"/>
      <c r="N37" s="177"/>
    </row>
    <row r="38" spans="1:14" x14ac:dyDescent="0.2">
      <c r="F38" s="28"/>
      <c r="G38" s="28"/>
      <c r="N38" s="177"/>
    </row>
    <row r="39" spans="1:14" x14ac:dyDescent="0.2">
      <c r="N39" s="23"/>
    </row>
    <row r="40" spans="1:14" x14ac:dyDescent="0.2">
      <c r="N40" s="23"/>
    </row>
  </sheetData>
  <mergeCells count="2">
    <mergeCell ref="A3:E4"/>
    <mergeCell ref="A34:E35"/>
  </mergeCells>
  <phoneticPr fontId="15" type="noConversion"/>
  <pageMargins left="0.98425196850393704" right="0.98425196850393704" top="0.98425196850393704" bottom="0.98425196850393704" header="0.51181102362204722" footer="0.51181102362204722"/>
  <pageSetup paperSize="9" scale="80" firstPageNumber="14" orientation="portrait" useFirstPageNumber="1" r:id="rId1"/>
  <headerFooter alignWithMargins="0">
    <oddFooter xml:space="preserve">&amp;L&amp;"Arial CE,Kurzíva"Zastupitelstvo Olomouckého kraje 20. 6. 2014
5.2. - Závěrečný účet Olomouckého kraje za rok 2013
Příloha č. 2: Plnění rozpočtu příjmů Olomouckého kraje k 31. 12. 2013&amp;R&amp;"Arial CE,Kurzíva"Strana &amp;P (Celkem 480)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E457"/>
  <sheetViews>
    <sheetView showGridLines="0" view="pageBreakPreview" topLeftCell="A19" zoomScaleNormal="100" zoomScaleSheetLayoutView="100" workbookViewId="0">
      <selection activeCell="C56" sqref="C56"/>
    </sheetView>
  </sheetViews>
  <sheetFormatPr defaultRowHeight="14.25" x14ac:dyDescent="0.2"/>
  <cols>
    <col min="1" max="1" width="4.42578125" style="89" customWidth="1"/>
    <col min="2" max="2" width="4.85546875" style="31" customWidth="1"/>
    <col min="3" max="3" width="4.85546875" style="32" customWidth="1"/>
    <col min="4" max="4" width="9.28515625" style="33" customWidth="1"/>
    <col min="5" max="5" width="54.140625" style="5" customWidth="1"/>
    <col min="6" max="6" width="11.28515625" style="34" customWidth="1"/>
    <col min="7" max="7" width="12.7109375" style="35" customWidth="1"/>
    <col min="8" max="8" width="13.140625" style="34" customWidth="1"/>
    <col min="9" max="9" width="7.85546875" style="34" customWidth="1"/>
    <col min="10" max="10" width="10" style="20" customWidth="1"/>
    <col min="11" max="11" width="17.42578125" style="286" customWidth="1"/>
    <col min="12" max="12" width="18.5703125" style="177" customWidth="1"/>
    <col min="13" max="13" width="17.85546875" style="286" customWidth="1"/>
    <col min="14" max="14" width="14.140625" style="287" customWidth="1"/>
    <col min="15" max="15" width="16.42578125" style="288" customWidth="1"/>
    <col min="16" max="16" width="14.140625" style="20" customWidth="1"/>
    <col min="17" max="17" width="13.140625" style="20" customWidth="1"/>
    <col min="18" max="18" width="16.5703125" style="5" customWidth="1"/>
    <col min="19" max="19" width="18.140625" style="5" customWidth="1"/>
    <col min="20" max="20" width="11.5703125" style="5" customWidth="1"/>
    <col min="21" max="16384" width="9.140625" style="5"/>
  </cols>
  <sheetData>
    <row r="1" spans="1:17" ht="23.25" x14ac:dyDescent="0.35">
      <c r="A1" s="29" t="s">
        <v>300</v>
      </c>
      <c r="B1" s="29"/>
      <c r="C1" s="30"/>
      <c r="D1" s="30"/>
      <c r="E1" s="30"/>
      <c r="F1" s="30"/>
      <c r="G1" s="30"/>
      <c r="H1" s="30"/>
      <c r="I1" s="30"/>
    </row>
    <row r="2" spans="1:17" ht="23.25" x14ac:dyDescent="0.35">
      <c r="B2" s="29"/>
      <c r="C2" s="30"/>
      <c r="D2" s="30"/>
      <c r="E2" s="30"/>
      <c r="F2" s="30"/>
      <c r="G2" s="30"/>
      <c r="H2" s="90"/>
      <c r="I2" s="30"/>
    </row>
    <row r="3" spans="1:17" ht="15" customHeight="1" x14ac:dyDescent="0.35">
      <c r="A3" s="160" t="s">
        <v>133</v>
      </c>
      <c r="B3" s="118"/>
      <c r="C3" s="31"/>
      <c r="D3" s="31"/>
      <c r="E3" s="31"/>
      <c r="F3" s="31"/>
      <c r="G3" s="31"/>
      <c r="H3" s="31"/>
      <c r="I3" s="31"/>
    </row>
    <row r="4" spans="1:17" ht="13.5" customHeight="1" thickBot="1" x14ac:dyDescent="0.25">
      <c r="A4" s="119"/>
      <c r="I4" s="36" t="s">
        <v>0</v>
      </c>
    </row>
    <row r="5" spans="1:17" s="42" customFormat="1" ht="20.25" customHeight="1" thickTop="1" thickBot="1" x14ac:dyDescent="0.25">
      <c r="A5" s="95" t="s">
        <v>107</v>
      </c>
      <c r="B5" s="93" t="s">
        <v>14</v>
      </c>
      <c r="C5" s="37" t="s">
        <v>2</v>
      </c>
      <c r="D5" s="38" t="s">
        <v>19</v>
      </c>
      <c r="E5" s="39" t="s">
        <v>3</v>
      </c>
      <c r="F5" s="40" t="s">
        <v>4</v>
      </c>
      <c r="G5" s="40" t="s">
        <v>5</v>
      </c>
      <c r="H5" s="40" t="s">
        <v>20</v>
      </c>
      <c r="I5" s="41" t="s">
        <v>21</v>
      </c>
      <c r="J5" s="185"/>
      <c r="K5" s="289"/>
      <c r="L5" s="208"/>
      <c r="M5" s="289"/>
      <c r="N5" s="290"/>
      <c r="O5" s="291"/>
      <c r="P5" s="185"/>
      <c r="Q5" s="185"/>
    </row>
    <row r="6" spans="1:17" s="43" customFormat="1" ht="12.75" thickTop="1" x14ac:dyDescent="0.2">
      <c r="A6" s="113">
        <v>1</v>
      </c>
      <c r="B6" s="108">
        <v>2</v>
      </c>
      <c r="C6" s="109">
        <v>3</v>
      </c>
      <c r="D6" s="108">
        <v>4</v>
      </c>
      <c r="E6" s="109">
        <v>5</v>
      </c>
      <c r="F6" s="108">
        <v>6</v>
      </c>
      <c r="G6" s="110">
        <v>7</v>
      </c>
      <c r="H6" s="111">
        <v>8</v>
      </c>
      <c r="I6" s="112" t="s">
        <v>108</v>
      </c>
      <c r="J6" s="185"/>
      <c r="K6" s="292"/>
      <c r="L6" s="362"/>
      <c r="M6" s="292"/>
      <c r="N6" s="293"/>
      <c r="O6" s="294"/>
      <c r="P6" s="187"/>
      <c r="Q6" s="187"/>
    </row>
    <row r="7" spans="1:17" s="43" customFormat="1" ht="15" x14ac:dyDescent="0.25">
      <c r="A7" s="193" t="s">
        <v>177</v>
      </c>
      <c r="B7" s="194">
        <v>6113</v>
      </c>
      <c r="C7" s="195">
        <v>2324</v>
      </c>
      <c r="D7" s="100"/>
      <c r="E7" s="203" t="s">
        <v>24</v>
      </c>
      <c r="F7" s="100"/>
      <c r="G7" s="274"/>
      <c r="H7" s="196">
        <v>1</v>
      </c>
      <c r="I7" s="198">
        <v>0</v>
      </c>
      <c r="J7" s="185"/>
      <c r="K7" s="292"/>
      <c r="L7" s="362"/>
      <c r="M7" s="292"/>
      <c r="N7" s="293"/>
      <c r="O7" s="294"/>
      <c r="P7" s="187"/>
      <c r="Q7" s="187"/>
    </row>
    <row r="8" spans="1:17" s="148" customFormat="1" x14ac:dyDescent="0.2">
      <c r="A8" s="197" t="s">
        <v>177</v>
      </c>
      <c r="B8" s="144"/>
      <c r="C8" s="145"/>
      <c r="D8" s="146"/>
      <c r="E8" s="141" t="s">
        <v>138</v>
      </c>
      <c r="F8" s="230">
        <f>F2+F3</f>
        <v>0</v>
      </c>
      <c r="G8" s="231">
        <v>0</v>
      </c>
      <c r="H8" s="231">
        <f>H7</f>
        <v>1</v>
      </c>
      <c r="I8" s="142">
        <v>0</v>
      </c>
      <c r="J8" s="188"/>
      <c r="K8" s="480">
        <v>0</v>
      </c>
      <c r="L8" s="480">
        <v>0</v>
      </c>
      <c r="M8" s="480">
        <v>501.94</v>
      </c>
      <c r="N8" s="340"/>
      <c r="O8" s="295"/>
      <c r="P8" s="189"/>
      <c r="Q8" s="189"/>
    </row>
    <row r="9" spans="1:17" s="42" customFormat="1" ht="15" x14ac:dyDescent="0.25">
      <c r="A9" s="114" t="s">
        <v>109</v>
      </c>
      <c r="B9" s="129"/>
      <c r="C9" s="104">
        <v>2420</v>
      </c>
      <c r="D9" s="46"/>
      <c r="E9" s="201" t="s">
        <v>140</v>
      </c>
      <c r="F9" s="246">
        <v>6693</v>
      </c>
      <c r="G9" s="248">
        <v>11824</v>
      </c>
      <c r="H9" s="251">
        <v>9824</v>
      </c>
      <c r="I9" s="47">
        <f t="shared" ref="I9:I18" si="0">(H9/G9)*100</f>
        <v>83.085250338294998</v>
      </c>
      <c r="J9" s="185"/>
      <c r="K9" s="208"/>
      <c r="L9" s="208"/>
      <c r="M9" s="208"/>
      <c r="N9" s="342"/>
      <c r="O9" s="291"/>
      <c r="P9" s="185"/>
      <c r="Q9" s="185"/>
    </row>
    <row r="10" spans="1:17" s="42" customFormat="1" ht="15" x14ac:dyDescent="0.25">
      <c r="A10" s="114" t="s">
        <v>109</v>
      </c>
      <c r="B10" s="129"/>
      <c r="C10" s="104">
        <v>2441</v>
      </c>
      <c r="D10" s="46"/>
      <c r="E10" s="201" t="s">
        <v>42</v>
      </c>
      <c r="F10" s="246"/>
      <c r="G10" s="248"/>
      <c r="H10" s="251">
        <v>405</v>
      </c>
      <c r="I10" s="47">
        <v>0</v>
      </c>
      <c r="J10" s="185"/>
      <c r="K10" s="208"/>
      <c r="L10" s="208"/>
      <c r="M10" s="208"/>
      <c r="N10" s="342"/>
      <c r="O10" s="291"/>
      <c r="P10" s="185"/>
      <c r="Q10" s="185"/>
    </row>
    <row r="11" spans="1:17" s="42" customFormat="1" ht="15" x14ac:dyDescent="0.25">
      <c r="A11" s="114" t="s">
        <v>109</v>
      </c>
      <c r="B11" s="129">
        <v>2143</v>
      </c>
      <c r="C11" s="104">
        <v>2324</v>
      </c>
      <c r="D11" s="46"/>
      <c r="E11" s="203" t="s">
        <v>24</v>
      </c>
      <c r="F11" s="246"/>
      <c r="G11" s="248">
        <v>156</v>
      </c>
      <c r="H11" s="251">
        <v>156</v>
      </c>
      <c r="I11" s="47">
        <f t="shared" si="0"/>
        <v>100</v>
      </c>
      <c r="J11" s="185"/>
      <c r="K11" s="208"/>
      <c r="L11" s="208"/>
      <c r="M11" s="208"/>
      <c r="N11" s="342"/>
      <c r="O11" s="291"/>
      <c r="P11" s="185"/>
      <c r="Q11" s="185"/>
    </row>
    <row r="12" spans="1:17" s="42" customFormat="1" ht="15" x14ac:dyDescent="0.25">
      <c r="A12" s="114" t="s">
        <v>109</v>
      </c>
      <c r="B12" s="129">
        <v>3349</v>
      </c>
      <c r="C12" s="104">
        <v>2111</v>
      </c>
      <c r="D12" s="46"/>
      <c r="E12" s="202" t="s">
        <v>141</v>
      </c>
      <c r="F12" s="246">
        <v>144</v>
      </c>
      <c r="G12" s="248">
        <v>144</v>
      </c>
      <c r="H12" s="251">
        <v>48</v>
      </c>
      <c r="I12" s="47">
        <f t="shared" si="0"/>
        <v>33.333333333333329</v>
      </c>
      <c r="J12" s="185"/>
      <c r="K12" s="208"/>
      <c r="L12" s="208"/>
      <c r="M12" s="208"/>
      <c r="N12" s="342"/>
      <c r="O12" s="291"/>
      <c r="P12" s="185"/>
      <c r="Q12" s="185"/>
    </row>
    <row r="13" spans="1:17" s="42" customFormat="1" ht="15" x14ac:dyDescent="0.25">
      <c r="A13" s="114" t="s">
        <v>109</v>
      </c>
      <c r="B13" s="129">
        <v>6172</v>
      </c>
      <c r="C13" s="104">
        <v>2132</v>
      </c>
      <c r="D13" s="46"/>
      <c r="E13" s="202" t="s">
        <v>208</v>
      </c>
      <c r="F13" s="246">
        <v>119</v>
      </c>
      <c r="G13" s="248">
        <v>119</v>
      </c>
      <c r="H13" s="251">
        <v>0</v>
      </c>
      <c r="I13" s="47">
        <v>0</v>
      </c>
      <c r="J13" s="185"/>
      <c r="K13" s="208"/>
      <c r="L13" s="208"/>
      <c r="M13" s="208"/>
      <c r="N13" s="342"/>
      <c r="O13" s="291"/>
      <c r="P13" s="185"/>
      <c r="Q13" s="185"/>
    </row>
    <row r="14" spans="1:17" s="42" customFormat="1" ht="15" x14ac:dyDescent="0.25">
      <c r="A14" s="114" t="s">
        <v>109</v>
      </c>
      <c r="B14" s="129">
        <v>6402</v>
      </c>
      <c r="C14" s="104">
        <v>2222</v>
      </c>
      <c r="D14" s="46"/>
      <c r="E14" s="590" t="s">
        <v>242</v>
      </c>
      <c r="F14" s="246"/>
      <c r="G14" s="248"/>
      <c r="H14" s="251">
        <v>2</v>
      </c>
      <c r="I14" s="47">
        <v>0</v>
      </c>
      <c r="J14" s="185"/>
      <c r="K14" s="208"/>
      <c r="L14" s="208"/>
      <c r="M14" s="208"/>
      <c r="N14" s="342"/>
      <c r="O14" s="291"/>
      <c r="P14" s="185"/>
      <c r="Q14" s="185"/>
    </row>
    <row r="15" spans="1:17" s="42" customFormat="1" ht="15" x14ac:dyDescent="0.25">
      <c r="A15" s="114"/>
      <c r="B15" s="129"/>
      <c r="C15" s="104"/>
      <c r="D15" s="46"/>
      <c r="E15" s="589"/>
      <c r="F15" s="246"/>
      <c r="G15" s="248"/>
      <c r="H15" s="251"/>
      <c r="I15" s="47"/>
      <c r="J15" s="185"/>
      <c r="K15" s="208"/>
      <c r="L15" s="208"/>
      <c r="M15" s="208"/>
      <c r="N15" s="342"/>
      <c r="O15" s="291"/>
      <c r="P15" s="185"/>
      <c r="Q15" s="185"/>
    </row>
    <row r="16" spans="1:17" s="42" customFormat="1" ht="15" x14ac:dyDescent="0.25">
      <c r="A16" s="114" t="s">
        <v>109</v>
      </c>
      <c r="B16" s="129">
        <v>6402</v>
      </c>
      <c r="C16" s="104">
        <v>2223</v>
      </c>
      <c r="D16" s="84"/>
      <c r="E16" s="75" t="s">
        <v>41</v>
      </c>
      <c r="F16" s="246"/>
      <c r="G16" s="262">
        <v>28</v>
      </c>
      <c r="H16" s="262">
        <v>28</v>
      </c>
      <c r="I16" s="47">
        <f t="shared" si="0"/>
        <v>100</v>
      </c>
      <c r="J16" s="185"/>
      <c r="K16" s="208"/>
      <c r="L16" s="208"/>
      <c r="M16" s="208"/>
      <c r="N16" s="342"/>
      <c r="O16" s="291"/>
      <c r="P16" s="185"/>
      <c r="Q16" s="185"/>
    </row>
    <row r="17" spans="1:17" s="42" customFormat="1" ht="15" x14ac:dyDescent="0.25">
      <c r="A17" s="114" t="s">
        <v>109</v>
      </c>
      <c r="B17" s="129">
        <v>6402</v>
      </c>
      <c r="C17" s="104">
        <v>2229</v>
      </c>
      <c r="D17" s="46"/>
      <c r="E17" s="75" t="s">
        <v>174</v>
      </c>
      <c r="F17" s="246"/>
      <c r="G17" s="262">
        <v>1456</v>
      </c>
      <c r="H17" s="262">
        <v>1457</v>
      </c>
      <c r="I17" s="47">
        <f t="shared" si="0"/>
        <v>100.06868131868131</v>
      </c>
      <c r="J17" s="185"/>
      <c r="K17" s="208"/>
      <c r="L17" s="208"/>
      <c r="M17" s="208"/>
      <c r="N17" s="342"/>
      <c r="O17" s="291"/>
      <c r="P17" s="185"/>
      <c r="Q17" s="185"/>
    </row>
    <row r="18" spans="1:17" s="148" customFormat="1" x14ac:dyDescent="0.2">
      <c r="A18" s="143" t="s">
        <v>109</v>
      </c>
      <c r="B18" s="144"/>
      <c r="C18" s="145"/>
      <c r="D18" s="146"/>
      <c r="E18" s="141" t="s">
        <v>138</v>
      </c>
      <c r="F18" s="230">
        <f>F9+F10+F12+F13</f>
        <v>6956</v>
      </c>
      <c r="G18" s="231">
        <f>G9+G11+G12+G13+G16+G17</f>
        <v>13727</v>
      </c>
      <c r="H18" s="231">
        <f>H9+H10+H11+H12+H13+H14+H16+H17</f>
        <v>11920</v>
      </c>
      <c r="I18" s="142">
        <f t="shared" si="0"/>
        <v>86.83616230786042</v>
      </c>
      <c r="J18" s="188"/>
      <c r="K18" s="480">
        <v>6956200</v>
      </c>
      <c r="L18" s="480">
        <v>13727328</v>
      </c>
      <c r="M18" s="480">
        <v>11919732</v>
      </c>
      <c r="N18" s="340"/>
      <c r="O18" s="295"/>
      <c r="P18" s="189"/>
      <c r="Q18" s="189"/>
    </row>
    <row r="19" spans="1:17" s="43" customFormat="1" ht="15" x14ac:dyDescent="0.2">
      <c r="A19" s="128" t="s">
        <v>110</v>
      </c>
      <c r="B19" s="130"/>
      <c r="C19" s="91">
        <v>1361</v>
      </c>
      <c r="D19" s="100"/>
      <c r="E19" s="75" t="s">
        <v>1</v>
      </c>
      <c r="F19" s="271"/>
      <c r="G19" s="272"/>
      <c r="H19" s="273">
        <v>3</v>
      </c>
      <c r="I19" s="47">
        <v>0</v>
      </c>
      <c r="J19" s="185"/>
      <c r="K19" s="362"/>
      <c r="L19" s="362"/>
      <c r="M19" s="362"/>
      <c r="N19" s="344"/>
      <c r="O19" s="294"/>
      <c r="P19" s="187"/>
      <c r="Q19" s="187"/>
    </row>
    <row r="20" spans="1:17" s="43" customFormat="1" ht="15" x14ac:dyDescent="0.2">
      <c r="A20" s="128" t="s">
        <v>110</v>
      </c>
      <c r="B20" s="130">
        <v>6172</v>
      </c>
      <c r="C20" s="91">
        <v>2131</v>
      </c>
      <c r="D20" s="100"/>
      <c r="E20" s="75" t="s">
        <v>23</v>
      </c>
      <c r="F20" s="271">
        <v>43</v>
      </c>
      <c r="G20" s="272">
        <v>43</v>
      </c>
      <c r="H20" s="273">
        <v>22</v>
      </c>
      <c r="I20" s="47">
        <f>(H20/G20)*100</f>
        <v>51.162790697674424</v>
      </c>
      <c r="J20" s="185"/>
      <c r="K20" s="362"/>
      <c r="L20" s="362"/>
      <c r="M20" s="362"/>
      <c r="N20" s="344"/>
      <c r="O20" s="294"/>
      <c r="P20" s="187"/>
      <c r="Q20" s="187"/>
    </row>
    <row r="21" spans="1:17" s="43" customFormat="1" ht="15" x14ac:dyDescent="0.2">
      <c r="A21" s="128" t="s">
        <v>110</v>
      </c>
      <c r="B21" s="130">
        <v>6172</v>
      </c>
      <c r="C21" s="91">
        <v>2132</v>
      </c>
      <c r="D21" s="100"/>
      <c r="E21" s="81" t="s">
        <v>40</v>
      </c>
      <c r="F21" s="271"/>
      <c r="G21" s="272"/>
      <c r="H21" s="273">
        <v>148</v>
      </c>
      <c r="I21" s="47">
        <v>0</v>
      </c>
      <c r="J21" s="185"/>
      <c r="K21" s="362"/>
      <c r="L21" s="362"/>
      <c r="M21" s="362"/>
      <c r="N21" s="344"/>
      <c r="O21" s="294"/>
      <c r="P21" s="187"/>
      <c r="Q21" s="187"/>
    </row>
    <row r="22" spans="1:17" s="43" customFormat="1" ht="15" x14ac:dyDescent="0.2">
      <c r="A22" s="128" t="s">
        <v>110</v>
      </c>
      <c r="B22" s="130">
        <v>6172</v>
      </c>
      <c r="C22" s="91">
        <v>2133</v>
      </c>
      <c r="D22" s="100"/>
      <c r="E22" s="81" t="s">
        <v>30</v>
      </c>
      <c r="F22" s="271">
        <v>22</v>
      </c>
      <c r="G22" s="272">
        <v>22</v>
      </c>
      <c r="H22" s="273">
        <v>147</v>
      </c>
      <c r="I22" s="47">
        <f>(H22/G22)*100</f>
        <v>668.18181818181813</v>
      </c>
      <c r="J22" s="185"/>
      <c r="K22" s="362"/>
      <c r="L22" s="362"/>
      <c r="M22" s="362"/>
      <c r="N22" s="344"/>
      <c r="O22" s="294"/>
      <c r="P22" s="187"/>
      <c r="Q22" s="187"/>
    </row>
    <row r="23" spans="1:17" s="43" customFormat="1" ht="15" x14ac:dyDescent="0.2">
      <c r="A23" s="128" t="s">
        <v>110</v>
      </c>
      <c r="B23" s="130">
        <v>6172</v>
      </c>
      <c r="C23" s="91">
        <v>2212</v>
      </c>
      <c r="D23" s="100"/>
      <c r="E23" s="68" t="s">
        <v>143</v>
      </c>
      <c r="F23" s="271"/>
      <c r="G23" s="272"/>
      <c r="H23" s="273">
        <v>5</v>
      </c>
      <c r="I23" s="47">
        <v>0</v>
      </c>
      <c r="J23" s="185"/>
      <c r="K23" s="362"/>
      <c r="L23" s="362"/>
      <c r="M23" s="362"/>
      <c r="N23" s="344"/>
      <c r="O23" s="294"/>
      <c r="P23" s="187"/>
      <c r="Q23" s="187"/>
    </row>
    <row r="24" spans="1:17" s="43" customFormat="1" ht="15" x14ac:dyDescent="0.2">
      <c r="A24" s="128" t="s">
        <v>110</v>
      </c>
      <c r="B24" s="130">
        <v>6172</v>
      </c>
      <c r="C24" s="91">
        <v>2310</v>
      </c>
      <c r="D24" s="100"/>
      <c r="E24" s="202" t="s">
        <v>209</v>
      </c>
      <c r="F24" s="271"/>
      <c r="G24" s="272"/>
      <c r="H24" s="273">
        <v>2</v>
      </c>
      <c r="I24" s="47">
        <v>0</v>
      </c>
      <c r="J24" s="185"/>
      <c r="K24" s="362"/>
      <c r="L24" s="362"/>
      <c r="M24" s="362"/>
      <c r="N24" s="344"/>
      <c r="O24" s="294"/>
      <c r="P24" s="187"/>
      <c r="Q24" s="187"/>
    </row>
    <row r="25" spans="1:17" s="43" customFormat="1" ht="15" x14ac:dyDescent="0.2">
      <c r="A25" s="128" t="s">
        <v>110</v>
      </c>
      <c r="B25" s="130">
        <v>6172</v>
      </c>
      <c r="C25" s="91">
        <v>2324</v>
      </c>
      <c r="D25" s="100"/>
      <c r="E25" s="75" t="s">
        <v>24</v>
      </c>
      <c r="F25" s="271"/>
      <c r="G25" s="272">
        <v>54</v>
      </c>
      <c r="H25" s="270">
        <v>1230</v>
      </c>
      <c r="I25" s="47">
        <v>0</v>
      </c>
      <c r="J25" s="185"/>
      <c r="K25" s="362"/>
      <c r="L25" s="362"/>
      <c r="M25" s="362"/>
      <c r="N25" s="344"/>
      <c r="O25" s="294"/>
      <c r="P25" s="187"/>
      <c r="Q25" s="187"/>
    </row>
    <row r="26" spans="1:17" s="148" customFormat="1" x14ac:dyDescent="0.2">
      <c r="A26" s="143" t="s">
        <v>110</v>
      </c>
      <c r="B26" s="144"/>
      <c r="C26" s="149"/>
      <c r="D26" s="146"/>
      <c r="E26" s="141" t="s">
        <v>138</v>
      </c>
      <c r="F26" s="230">
        <f>F20+F22</f>
        <v>65</v>
      </c>
      <c r="G26" s="232">
        <f>G20+G22+G25</f>
        <v>119</v>
      </c>
      <c r="H26" s="230">
        <f>H19+H20+H21+H22+H23+H24+H25</f>
        <v>1557</v>
      </c>
      <c r="I26" s="142">
        <f>(H26/G26)*100</f>
        <v>1308.4033613445379</v>
      </c>
      <c r="J26" s="188"/>
      <c r="K26" s="480">
        <v>65000</v>
      </c>
      <c r="L26" s="480">
        <v>119264</v>
      </c>
      <c r="M26" s="480">
        <v>1556652.41</v>
      </c>
      <c r="N26" s="340"/>
      <c r="O26" s="295"/>
      <c r="P26" s="189"/>
      <c r="Q26" s="189"/>
    </row>
    <row r="27" spans="1:17" s="43" customFormat="1" ht="15" x14ac:dyDescent="0.2">
      <c r="A27" s="128" t="s">
        <v>111</v>
      </c>
      <c r="B27" s="130">
        <v>6172</v>
      </c>
      <c r="C27" s="91">
        <v>2119</v>
      </c>
      <c r="D27" s="100"/>
      <c r="E27" s="75" t="s">
        <v>70</v>
      </c>
      <c r="F27" s="271"/>
      <c r="G27" s="272"/>
      <c r="H27" s="273">
        <v>21</v>
      </c>
      <c r="I27" s="47">
        <v>0</v>
      </c>
      <c r="J27" s="185"/>
      <c r="K27" s="362"/>
      <c r="L27" s="362"/>
      <c r="M27" s="362"/>
      <c r="N27" s="344"/>
      <c r="O27" s="294"/>
      <c r="P27" s="187"/>
      <c r="Q27" s="187"/>
    </row>
    <row r="28" spans="1:17" s="43" customFormat="1" ht="15" x14ac:dyDescent="0.2">
      <c r="A28" s="128" t="s">
        <v>111</v>
      </c>
      <c r="B28" s="130">
        <v>6172</v>
      </c>
      <c r="C28" s="91">
        <v>2131</v>
      </c>
      <c r="D28" s="100"/>
      <c r="E28" s="202" t="s">
        <v>23</v>
      </c>
      <c r="F28" s="271"/>
      <c r="G28" s="272"/>
      <c r="H28" s="273">
        <v>1</v>
      </c>
      <c r="I28" s="47">
        <v>0</v>
      </c>
      <c r="J28" s="185"/>
      <c r="K28" s="362"/>
      <c r="L28" s="362"/>
      <c r="M28" s="362"/>
      <c r="N28" s="344"/>
      <c r="O28" s="294"/>
      <c r="P28" s="187"/>
      <c r="Q28" s="187"/>
    </row>
    <row r="29" spans="1:17" s="43" customFormat="1" ht="15" x14ac:dyDescent="0.2">
      <c r="A29" s="128" t="s">
        <v>111</v>
      </c>
      <c r="B29" s="130">
        <v>6172</v>
      </c>
      <c r="C29" s="91">
        <v>2324</v>
      </c>
      <c r="D29" s="100"/>
      <c r="E29" s="75" t="s">
        <v>24</v>
      </c>
      <c r="F29" s="271"/>
      <c r="G29" s="272"/>
      <c r="H29" s="273">
        <v>25</v>
      </c>
      <c r="I29" s="47">
        <v>0</v>
      </c>
      <c r="J29" s="185"/>
      <c r="K29" s="362"/>
      <c r="L29" s="362"/>
      <c r="M29" s="362"/>
      <c r="N29" s="344"/>
      <c r="O29" s="294"/>
      <c r="P29" s="187"/>
      <c r="Q29" s="187"/>
    </row>
    <row r="30" spans="1:17" s="43" customFormat="1" ht="15" x14ac:dyDescent="0.2">
      <c r="A30" s="128" t="s">
        <v>111</v>
      </c>
      <c r="B30" s="130">
        <v>6172</v>
      </c>
      <c r="C30" s="91">
        <v>3111</v>
      </c>
      <c r="D30" s="100"/>
      <c r="E30" s="75" t="s">
        <v>16</v>
      </c>
      <c r="F30" s="99">
        <v>300</v>
      </c>
      <c r="G30" s="92">
        <v>300</v>
      </c>
      <c r="H30" s="98">
        <v>2607</v>
      </c>
      <c r="I30" s="47">
        <f t="shared" ref="I30:I39" si="1">(H30/G30)*100</f>
        <v>869</v>
      </c>
      <c r="J30" s="185"/>
      <c r="K30" s="362"/>
      <c r="L30" s="362"/>
      <c r="M30" s="362"/>
      <c r="N30" s="344"/>
      <c r="O30" s="294"/>
      <c r="P30" s="187"/>
      <c r="Q30" s="187"/>
    </row>
    <row r="31" spans="1:17" s="43" customFormat="1" ht="15" x14ac:dyDescent="0.2">
      <c r="A31" s="128" t="s">
        <v>111</v>
      </c>
      <c r="B31" s="130">
        <v>6172</v>
      </c>
      <c r="C31" s="91">
        <v>3112</v>
      </c>
      <c r="D31" s="100"/>
      <c r="E31" s="75" t="s">
        <v>43</v>
      </c>
      <c r="F31" s="99">
        <v>20700</v>
      </c>
      <c r="G31" s="92">
        <v>20700</v>
      </c>
      <c r="H31" s="98">
        <v>1877</v>
      </c>
      <c r="I31" s="47">
        <f t="shared" si="1"/>
        <v>9.0676328502415462</v>
      </c>
      <c r="J31" s="185"/>
      <c r="K31" s="362"/>
      <c r="L31" s="362"/>
      <c r="M31" s="362"/>
      <c r="N31" s="344"/>
      <c r="O31" s="294"/>
      <c r="P31" s="187"/>
      <c r="Q31" s="187"/>
    </row>
    <row r="32" spans="1:17" s="43" customFormat="1" ht="15" x14ac:dyDescent="0.2">
      <c r="A32" s="128" t="s">
        <v>111</v>
      </c>
      <c r="B32" s="130">
        <v>6172</v>
      </c>
      <c r="C32" s="91">
        <v>3113</v>
      </c>
      <c r="D32" s="100"/>
      <c r="E32" s="75" t="s">
        <v>243</v>
      </c>
      <c r="F32" s="99"/>
      <c r="G32" s="92"/>
      <c r="H32" s="98">
        <v>300</v>
      </c>
      <c r="I32" s="47">
        <v>0</v>
      </c>
      <c r="J32" s="185"/>
      <c r="K32" s="362"/>
      <c r="L32" s="362"/>
      <c r="M32" s="362"/>
      <c r="N32" s="344"/>
      <c r="O32" s="294"/>
      <c r="P32" s="187"/>
      <c r="Q32" s="187"/>
    </row>
    <row r="33" spans="1:17" s="148" customFormat="1" x14ac:dyDescent="0.2">
      <c r="A33" s="143" t="s">
        <v>111</v>
      </c>
      <c r="B33" s="144"/>
      <c r="C33" s="149"/>
      <c r="D33" s="146"/>
      <c r="E33" s="141" t="s">
        <v>138</v>
      </c>
      <c r="F33" s="233">
        <f>F30+F31</f>
        <v>21000</v>
      </c>
      <c r="G33" s="233">
        <f>G30+G31</f>
        <v>21000</v>
      </c>
      <c r="H33" s="233">
        <f>H27+H28+H29+H30+H31+H32</f>
        <v>4831</v>
      </c>
      <c r="I33" s="142">
        <f t="shared" si="1"/>
        <v>23.004761904761907</v>
      </c>
      <c r="J33" s="188"/>
      <c r="K33" s="480">
        <v>21000000</v>
      </c>
      <c r="L33" s="480">
        <v>21000000</v>
      </c>
      <c r="M33" s="480">
        <v>4831294.78</v>
      </c>
      <c r="N33" s="340"/>
      <c r="O33" s="295"/>
      <c r="P33" s="189"/>
      <c r="Q33" s="189"/>
    </row>
    <row r="34" spans="1:17" s="43" customFormat="1" ht="15" x14ac:dyDescent="0.2">
      <c r="A34" s="128" t="s">
        <v>112</v>
      </c>
      <c r="B34" s="130"/>
      <c r="C34" s="91">
        <v>1361</v>
      </c>
      <c r="D34" s="100"/>
      <c r="E34" s="75" t="s">
        <v>1</v>
      </c>
      <c r="F34" s="268">
        <v>200</v>
      </c>
      <c r="G34" s="269">
        <v>200</v>
      </c>
      <c r="H34" s="270">
        <v>294</v>
      </c>
      <c r="I34" s="47">
        <f t="shared" si="1"/>
        <v>147</v>
      </c>
      <c r="J34" s="185"/>
      <c r="K34" s="362"/>
      <c r="L34" s="362"/>
      <c r="M34" s="362"/>
      <c r="N34" s="344"/>
      <c r="O34" s="294"/>
      <c r="P34" s="187"/>
      <c r="Q34" s="187"/>
    </row>
    <row r="35" spans="1:17" s="43" customFormat="1" ht="15" x14ac:dyDescent="0.2">
      <c r="A35" s="128" t="s">
        <v>112</v>
      </c>
      <c r="B35" s="130">
        <v>6172</v>
      </c>
      <c r="C35" s="91">
        <v>2324</v>
      </c>
      <c r="D35" s="100"/>
      <c r="E35" s="75" t="s">
        <v>24</v>
      </c>
      <c r="F35" s="268"/>
      <c r="G35" s="269"/>
      <c r="H35" s="270">
        <v>10</v>
      </c>
      <c r="I35" s="47">
        <v>0</v>
      </c>
      <c r="J35" s="185"/>
      <c r="K35" s="362"/>
      <c r="L35" s="362"/>
      <c r="M35" s="362"/>
      <c r="N35" s="344"/>
      <c r="O35" s="294"/>
      <c r="P35" s="187"/>
      <c r="Q35" s="187"/>
    </row>
    <row r="36" spans="1:17" s="148" customFormat="1" x14ac:dyDescent="0.2">
      <c r="A36" s="143" t="s">
        <v>112</v>
      </c>
      <c r="B36" s="144"/>
      <c r="C36" s="149"/>
      <c r="D36" s="146"/>
      <c r="E36" s="141" t="s">
        <v>138</v>
      </c>
      <c r="F36" s="233">
        <f>SUM(F34)</f>
        <v>200</v>
      </c>
      <c r="G36" s="233">
        <f>SUM(G34)</f>
        <v>200</v>
      </c>
      <c r="H36" s="233">
        <f>H34+H35</f>
        <v>304</v>
      </c>
      <c r="I36" s="142">
        <f>(H36/G36)*100</f>
        <v>152</v>
      </c>
      <c r="J36" s="188"/>
      <c r="K36" s="480">
        <v>200000</v>
      </c>
      <c r="L36" s="480">
        <v>200000</v>
      </c>
      <c r="M36" s="480">
        <v>304140</v>
      </c>
      <c r="N36" s="340"/>
      <c r="O36" s="295"/>
      <c r="P36" s="189"/>
      <c r="Q36" s="189"/>
    </row>
    <row r="37" spans="1:17" s="486" customFormat="1" ht="15" x14ac:dyDescent="0.2">
      <c r="A37" s="115" t="s">
        <v>244</v>
      </c>
      <c r="B37" s="130">
        <v>6172</v>
      </c>
      <c r="C37" s="91">
        <v>2212</v>
      </c>
      <c r="D37" s="100"/>
      <c r="E37" s="68" t="s">
        <v>143</v>
      </c>
      <c r="F37" s="271"/>
      <c r="G37" s="272"/>
      <c r="H37" s="273">
        <v>46</v>
      </c>
      <c r="I37" s="47">
        <v>0</v>
      </c>
      <c r="J37" s="199"/>
      <c r="K37" s="482"/>
      <c r="L37" s="482"/>
      <c r="M37" s="482"/>
      <c r="N37" s="483"/>
      <c r="O37" s="484"/>
      <c r="P37" s="485"/>
      <c r="Q37" s="485"/>
    </row>
    <row r="38" spans="1:17" s="148" customFormat="1" x14ac:dyDescent="0.2">
      <c r="A38" s="197" t="s">
        <v>244</v>
      </c>
      <c r="B38" s="144"/>
      <c r="C38" s="149"/>
      <c r="D38" s="146"/>
      <c r="E38" s="141" t="s">
        <v>138</v>
      </c>
      <c r="F38" s="233"/>
      <c r="G38" s="233"/>
      <c r="H38" s="233">
        <v>46</v>
      </c>
      <c r="I38" s="142">
        <v>0</v>
      </c>
      <c r="J38" s="188"/>
      <c r="K38" s="480">
        <v>0</v>
      </c>
      <c r="L38" s="480">
        <v>0</v>
      </c>
      <c r="M38" s="480">
        <v>46412</v>
      </c>
      <c r="N38" s="340"/>
      <c r="O38" s="295"/>
      <c r="P38" s="189"/>
      <c r="Q38" s="189"/>
    </row>
    <row r="39" spans="1:17" s="44" customFormat="1" ht="30" x14ac:dyDescent="0.2">
      <c r="A39" s="115" t="s">
        <v>113</v>
      </c>
      <c r="B39" s="131"/>
      <c r="C39" s="105">
        <v>1111</v>
      </c>
      <c r="D39" s="45"/>
      <c r="E39" s="204" t="s">
        <v>7</v>
      </c>
      <c r="F39" s="263">
        <v>730000</v>
      </c>
      <c r="G39" s="264">
        <v>730000</v>
      </c>
      <c r="H39" s="263">
        <v>747589</v>
      </c>
      <c r="I39" s="47">
        <f t="shared" si="1"/>
        <v>102.40945205479453</v>
      </c>
      <c r="J39" s="190"/>
      <c r="K39" s="345"/>
      <c r="L39" s="396"/>
      <c r="M39" s="345"/>
      <c r="N39" s="346"/>
      <c r="O39" s="296"/>
      <c r="P39" s="190"/>
      <c r="Q39" s="190"/>
    </row>
    <row r="40" spans="1:17" s="44" customFormat="1" ht="30" x14ac:dyDescent="0.2">
      <c r="A40" s="115" t="s">
        <v>113</v>
      </c>
      <c r="B40" s="131"/>
      <c r="C40" s="105">
        <v>1112</v>
      </c>
      <c r="D40" s="45"/>
      <c r="E40" s="204" t="s">
        <v>8</v>
      </c>
      <c r="F40" s="265">
        <v>17000</v>
      </c>
      <c r="G40" s="266">
        <v>17000</v>
      </c>
      <c r="H40" s="267">
        <v>11689</v>
      </c>
      <c r="I40" s="47">
        <f t="shared" ref="I40:I46" si="2">(H40/G40)*100</f>
        <v>68.758823529411757</v>
      </c>
      <c r="J40" s="190"/>
      <c r="K40" s="345"/>
      <c r="L40" s="396"/>
      <c r="M40" s="345"/>
      <c r="N40" s="346"/>
      <c r="O40" s="296"/>
      <c r="P40" s="190"/>
      <c r="Q40" s="190"/>
    </row>
    <row r="41" spans="1:17" s="42" customFormat="1" ht="15" x14ac:dyDescent="0.2">
      <c r="A41" s="114" t="s">
        <v>113</v>
      </c>
      <c r="B41" s="53"/>
      <c r="C41" s="106">
        <v>1113</v>
      </c>
      <c r="D41" s="46"/>
      <c r="E41" s="75" t="s">
        <v>9</v>
      </c>
      <c r="F41" s="263">
        <v>75000</v>
      </c>
      <c r="G41" s="264">
        <v>75000</v>
      </c>
      <c r="H41" s="263">
        <v>80064</v>
      </c>
      <c r="I41" s="47">
        <f t="shared" si="2"/>
        <v>106.75200000000001</v>
      </c>
      <c r="J41" s="185"/>
      <c r="K41" s="341"/>
      <c r="L41" s="208"/>
      <c r="M41" s="341"/>
      <c r="N41" s="342"/>
      <c r="O41" s="291"/>
      <c r="P41" s="185"/>
      <c r="Q41" s="185"/>
    </row>
    <row r="42" spans="1:17" s="44" customFormat="1" ht="15" x14ac:dyDescent="0.25">
      <c r="A42" s="115" t="s">
        <v>113</v>
      </c>
      <c r="B42" s="131"/>
      <c r="C42" s="105">
        <v>1121</v>
      </c>
      <c r="D42" s="45"/>
      <c r="E42" s="204" t="s">
        <v>27</v>
      </c>
      <c r="F42" s="251">
        <v>735000</v>
      </c>
      <c r="G42" s="252">
        <v>735000</v>
      </c>
      <c r="H42" s="251">
        <v>769917</v>
      </c>
      <c r="I42" s="47">
        <f t="shared" si="2"/>
        <v>104.75061224489797</v>
      </c>
      <c r="J42" s="190"/>
      <c r="K42" s="345"/>
      <c r="L42" s="396"/>
      <c r="M42" s="345"/>
      <c r="N42" s="346"/>
      <c r="O42" s="296"/>
      <c r="P42" s="190"/>
      <c r="Q42" s="190"/>
    </row>
    <row r="43" spans="1:17" s="42" customFormat="1" ht="15" customHeight="1" x14ac:dyDescent="0.25">
      <c r="A43" s="115" t="s">
        <v>113</v>
      </c>
      <c r="B43" s="53"/>
      <c r="C43" s="104">
        <v>1123</v>
      </c>
      <c r="D43" s="46"/>
      <c r="E43" s="80" t="s">
        <v>34</v>
      </c>
      <c r="F43" s="251"/>
      <c r="G43" s="252">
        <v>12494</v>
      </c>
      <c r="H43" s="251">
        <v>12494</v>
      </c>
      <c r="I43" s="47">
        <f t="shared" si="2"/>
        <v>100</v>
      </c>
      <c r="J43" s="185"/>
      <c r="K43" s="341"/>
      <c r="L43" s="208"/>
      <c r="M43" s="341"/>
      <c r="N43" s="342"/>
      <c r="O43" s="291"/>
      <c r="P43" s="185"/>
      <c r="Q43" s="185"/>
    </row>
    <row r="44" spans="1:17" s="42" customFormat="1" ht="15" x14ac:dyDescent="0.25">
      <c r="A44" s="115" t="s">
        <v>113</v>
      </c>
      <c r="B44" s="53"/>
      <c r="C44" s="104">
        <v>1211</v>
      </c>
      <c r="D44" s="46"/>
      <c r="E44" s="75" t="s">
        <v>10</v>
      </c>
      <c r="F44" s="251">
        <v>1605000</v>
      </c>
      <c r="G44" s="252">
        <v>1605000</v>
      </c>
      <c r="H44" s="251">
        <v>1635920</v>
      </c>
      <c r="I44" s="47">
        <f t="shared" si="2"/>
        <v>101.92647975077882</v>
      </c>
      <c r="J44" s="185"/>
      <c r="K44" s="341"/>
      <c r="L44" s="208"/>
      <c r="M44" s="341"/>
      <c r="N44" s="342"/>
      <c r="O44" s="291"/>
      <c r="P44" s="185"/>
      <c r="Q44" s="185"/>
    </row>
    <row r="45" spans="1:17" s="42" customFormat="1" ht="15" x14ac:dyDescent="0.25">
      <c r="A45" s="115" t="s">
        <v>113</v>
      </c>
      <c r="B45" s="53"/>
      <c r="C45" s="104">
        <v>1361</v>
      </c>
      <c r="D45" s="46"/>
      <c r="E45" s="75" t="s">
        <v>1</v>
      </c>
      <c r="F45" s="251"/>
      <c r="G45" s="252"/>
      <c r="H45" s="251">
        <v>25</v>
      </c>
      <c r="I45" s="19">
        <v>0</v>
      </c>
      <c r="J45" s="185"/>
      <c r="K45" s="341"/>
      <c r="L45" s="208"/>
      <c r="M45" s="341"/>
      <c r="N45" s="342"/>
      <c r="O45" s="291"/>
      <c r="P45" s="185"/>
      <c r="Q45" s="185"/>
    </row>
    <row r="46" spans="1:17" s="42" customFormat="1" ht="15" x14ac:dyDescent="0.25">
      <c r="A46" s="115" t="s">
        <v>113</v>
      </c>
      <c r="B46" s="53"/>
      <c r="C46" s="104">
        <v>2441</v>
      </c>
      <c r="D46" s="46"/>
      <c r="E46" s="75" t="s">
        <v>246</v>
      </c>
      <c r="F46" s="251">
        <v>4000</v>
      </c>
      <c r="G46" s="252">
        <v>6000</v>
      </c>
      <c r="H46" s="251">
        <v>2000</v>
      </c>
      <c r="I46" s="47">
        <f t="shared" si="2"/>
        <v>33.333333333333329</v>
      </c>
      <c r="J46" s="185"/>
      <c r="K46" s="341"/>
      <c r="L46" s="208"/>
      <c r="M46" s="341"/>
      <c r="N46" s="342"/>
      <c r="O46" s="291"/>
      <c r="P46" s="185"/>
      <c r="Q46" s="185"/>
    </row>
    <row r="47" spans="1:17" s="42" customFormat="1" ht="15" x14ac:dyDescent="0.25">
      <c r="A47" s="115" t="s">
        <v>113</v>
      </c>
      <c r="B47" s="53"/>
      <c r="C47" s="104">
        <v>2443</v>
      </c>
      <c r="D47" s="46"/>
      <c r="E47" s="75" t="s">
        <v>245</v>
      </c>
      <c r="F47" s="251"/>
      <c r="G47" s="252"/>
      <c r="H47" s="251">
        <v>500</v>
      </c>
      <c r="I47" s="47">
        <v>0</v>
      </c>
      <c r="J47" s="185"/>
      <c r="K47" s="341"/>
      <c r="L47" s="208"/>
      <c r="M47" s="341"/>
      <c r="N47" s="342"/>
      <c r="O47" s="291"/>
      <c r="P47" s="185"/>
      <c r="Q47" s="185"/>
    </row>
    <row r="48" spans="1:17" s="42" customFormat="1" ht="15" x14ac:dyDescent="0.25">
      <c r="A48" s="115" t="s">
        <v>113</v>
      </c>
      <c r="B48" s="129"/>
      <c r="C48" s="104">
        <v>4111</v>
      </c>
      <c r="D48" s="101"/>
      <c r="E48" s="75" t="s">
        <v>44</v>
      </c>
      <c r="F48" s="259"/>
      <c r="G48" s="251">
        <f>G49+G51+G52+G53+G50</f>
        <v>9030</v>
      </c>
      <c r="H48" s="251">
        <f>H49+H51+H52+H53+H50</f>
        <v>9030</v>
      </c>
      <c r="I48" s="19">
        <f t="shared" ref="I48:I56" si="3">(H48/G48)*100</f>
        <v>100</v>
      </c>
      <c r="J48" s="185"/>
      <c r="K48" s="341"/>
      <c r="L48" s="208"/>
      <c r="M48" s="341"/>
      <c r="N48" s="342"/>
      <c r="O48" s="291"/>
      <c r="P48" s="185"/>
      <c r="Q48" s="185"/>
    </row>
    <row r="49" spans="1:17" s="42" customFormat="1" ht="15" x14ac:dyDescent="0.25">
      <c r="A49" s="115" t="s">
        <v>113</v>
      </c>
      <c r="B49" s="132"/>
      <c r="C49" s="104"/>
      <c r="D49" s="83" t="s">
        <v>210</v>
      </c>
      <c r="E49" s="205" t="s">
        <v>211</v>
      </c>
      <c r="F49" s="365"/>
      <c r="G49" s="2">
        <v>30</v>
      </c>
      <c r="H49" s="97">
        <v>30</v>
      </c>
      <c r="I49" s="1">
        <f t="shared" si="3"/>
        <v>100</v>
      </c>
      <c r="J49" s="185"/>
      <c r="K49" s="341"/>
      <c r="L49" s="208"/>
      <c r="M49" s="341"/>
      <c r="N49" s="342"/>
      <c r="O49" s="291"/>
      <c r="P49" s="185"/>
      <c r="Q49" s="185"/>
    </row>
    <row r="50" spans="1:17" s="42" customFormat="1" ht="15" x14ac:dyDescent="0.25">
      <c r="A50" s="115" t="s">
        <v>113</v>
      </c>
      <c r="B50" s="132"/>
      <c r="C50" s="104"/>
      <c r="D50" s="83" t="s">
        <v>247</v>
      </c>
      <c r="E50" s="205" t="s">
        <v>248</v>
      </c>
      <c r="F50" s="365"/>
      <c r="G50" s="2">
        <v>100</v>
      </c>
      <c r="H50" s="97">
        <v>100</v>
      </c>
      <c r="I50" s="1">
        <f t="shared" si="3"/>
        <v>100</v>
      </c>
      <c r="J50" s="185"/>
      <c r="K50" s="341"/>
      <c r="L50" s="208"/>
      <c r="M50" s="341"/>
      <c r="N50" s="342"/>
      <c r="O50" s="291"/>
      <c r="P50" s="185"/>
      <c r="Q50" s="185"/>
    </row>
    <row r="51" spans="1:17" s="42" customFormat="1" ht="15" x14ac:dyDescent="0.25">
      <c r="A51" s="115" t="s">
        <v>113</v>
      </c>
      <c r="B51" s="132"/>
      <c r="C51" s="104"/>
      <c r="D51" s="83" t="s">
        <v>45</v>
      </c>
      <c r="E51" s="206" t="s">
        <v>178</v>
      </c>
      <c r="F51" s="365"/>
      <c r="G51" s="2">
        <v>6669</v>
      </c>
      <c r="H51" s="97">
        <v>6669</v>
      </c>
      <c r="I51" s="1">
        <f t="shared" si="3"/>
        <v>100</v>
      </c>
      <c r="J51" s="185"/>
      <c r="K51" s="341"/>
      <c r="L51" s="208"/>
      <c r="M51" s="341"/>
      <c r="N51" s="342"/>
      <c r="O51" s="291"/>
      <c r="P51" s="185"/>
      <c r="Q51" s="185"/>
    </row>
    <row r="52" spans="1:17" s="42" customFormat="1" ht="15" x14ac:dyDescent="0.25">
      <c r="A52" s="115" t="s">
        <v>113</v>
      </c>
      <c r="B52" s="132"/>
      <c r="C52" s="104"/>
      <c r="D52" s="83" t="s">
        <v>46</v>
      </c>
      <c r="E52" s="207" t="s">
        <v>179</v>
      </c>
      <c r="F52" s="365"/>
      <c r="G52" s="2">
        <v>344</v>
      </c>
      <c r="H52" s="97">
        <v>344</v>
      </c>
      <c r="I52" s="1">
        <f t="shared" si="3"/>
        <v>100</v>
      </c>
      <c r="J52" s="185"/>
      <c r="K52" s="341"/>
      <c r="L52" s="208"/>
      <c r="M52" s="341"/>
      <c r="N52" s="342"/>
      <c r="O52" s="291"/>
      <c r="P52" s="185"/>
      <c r="Q52" s="185"/>
    </row>
    <row r="53" spans="1:17" s="42" customFormat="1" ht="15" x14ac:dyDescent="0.25">
      <c r="A53" s="115" t="s">
        <v>113</v>
      </c>
      <c r="B53" s="132"/>
      <c r="C53" s="104"/>
      <c r="D53" s="83" t="s">
        <v>47</v>
      </c>
      <c r="E53" s="207" t="s">
        <v>144</v>
      </c>
      <c r="F53" s="365"/>
      <c r="G53" s="2">
        <v>1887</v>
      </c>
      <c r="H53" s="97">
        <v>1887</v>
      </c>
      <c r="I53" s="1">
        <f t="shared" si="3"/>
        <v>100</v>
      </c>
      <c r="J53" s="185"/>
      <c r="K53" s="341"/>
      <c r="L53" s="208"/>
      <c r="M53" s="341"/>
      <c r="N53" s="342"/>
      <c r="O53" s="291"/>
      <c r="P53" s="185"/>
      <c r="Q53" s="185"/>
    </row>
    <row r="54" spans="1:17" s="42" customFormat="1" ht="15" x14ac:dyDescent="0.25">
      <c r="A54" s="115" t="s">
        <v>113</v>
      </c>
      <c r="B54" s="129"/>
      <c r="C54" s="104">
        <v>4112</v>
      </c>
      <c r="D54" s="102"/>
      <c r="E54" s="76" t="s">
        <v>176</v>
      </c>
      <c r="F54" s="246">
        <v>73669</v>
      </c>
      <c r="G54" s="247">
        <v>73669</v>
      </c>
      <c r="H54" s="246">
        <v>73669</v>
      </c>
      <c r="I54" s="47">
        <f t="shared" si="3"/>
        <v>100</v>
      </c>
      <c r="J54" s="185"/>
      <c r="K54" s="341"/>
      <c r="L54" s="208"/>
      <c r="M54" s="341"/>
      <c r="N54" s="342"/>
      <c r="O54" s="291"/>
      <c r="P54" s="185"/>
      <c r="Q54" s="185"/>
    </row>
    <row r="55" spans="1:17" s="42" customFormat="1" ht="15" x14ac:dyDescent="0.25">
      <c r="A55" s="115" t="s">
        <v>113</v>
      </c>
      <c r="B55" s="132"/>
      <c r="C55" s="104">
        <v>4116</v>
      </c>
      <c r="D55" s="46"/>
      <c r="E55" s="76" t="s">
        <v>13</v>
      </c>
      <c r="F55" s="259"/>
      <c r="G55" s="262">
        <f>G56+G59+G61+G62+G63+G57+G70+G71+G72+G73+G74+G75</f>
        <v>254721</v>
      </c>
      <c r="H55" s="262">
        <f>H56+H59+H61+H62+H63+H57+H70+H71+H72+H73+H74+H75</f>
        <v>251762</v>
      </c>
      <c r="I55" s="47">
        <f t="shared" si="3"/>
        <v>98.838336846981605</v>
      </c>
      <c r="J55" s="185"/>
      <c r="K55" s="341"/>
      <c r="L55" s="208"/>
      <c r="M55" s="341"/>
      <c r="N55" s="342"/>
      <c r="O55" s="291"/>
      <c r="P55" s="185"/>
      <c r="Q55" s="185"/>
    </row>
    <row r="56" spans="1:17" s="42" customFormat="1" x14ac:dyDescent="0.2">
      <c r="A56" s="115" t="s">
        <v>113</v>
      </c>
      <c r="B56" s="132"/>
      <c r="C56" s="104"/>
      <c r="D56" s="83" t="s">
        <v>71</v>
      </c>
      <c r="E56" s="57" t="s">
        <v>145</v>
      </c>
      <c r="F56" s="366"/>
      <c r="G56" s="253">
        <v>450</v>
      </c>
      <c r="H56" s="249">
        <v>450</v>
      </c>
      <c r="I56" s="1">
        <f t="shared" si="3"/>
        <v>100</v>
      </c>
      <c r="J56" s="185"/>
      <c r="K56" s="341"/>
      <c r="L56" s="208"/>
      <c r="M56" s="341"/>
      <c r="N56" s="342"/>
      <c r="O56" s="291"/>
      <c r="P56" s="185"/>
      <c r="Q56" s="185"/>
    </row>
    <row r="57" spans="1:17" s="42" customFormat="1" x14ac:dyDescent="0.2">
      <c r="A57" s="115"/>
      <c r="B57" s="132"/>
      <c r="C57" s="104"/>
      <c r="D57" s="587" t="s">
        <v>249</v>
      </c>
      <c r="E57" s="588" t="s">
        <v>250</v>
      </c>
      <c r="F57" s="366"/>
      <c r="G57" s="253"/>
      <c r="H57" s="249">
        <v>41</v>
      </c>
      <c r="I57" s="1">
        <v>0</v>
      </c>
      <c r="J57" s="185"/>
      <c r="K57" s="341"/>
      <c r="L57" s="208"/>
      <c r="M57" s="341"/>
      <c r="N57" s="342"/>
      <c r="O57" s="291"/>
      <c r="P57" s="185"/>
      <c r="Q57" s="185"/>
    </row>
    <row r="58" spans="1:17" s="42" customFormat="1" x14ac:dyDescent="0.2">
      <c r="A58" s="115" t="s">
        <v>113</v>
      </c>
      <c r="B58" s="132"/>
      <c r="C58" s="104"/>
      <c r="D58" s="587"/>
      <c r="E58" s="589"/>
      <c r="F58" s="366"/>
      <c r="G58" s="253"/>
      <c r="H58" s="249"/>
      <c r="I58" s="1"/>
      <c r="J58" s="185"/>
      <c r="K58" s="341"/>
      <c r="L58" s="208"/>
      <c r="M58" s="341"/>
      <c r="N58" s="342"/>
      <c r="O58" s="291"/>
      <c r="P58" s="185"/>
      <c r="Q58" s="185"/>
    </row>
    <row r="59" spans="1:17" s="42" customFormat="1" ht="14.25" customHeight="1" x14ac:dyDescent="0.2">
      <c r="A59" s="115" t="s">
        <v>113</v>
      </c>
      <c r="B59" s="132"/>
      <c r="C59" s="104"/>
      <c r="D59" s="587" t="s">
        <v>53</v>
      </c>
      <c r="E59" s="594" t="s">
        <v>54</v>
      </c>
      <c r="F59" s="367"/>
      <c r="G59" s="97">
        <v>16400</v>
      </c>
      <c r="H59" s="73">
        <v>13400</v>
      </c>
      <c r="I59" s="1">
        <f t="shared" ref="I59:I63" si="4">(H59/G59)*100</f>
        <v>81.707317073170728</v>
      </c>
      <c r="J59" s="185"/>
      <c r="K59" s="341"/>
      <c r="L59" s="208"/>
      <c r="M59" s="341"/>
      <c r="N59" s="342"/>
      <c r="O59" s="291"/>
      <c r="P59" s="185"/>
      <c r="Q59" s="185"/>
    </row>
    <row r="60" spans="1:17" s="42" customFormat="1" ht="15" customHeight="1" x14ac:dyDescent="0.25">
      <c r="A60" s="115"/>
      <c r="B60" s="132"/>
      <c r="C60" s="104"/>
      <c r="D60" s="587"/>
      <c r="E60" s="594"/>
      <c r="F60" s="368"/>
      <c r="G60" s="3"/>
      <c r="H60" s="73"/>
      <c r="I60" s="1"/>
      <c r="J60" s="185"/>
      <c r="K60" s="341"/>
      <c r="L60" s="208"/>
      <c r="M60" s="341"/>
      <c r="N60" s="342"/>
      <c r="O60" s="291"/>
      <c r="P60" s="185"/>
      <c r="Q60" s="185"/>
    </row>
    <row r="61" spans="1:17" s="42" customFormat="1" x14ac:dyDescent="0.2">
      <c r="A61" s="115" t="s">
        <v>113</v>
      </c>
      <c r="B61" s="132"/>
      <c r="C61" s="104"/>
      <c r="D61" s="84" t="s">
        <v>73</v>
      </c>
      <c r="E61" s="162" t="s">
        <v>90</v>
      </c>
      <c r="F61" s="367"/>
      <c r="G61" s="97">
        <v>13825</v>
      </c>
      <c r="H61" s="73">
        <v>13825</v>
      </c>
      <c r="I61" s="1">
        <f t="shared" si="4"/>
        <v>100</v>
      </c>
      <c r="J61" s="185"/>
      <c r="K61" s="341"/>
      <c r="L61" s="208"/>
      <c r="M61" s="341"/>
      <c r="N61" s="342"/>
      <c r="O61" s="291"/>
      <c r="P61" s="185"/>
      <c r="Q61" s="185"/>
    </row>
    <row r="62" spans="1:17" s="42" customFormat="1" ht="15" customHeight="1" x14ac:dyDescent="0.2">
      <c r="A62" s="115" t="s">
        <v>113</v>
      </c>
      <c r="B62" s="132"/>
      <c r="C62" s="104"/>
      <c r="D62" s="84" t="s">
        <v>251</v>
      </c>
      <c r="E62" s="206" t="s">
        <v>252</v>
      </c>
      <c r="F62" s="367"/>
      <c r="G62" s="97">
        <v>6015</v>
      </c>
      <c r="H62" s="73">
        <v>6015</v>
      </c>
      <c r="I62" s="1">
        <f t="shared" si="4"/>
        <v>100</v>
      </c>
      <c r="J62" s="185"/>
      <c r="K62" s="341"/>
      <c r="L62" s="208"/>
      <c r="M62" s="341"/>
      <c r="N62" s="342"/>
      <c r="O62" s="291"/>
      <c r="P62" s="185"/>
      <c r="Q62" s="185"/>
    </row>
    <row r="63" spans="1:17" s="42" customFormat="1" ht="15" customHeight="1" x14ac:dyDescent="0.2">
      <c r="A63" s="115" t="s">
        <v>113</v>
      </c>
      <c r="B63" s="132"/>
      <c r="C63" s="104"/>
      <c r="D63" s="587" t="s">
        <v>96</v>
      </c>
      <c r="E63" s="594" t="s">
        <v>146</v>
      </c>
      <c r="F63" s="367"/>
      <c r="G63" s="97">
        <v>208570</v>
      </c>
      <c r="H63" s="74">
        <v>208570</v>
      </c>
      <c r="I63" s="1">
        <f t="shared" si="4"/>
        <v>100</v>
      </c>
      <c r="J63" s="185"/>
      <c r="K63" s="341"/>
      <c r="L63" s="208"/>
      <c r="M63" s="341"/>
      <c r="N63" s="342"/>
      <c r="O63" s="291"/>
      <c r="P63" s="185"/>
      <c r="Q63" s="185"/>
    </row>
    <row r="64" spans="1:17" s="42" customFormat="1" ht="15" thickBot="1" x14ac:dyDescent="0.25">
      <c r="A64" s="178"/>
      <c r="B64" s="139"/>
      <c r="C64" s="179"/>
      <c r="D64" s="597"/>
      <c r="E64" s="600"/>
      <c r="F64" s="369"/>
      <c r="G64" s="380"/>
      <c r="H64" s="180"/>
      <c r="I64" s="379"/>
      <c r="J64" s="185"/>
      <c r="K64" s="533"/>
      <c r="L64" s="534"/>
      <c r="M64" s="533"/>
      <c r="N64" s="342"/>
      <c r="O64" s="291"/>
      <c r="P64" s="185"/>
      <c r="Q64" s="185"/>
    </row>
    <row r="65" spans="1:17" s="229" customFormat="1" ht="13.5" customHeight="1" thickTop="1" x14ac:dyDescent="0.2">
      <c r="A65" s="119"/>
      <c r="B65" s="526"/>
      <c r="C65" s="527"/>
      <c r="D65" s="452"/>
      <c r="F65" s="279">
        <f>F8+F18+F26+F33+F36+F38</f>
        <v>28221</v>
      </c>
      <c r="G65" s="279">
        <f>G8+G18+G26+G33+G36+G38</f>
        <v>35046</v>
      </c>
      <c r="H65" s="279">
        <f>H8+H18+H26+H33+H36+H38</f>
        <v>18659</v>
      </c>
      <c r="I65" s="576"/>
      <c r="K65" s="350">
        <f>K8+K18+K26+K33+K36+K38</f>
        <v>28221200</v>
      </c>
      <c r="L65" s="350">
        <f>L8+L18+L26+L33+L36+L38</f>
        <v>35046592</v>
      </c>
      <c r="M65" s="350">
        <f>M8+M18+M26+M33+M36+M38</f>
        <v>18658733.129999999</v>
      </c>
      <c r="N65" s="528"/>
    </row>
    <row r="66" spans="1:17" ht="13.5" customHeight="1" x14ac:dyDescent="0.2">
      <c r="A66" s="119"/>
      <c r="F66" s="370"/>
      <c r="G66" s="34"/>
      <c r="I66" s="36"/>
    </row>
    <row r="67" spans="1:17" ht="13.5" customHeight="1" thickBot="1" x14ac:dyDescent="0.25">
      <c r="A67" s="119"/>
      <c r="F67" s="370"/>
      <c r="G67" s="34"/>
      <c r="I67" s="36" t="s">
        <v>0</v>
      </c>
    </row>
    <row r="68" spans="1:17" s="42" customFormat="1" ht="20.25" customHeight="1" thickTop="1" thickBot="1" x14ac:dyDescent="0.25">
      <c r="A68" s="95" t="s">
        <v>107</v>
      </c>
      <c r="B68" s="93" t="s">
        <v>14</v>
      </c>
      <c r="C68" s="37" t="s">
        <v>2</v>
      </c>
      <c r="D68" s="38" t="s">
        <v>19</v>
      </c>
      <c r="E68" s="39" t="s">
        <v>3</v>
      </c>
      <c r="F68" s="40" t="s">
        <v>4</v>
      </c>
      <c r="G68" s="40" t="s">
        <v>5</v>
      </c>
      <c r="H68" s="40" t="s">
        <v>20</v>
      </c>
      <c r="I68" s="41" t="s">
        <v>21</v>
      </c>
      <c r="J68" s="185"/>
      <c r="K68" s="289"/>
      <c r="L68" s="208"/>
      <c r="M68" s="289"/>
      <c r="N68" s="290"/>
      <c r="O68" s="291"/>
      <c r="P68" s="185"/>
      <c r="Q68" s="185"/>
    </row>
    <row r="69" spans="1:17" s="43" customFormat="1" ht="12.75" thickTop="1" x14ac:dyDescent="0.2">
      <c r="A69" s="113">
        <v>1</v>
      </c>
      <c r="B69" s="108">
        <v>2</v>
      </c>
      <c r="C69" s="109">
        <v>3</v>
      </c>
      <c r="D69" s="108">
        <v>4</v>
      </c>
      <c r="E69" s="109">
        <v>5</v>
      </c>
      <c r="F69" s="108">
        <v>6</v>
      </c>
      <c r="G69" s="110">
        <v>7</v>
      </c>
      <c r="H69" s="111">
        <v>8</v>
      </c>
      <c r="I69" s="112" t="s">
        <v>108</v>
      </c>
      <c r="J69" s="185"/>
      <c r="K69" s="292"/>
      <c r="L69" s="362"/>
      <c r="M69" s="292"/>
      <c r="N69" s="293"/>
      <c r="O69" s="294"/>
      <c r="P69" s="187"/>
      <c r="Q69" s="187"/>
    </row>
    <row r="70" spans="1:17" s="43" customFormat="1" x14ac:dyDescent="0.2">
      <c r="A70" s="128" t="s">
        <v>113</v>
      </c>
      <c r="B70" s="100"/>
      <c r="C70" s="222"/>
      <c r="D70" s="200" t="s">
        <v>253</v>
      </c>
      <c r="E70" s="59" t="s">
        <v>254</v>
      </c>
      <c r="F70" s="100"/>
      <c r="G70" s="71">
        <v>100</v>
      </c>
      <c r="H70" s="73">
        <v>100</v>
      </c>
      <c r="I70" s="1">
        <f t="shared" ref="I70" si="5">(H70/G70)*100</f>
        <v>100</v>
      </c>
      <c r="J70" s="185"/>
      <c r="K70" s="292"/>
      <c r="L70" s="362"/>
      <c r="M70" s="292"/>
      <c r="N70" s="293"/>
      <c r="O70" s="294"/>
      <c r="P70" s="187"/>
      <c r="Q70" s="187"/>
    </row>
    <row r="71" spans="1:17" s="42" customFormat="1" x14ac:dyDescent="0.2">
      <c r="A71" s="115" t="s">
        <v>113</v>
      </c>
      <c r="B71" s="132"/>
      <c r="C71" s="104"/>
      <c r="D71" s="200" t="s">
        <v>59</v>
      </c>
      <c r="E71" s="59" t="s">
        <v>147</v>
      </c>
      <c r="F71" s="367"/>
      <c r="G71" s="71">
        <v>256</v>
      </c>
      <c r="H71" s="73">
        <v>256</v>
      </c>
      <c r="I71" s="1">
        <f t="shared" ref="I71:I76" si="6">(H71/G71)*100</f>
        <v>100</v>
      </c>
      <c r="J71" s="185"/>
      <c r="K71" s="289"/>
      <c r="L71" s="208"/>
      <c r="M71" s="289"/>
      <c r="N71" s="290"/>
      <c r="O71" s="291"/>
      <c r="P71" s="185"/>
      <c r="Q71" s="185"/>
    </row>
    <row r="72" spans="1:17" s="42" customFormat="1" x14ac:dyDescent="0.2">
      <c r="A72" s="115" t="s">
        <v>113</v>
      </c>
      <c r="B72" s="132"/>
      <c r="C72" s="104"/>
      <c r="D72" s="200" t="s">
        <v>60</v>
      </c>
      <c r="E72" s="58" t="s">
        <v>148</v>
      </c>
      <c r="F72" s="367"/>
      <c r="G72" s="71">
        <v>151</v>
      </c>
      <c r="H72" s="73">
        <v>151</v>
      </c>
      <c r="I72" s="1">
        <f t="shared" si="6"/>
        <v>100</v>
      </c>
      <c r="J72" s="185"/>
      <c r="K72" s="289"/>
      <c r="L72" s="208"/>
      <c r="M72" s="289"/>
      <c r="N72" s="290"/>
      <c r="O72" s="291"/>
      <c r="P72" s="185"/>
      <c r="Q72" s="185"/>
    </row>
    <row r="73" spans="1:17" s="42" customFormat="1" ht="25.5" x14ac:dyDescent="0.2">
      <c r="A73" s="115" t="s">
        <v>113</v>
      </c>
      <c r="B73" s="132"/>
      <c r="C73" s="104"/>
      <c r="D73" s="200" t="s">
        <v>255</v>
      </c>
      <c r="E73" s="58" t="s">
        <v>256</v>
      </c>
      <c r="F73" s="367"/>
      <c r="G73" s="97">
        <v>6376</v>
      </c>
      <c r="H73" s="73">
        <v>6376</v>
      </c>
      <c r="I73" s="1">
        <f t="shared" si="6"/>
        <v>100</v>
      </c>
      <c r="J73" s="185"/>
      <c r="K73" s="289"/>
      <c r="L73" s="208"/>
      <c r="M73" s="289"/>
      <c r="N73" s="290"/>
      <c r="O73" s="291"/>
      <c r="P73" s="185"/>
      <c r="Q73" s="185"/>
    </row>
    <row r="74" spans="1:17" s="42" customFormat="1" x14ac:dyDescent="0.2">
      <c r="A74" s="115" t="s">
        <v>113</v>
      </c>
      <c r="B74" s="132"/>
      <c r="C74" s="104"/>
      <c r="D74" s="200" t="s">
        <v>77</v>
      </c>
      <c r="E74" s="58" t="s">
        <v>180</v>
      </c>
      <c r="F74" s="367"/>
      <c r="G74" s="97">
        <v>387</v>
      </c>
      <c r="H74" s="73">
        <v>387</v>
      </c>
      <c r="I74" s="1">
        <f t="shared" si="6"/>
        <v>100</v>
      </c>
      <c r="J74" s="185"/>
      <c r="K74" s="289"/>
      <c r="L74" s="208"/>
      <c r="M74" s="289"/>
      <c r="N74" s="290"/>
      <c r="O74" s="291"/>
      <c r="P74" s="185"/>
      <c r="Q74" s="185"/>
    </row>
    <row r="75" spans="1:17" s="42" customFormat="1" x14ac:dyDescent="0.2">
      <c r="A75" s="115" t="s">
        <v>113</v>
      </c>
      <c r="B75" s="132"/>
      <c r="C75" s="104"/>
      <c r="D75" s="200" t="s">
        <v>78</v>
      </c>
      <c r="E75" s="58" t="s">
        <v>181</v>
      </c>
      <c r="F75" s="367"/>
      <c r="G75" s="97">
        <v>2191</v>
      </c>
      <c r="H75" s="73">
        <v>2191</v>
      </c>
      <c r="I75" s="1">
        <f t="shared" si="6"/>
        <v>100</v>
      </c>
      <c r="J75" s="185"/>
      <c r="K75" s="289"/>
      <c r="L75" s="208"/>
      <c r="M75" s="289"/>
      <c r="N75" s="290"/>
      <c r="O75" s="291"/>
      <c r="P75" s="185"/>
      <c r="Q75" s="185"/>
    </row>
    <row r="76" spans="1:17" ht="15" customHeight="1" x14ac:dyDescent="0.25">
      <c r="A76" s="115" t="s">
        <v>113</v>
      </c>
      <c r="B76" s="133"/>
      <c r="C76" s="136">
        <v>4118</v>
      </c>
      <c r="D76" s="83"/>
      <c r="E76" s="67" t="s">
        <v>86</v>
      </c>
      <c r="F76" s="259"/>
      <c r="G76" s="250">
        <f>G77</f>
        <v>116</v>
      </c>
      <c r="H76" s="250">
        <f>H77</f>
        <v>116</v>
      </c>
      <c r="I76" s="19">
        <f t="shared" si="6"/>
        <v>100</v>
      </c>
      <c r="J76" s="183"/>
    </row>
    <row r="77" spans="1:17" ht="15" x14ac:dyDescent="0.25">
      <c r="A77" s="115" t="s">
        <v>113</v>
      </c>
      <c r="B77" s="133"/>
      <c r="C77" s="136"/>
      <c r="D77" s="200" t="s">
        <v>257</v>
      </c>
      <c r="E77" s="59" t="s">
        <v>182</v>
      </c>
      <c r="F77" s="365"/>
      <c r="G77" s="72">
        <v>116</v>
      </c>
      <c r="H77" s="74">
        <v>116</v>
      </c>
      <c r="I77" s="165">
        <f t="shared" ref="I77:I78" si="7">(H77/G77)*100</f>
        <v>100</v>
      </c>
    </row>
    <row r="78" spans="1:17" ht="15" customHeight="1" x14ac:dyDescent="0.25">
      <c r="A78" s="115" t="s">
        <v>113</v>
      </c>
      <c r="B78" s="133"/>
      <c r="C78" s="104">
        <v>4132</v>
      </c>
      <c r="D78" s="46"/>
      <c r="E78" s="80" t="s">
        <v>31</v>
      </c>
      <c r="F78" s="259"/>
      <c r="G78" s="248">
        <v>1761</v>
      </c>
      <c r="H78" s="262">
        <v>1863</v>
      </c>
      <c r="I78" s="19">
        <f t="shared" si="7"/>
        <v>105.79216354344123</v>
      </c>
      <c r="L78" s="397"/>
    </row>
    <row r="79" spans="1:17" s="241" customFormat="1" ht="15" x14ac:dyDescent="0.25">
      <c r="A79" s="115" t="s">
        <v>113</v>
      </c>
      <c r="B79" s="131"/>
      <c r="C79" s="104">
        <v>4134</v>
      </c>
      <c r="D79" s="46"/>
      <c r="E79" s="75" t="s">
        <v>22</v>
      </c>
      <c r="F79" s="259"/>
      <c r="G79" s="260"/>
      <c r="H79" s="262">
        <v>496904</v>
      </c>
      <c r="I79" s="96">
        <v>0</v>
      </c>
      <c r="K79" s="297"/>
      <c r="L79" s="208"/>
      <c r="M79" s="289"/>
      <c r="N79" s="290"/>
      <c r="O79" s="298"/>
    </row>
    <row r="80" spans="1:17" ht="15" x14ac:dyDescent="0.25">
      <c r="A80" s="115" t="s">
        <v>113</v>
      </c>
      <c r="B80" s="133"/>
      <c r="C80" s="104">
        <v>4211</v>
      </c>
      <c r="D80" s="83"/>
      <c r="E80" s="68" t="s">
        <v>153</v>
      </c>
      <c r="F80" s="259"/>
      <c r="G80" s="246">
        <v>361</v>
      </c>
      <c r="H80" s="246">
        <v>361</v>
      </c>
      <c r="I80" s="19">
        <f t="shared" ref="I80:I87" si="8">(H80/G80)*100</f>
        <v>100</v>
      </c>
    </row>
    <row r="81" spans="1:17" ht="15" x14ac:dyDescent="0.25">
      <c r="A81" s="115" t="s">
        <v>113</v>
      </c>
      <c r="B81" s="133"/>
      <c r="C81" s="104"/>
      <c r="D81" s="83" t="s">
        <v>154</v>
      </c>
      <c r="E81" s="57" t="s">
        <v>155</v>
      </c>
      <c r="F81" s="259"/>
      <c r="G81" s="254">
        <v>361</v>
      </c>
      <c r="H81" s="255">
        <v>361</v>
      </c>
      <c r="I81" s="1">
        <f t="shared" si="8"/>
        <v>100</v>
      </c>
    </row>
    <row r="82" spans="1:17" ht="15" x14ac:dyDescent="0.25">
      <c r="A82" s="115" t="s">
        <v>113</v>
      </c>
      <c r="B82" s="133"/>
      <c r="C82" s="136">
        <v>4216</v>
      </c>
      <c r="D82" s="83"/>
      <c r="E82" s="69" t="s">
        <v>139</v>
      </c>
      <c r="F82" s="364"/>
      <c r="G82" s="257">
        <v>2152</v>
      </c>
      <c r="H82" s="257">
        <v>2152</v>
      </c>
      <c r="I82" s="19">
        <f t="shared" si="8"/>
        <v>100</v>
      </c>
    </row>
    <row r="83" spans="1:17" x14ac:dyDescent="0.2">
      <c r="A83" s="115" t="s">
        <v>113</v>
      </c>
      <c r="B83" s="133"/>
      <c r="C83" s="136"/>
      <c r="D83" s="83" t="s">
        <v>79</v>
      </c>
      <c r="E83" s="57" t="s">
        <v>102</v>
      </c>
      <c r="F83" s="364"/>
      <c r="G83" s="261">
        <v>2152</v>
      </c>
      <c r="H83" s="258">
        <v>2152</v>
      </c>
      <c r="I83" s="1">
        <f t="shared" si="8"/>
        <v>100</v>
      </c>
    </row>
    <row r="84" spans="1:17" ht="15" x14ac:dyDescent="0.25">
      <c r="A84" s="115" t="s">
        <v>113</v>
      </c>
      <c r="B84" s="133"/>
      <c r="C84" s="136">
        <v>4218</v>
      </c>
      <c r="D84" s="83"/>
      <c r="E84" s="68" t="s">
        <v>259</v>
      </c>
      <c r="F84" s="364"/>
      <c r="G84" s="404">
        <v>310</v>
      </c>
      <c r="H84" s="489">
        <v>310</v>
      </c>
      <c r="I84" s="19">
        <f t="shared" si="8"/>
        <v>100</v>
      </c>
    </row>
    <row r="85" spans="1:17" x14ac:dyDescent="0.2">
      <c r="A85" s="115" t="s">
        <v>113</v>
      </c>
      <c r="B85" s="133"/>
      <c r="C85" s="136"/>
      <c r="D85" s="83" t="s">
        <v>258</v>
      </c>
      <c r="E85" s="488" t="s">
        <v>260</v>
      </c>
      <c r="F85" s="364"/>
      <c r="G85" s="261">
        <v>310</v>
      </c>
      <c r="H85" s="258">
        <v>310</v>
      </c>
      <c r="I85" s="1">
        <f t="shared" si="8"/>
        <v>100</v>
      </c>
    </row>
    <row r="86" spans="1:17" s="42" customFormat="1" ht="15" x14ac:dyDescent="0.25">
      <c r="A86" s="115" t="s">
        <v>113</v>
      </c>
      <c r="B86" s="129">
        <v>6172</v>
      </c>
      <c r="C86" s="104">
        <v>2122</v>
      </c>
      <c r="D86" s="46"/>
      <c r="E86" s="76" t="s">
        <v>18</v>
      </c>
      <c r="F86" s="246">
        <v>140417</v>
      </c>
      <c r="G86" s="246">
        <v>216765</v>
      </c>
      <c r="H86" s="246">
        <v>216765</v>
      </c>
      <c r="I86" s="19">
        <f>(H86/G86)*100</f>
        <v>100</v>
      </c>
      <c r="J86" s="185"/>
      <c r="K86" s="289"/>
      <c r="L86" s="208"/>
      <c r="M86" s="289"/>
      <c r="N86" s="290"/>
      <c r="O86" s="291"/>
      <c r="P86" s="185"/>
      <c r="Q86" s="185"/>
    </row>
    <row r="87" spans="1:17" s="42" customFormat="1" x14ac:dyDescent="0.2">
      <c r="A87" s="115" t="s">
        <v>113</v>
      </c>
      <c r="B87" s="129"/>
      <c r="C87" s="49"/>
      <c r="D87" s="60" t="s">
        <v>105</v>
      </c>
      <c r="E87" s="491" t="s">
        <v>106</v>
      </c>
      <c r="F87" s="225"/>
      <c r="G87" s="253">
        <v>41194</v>
      </c>
      <c r="H87" s="225">
        <v>41194</v>
      </c>
      <c r="I87" s="1">
        <f t="shared" si="8"/>
        <v>100</v>
      </c>
      <c r="J87" s="185"/>
      <c r="K87" s="289"/>
      <c r="L87" s="208"/>
      <c r="M87" s="289"/>
      <c r="N87" s="290"/>
      <c r="O87" s="291"/>
      <c r="P87" s="185"/>
      <c r="Q87" s="185"/>
    </row>
    <row r="88" spans="1:17" s="42" customFormat="1" ht="15" x14ac:dyDescent="0.25">
      <c r="A88" s="115" t="s">
        <v>113</v>
      </c>
      <c r="B88" s="129">
        <v>6172</v>
      </c>
      <c r="C88" s="104">
        <v>2143</v>
      </c>
      <c r="D88" s="84"/>
      <c r="E88" s="161" t="s">
        <v>156</v>
      </c>
      <c r="F88" s="259"/>
      <c r="G88" s="336"/>
      <c r="H88" s="251">
        <v>3</v>
      </c>
      <c r="I88" s="1">
        <v>0</v>
      </c>
      <c r="J88" s="185"/>
      <c r="K88" s="291"/>
      <c r="L88" s="208"/>
      <c r="M88" s="289"/>
      <c r="N88" s="290"/>
      <c r="O88" s="291"/>
      <c r="P88" s="185"/>
      <c r="Q88" s="185"/>
    </row>
    <row r="89" spans="1:17" s="42" customFormat="1" ht="15" x14ac:dyDescent="0.25">
      <c r="A89" s="115" t="s">
        <v>113</v>
      </c>
      <c r="B89" s="129">
        <v>6172</v>
      </c>
      <c r="C89" s="104">
        <v>2211</v>
      </c>
      <c r="D89" s="84"/>
      <c r="E89" s="161" t="s">
        <v>142</v>
      </c>
      <c r="F89" s="259"/>
      <c r="G89" s="371"/>
      <c r="H89" s="251">
        <v>60</v>
      </c>
      <c r="I89" s="19">
        <v>0</v>
      </c>
      <c r="J89" s="185"/>
      <c r="K89" s="291"/>
      <c r="L89" s="208"/>
      <c r="M89" s="289"/>
      <c r="N89" s="290"/>
      <c r="O89" s="291"/>
      <c r="P89" s="185"/>
      <c r="Q89" s="185"/>
    </row>
    <row r="90" spans="1:17" s="42" customFormat="1" ht="15" x14ac:dyDescent="0.25">
      <c r="A90" s="115" t="s">
        <v>113</v>
      </c>
      <c r="B90" s="129">
        <v>6172</v>
      </c>
      <c r="C90" s="104">
        <v>2212</v>
      </c>
      <c r="D90" s="46"/>
      <c r="E90" s="69" t="s">
        <v>143</v>
      </c>
      <c r="F90" s="259"/>
      <c r="G90" s="247">
        <v>12</v>
      </c>
      <c r="H90" s="251">
        <v>616</v>
      </c>
      <c r="I90" s="96">
        <v>0</v>
      </c>
      <c r="J90" s="185"/>
      <c r="K90" s="291"/>
      <c r="L90" s="208"/>
      <c r="M90" s="289"/>
      <c r="N90" s="290"/>
      <c r="O90" s="291"/>
      <c r="P90" s="185"/>
      <c r="Q90" s="185"/>
    </row>
    <row r="91" spans="1:17" s="42" customFormat="1" ht="15" x14ac:dyDescent="0.25">
      <c r="A91" s="115" t="s">
        <v>113</v>
      </c>
      <c r="B91" s="129">
        <v>6172</v>
      </c>
      <c r="C91" s="104">
        <v>2322</v>
      </c>
      <c r="D91" s="46"/>
      <c r="E91" s="76" t="s">
        <v>12</v>
      </c>
      <c r="F91" s="259"/>
      <c r="G91" s="248">
        <v>2147</v>
      </c>
      <c r="H91" s="246">
        <v>2192</v>
      </c>
      <c r="I91" s="19">
        <f>(H91/G91)*100</f>
        <v>102.09594783418723</v>
      </c>
      <c r="J91" s="185"/>
      <c r="K91" s="289"/>
      <c r="L91" s="208"/>
      <c r="M91" s="289"/>
      <c r="N91" s="290"/>
      <c r="O91" s="291"/>
      <c r="P91" s="185"/>
      <c r="Q91" s="185"/>
    </row>
    <row r="92" spans="1:17" s="42" customFormat="1" ht="15" x14ac:dyDescent="0.25">
      <c r="A92" s="115" t="s">
        <v>113</v>
      </c>
      <c r="B92" s="129">
        <v>6172</v>
      </c>
      <c r="C92" s="104">
        <v>2324</v>
      </c>
      <c r="D92" s="46"/>
      <c r="E92" s="76" t="s">
        <v>24</v>
      </c>
      <c r="F92" s="259"/>
      <c r="G92" s="248"/>
      <c r="H92" s="246">
        <v>51</v>
      </c>
      <c r="I92" s="19">
        <v>0</v>
      </c>
      <c r="J92" s="185"/>
      <c r="K92" s="289"/>
      <c r="L92" s="208"/>
      <c r="M92" s="495">
        <v>11441044366.25</v>
      </c>
      <c r="N92" s="464" t="s">
        <v>294</v>
      </c>
      <c r="O92" s="465"/>
      <c r="P92" s="185"/>
      <c r="Q92" s="185"/>
    </row>
    <row r="93" spans="1:17" s="42" customFormat="1" ht="15" x14ac:dyDescent="0.25">
      <c r="A93" s="115" t="s">
        <v>113</v>
      </c>
      <c r="B93" s="129">
        <v>6310</v>
      </c>
      <c r="C93" s="104">
        <v>2141</v>
      </c>
      <c r="D93" s="46"/>
      <c r="E93" s="70" t="s">
        <v>11</v>
      </c>
      <c r="F93" s="246">
        <v>7001</v>
      </c>
      <c r="G93" s="248">
        <v>7001</v>
      </c>
      <c r="H93" s="246">
        <v>3231</v>
      </c>
      <c r="I93" s="19">
        <f>(H93/G93)*100</f>
        <v>46.15054992143979</v>
      </c>
      <c r="J93" s="185"/>
      <c r="K93" s="289"/>
      <c r="L93" s="208"/>
      <c r="M93" s="495"/>
      <c r="N93" s="464"/>
      <c r="O93" s="465"/>
      <c r="P93" s="185"/>
      <c r="Q93" s="185"/>
    </row>
    <row r="94" spans="1:17" s="42" customFormat="1" ht="15" x14ac:dyDescent="0.25">
      <c r="A94" s="115" t="s">
        <v>113</v>
      </c>
      <c r="B94" s="129">
        <v>6310</v>
      </c>
      <c r="C94" s="104">
        <v>2324</v>
      </c>
      <c r="D94" s="46"/>
      <c r="E94" s="76" t="s">
        <v>24</v>
      </c>
      <c r="F94" s="246"/>
      <c r="G94" s="248"/>
      <c r="H94" s="246">
        <v>107</v>
      </c>
      <c r="I94" s="19">
        <v>0</v>
      </c>
      <c r="J94" s="185"/>
      <c r="K94" s="289"/>
      <c r="L94" s="208"/>
      <c r="M94" s="495">
        <v>7618479338.3400002</v>
      </c>
      <c r="N94" s="464" t="s">
        <v>295</v>
      </c>
      <c r="O94" s="465"/>
      <c r="P94" s="185"/>
      <c r="Q94" s="185"/>
    </row>
    <row r="95" spans="1:17" s="42" customFormat="1" ht="15" x14ac:dyDescent="0.25">
      <c r="A95" s="115" t="s">
        <v>113</v>
      </c>
      <c r="B95" s="129">
        <v>6402</v>
      </c>
      <c r="C95" s="104">
        <v>2223</v>
      </c>
      <c r="D95" s="46"/>
      <c r="E95" s="75" t="s">
        <v>41</v>
      </c>
      <c r="F95" s="246"/>
      <c r="G95" s="248">
        <v>13</v>
      </c>
      <c r="H95" s="246">
        <v>13</v>
      </c>
      <c r="I95" s="19">
        <f>(H95/G95)*100</f>
        <v>100</v>
      </c>
      <c r="J95" s="185"/>
      <c r="K95" s="289"/>
      <c r="L95" s="208"/>
      <c r="M95" s="495"/>
      <c r="N95" s="464"/>
      <c r="O95" s="465"/>
      <c r="P95" s="185"/>
      <c r="Q95" s="185"/>
    </row>
    <row r="96" spans="1:17" s="42" customFormat="1" ht="15" x14ac:dyDescent="0.25">
      <c r="A96" s="115" t="s">
        <v>113</v>
      </c>
      <c r="B96" s="129">
        <v>6402</v>
      </c>
      <c r="C96" s="104">
        <v>2227</v>
      </c>
      <c r="D96" s="46"/>
      <c r="E96" s="598" t="s">
        <v>183</v>
      </c>
      <c r="F96" s="259"/>
      <c r="G96" s="248"/>
      <c r="H96" s="246">
        <v>140</v>
      </c>
      <c r="I96" s="19">
        <v>0</v>
      </c>
      <c r="J96" s="185"/>
      <c r="K96" s="289"/>
      <c r="L96" s="208"/>
      <c r="M96" s="495"/>
      <c r="N96" s="466"/>
      <c r="O96" s="465"/>
      <c r="P96" s="185"/>
      <c r="Q96" s="185"/>
    </row>
    <row r="97" spans="1:17" s="42" customFormat="1" ht="15" x14ac:dyDescent="0.25">
      <c r="A97" s="115"/>
      <c r="B97" s="129"/>
      <c r="C97" s="104"/>
      <c r="D97" s="46"/>
      <c r="E97" s="599"/>
      <c r="F97" s="259"/>
      <c r="G97" s="372"/>
      <c r="H97" s="363"/>
      <c r="I97" s="19"/>
      <c r="J97" s="185"/>
      <c r="K97" s="289"/>
      <c r="L97" s="208"/>
      <c r="M97" s="495">
        <v>496904177.72000003</v>
      </c>
      <c r="N97" s="466" t="s">
        <v>261</v>
      </c>
      <c r="O97" s="465"/>
      <c r="P97" s="185"/>
      <c r="Q97" s="185"/>
    </row>
    <row r="98" spans="1:17" s="42" customFormat="1" ht="15" x14ac:dyDescent="0.25">
      <c r="A98" s="115" t="s">
        <v>113</v>
      </c>
      <c r="B98" s="129">
        <v>6409</v>
      </c>
      <c r="C98" s="104">
        <v>2328</v>
      </c>
      <c r="D98" s="46"/>
      <c r="E98" s="76" t="s">
        <v>15</v>
      </c>
      <c r="F98" s="246"/>
      <c r="G98" s="247"/>
      <c r="H98" s="246">
        <v>-73</v>
      </c>
      <c r="I98" s="96">
        <v>0</v>
      </c>
      <c r="J98" s="186"/>
      <c r="K98" s="348"/>
      <c r="L98" s="208"/>
      <c r="M98" s="347"/>
      <c r="N98" s="289"/>
      <c r="O98" s="291"/>
      <c r="P98" s="185"/>
      <c r="Q98" s="185"/>
    </row>
    <row r="99" spans="1:17" s="147" customFormat="1" x14ac:dyDescent="0.2">
      <c r="A99" s="151" t="s">
        <v>113</v>
      </c>
      <c r="B99" s="152"/>
      <c r="C99" s="153"/>
      <c r="D99" s="154"/>
      <c r="E99" s="141" t="s">
        <v>138</v>
      </c>
      <c r="F99" s="381">
        <f>F39+F40+F41+F42+F44+F46+F54+F86+F93</f>
        <v>3387087</v>
      </c>
      <c r="G99" s="381">
        <f>G39+G40+G41+G42+G43+G44+G46+G48+G54+G55+G76+G78+G80+G82+G84+G86+G90+G91+G93+G95</f>
        <v>3748552</v>
      </c>
      <c r="H99" s="147">
        <f>H39+H40+H41+H42+H43+H44+H45+H46+H47+H48+H54+H55+H76+H78+H79+H80+H82+H84+H86+H88+H89+H90+H91+H92+H93+H94+H95+H96+H98</f>
        <v>4319470</v>
      </c>
      <c r="I99" s="150">
        <f>(H99/G99)*100</f>
        <v>115.23036095004151</v>
      </c>
      <c r="J99" s="188"/>
      <c r="K99" s="492">
        <v>3387086800</v>
      </c>
      <c r="L99" s="492">
        <v>3748552151.1999998</v>
      </c>
      <c r="M99" s="575">
        <f>M92-M94+M97</f>
        <v>4319469205.6300001</v>
      </c>
      <c r="N99" s="300"/>
      <c r="O99" s="301"/>
      <c r="P99" s="188"/>
      <c r="Q99" s="188"/>
    </row>
    <row r="100" spans="1:17" s="212" customFormat="1" ht="15" x14ac:dyDescent="0.25">
      <c r="A100" s="114" t="s">
        <v>114</v>
      </c>
      <c r="B100" s="129"/>
      <c r="C100" s="104">
        <v>4152</v>
      </c>
      <c r="D100" s="46"/>
      <c r="E100" s="76" t="s">
        <v>262</v>
      </c>
      <c r="F100" s="246"/>
      <c r="G100" s="248">
        <v>369</v>
      </c>
      <c r="H100" s="246">
        <v>369</v>
      </c>
      <c r="I100" s="19">
        <v>0</v>
      </c>
      <c r="J100" s="199"/>
      <c r="K100" s="355"/>
      <c r="L100" s="398"/>
      <c r="M100" s="398"/>
      <c r="N100" s="302"/>
      <c r="O100" s="303"/>
      <c r="P100" s="199"/>
      <c r="Q100" s="199"/>
    </row>
    <row r="101" spans="1:17" s="42" customFormat="1" ht="15" x14ac:dyDescent="0.25">
      <c r="A101" s="114" t="s">
        <v>114</v>
      </c>
      <c r="B101" s="129">
        <v>6172</v>
      </c>
      <c r="C101" s="104">
        <v>2324</v>
      </c>
      <c r="D101" s="46"/>
      <c r="E101" s="76" t="s">
        <v>24</v>
      </c>
      <c r="F101" s="246"/>
      <c r="G101" s="248"/>
      <c r="H101" s="246">
        <v>1</v>
      </c>
      <c r="I101" s="19">
        <v>0</v>
      </c>
      <c r="J101" s="185"/>
      <c r="K101" s="349"/>
      <c r="L101" s="382"/>
      <c r="M101" s="382"/>
      <c r="N101" s="290"/>
      <c r="O101" s="291"/>
      <c r="P101" s="185"/>
      <c r="Q101" s="185"/>
    </row>
    <row r="102" spans="1:17" s="42" customFormat="1" ht="15" x14ac:dyDescent="0.25">
      <c r="A102" s="114" t="s">
        <v>114</v>
      </c>
      <c r="B102" s="129">
        <v>6402</v>
      </c>
      <c r="C102" s="104">
        <v>2223</v>
      </c>
      <c r="D102" s="46"/>
      <c r="E102" s="75" t="s">
        <v>41</v>
      </c>
      <c r="F102" s="246"/>
      <c r="G102" s="248">
        <v>134</v>
      </c>
      <c r="H102" s="246">
        <v>134</v>
      </c>
      <c r="I102" s="19">
        <f t="shared" ref="I102:I108" si="9">(H102/G102)*100</f>
        <v>100</v>
      </c>
      <c r="J102" s="185"/>
      <c r="K102" s="349"/>
      <c r="L102" s="382"/>
      <c r="M102" s="382"/>
      <c r="N102" s="290"/>
      <c r="O102" s="291"/>
      <c r="P102" s="185"/>
      <c r="Q102" s="185"/>
    </row>
    <row r="103" spans="1:17" s="42" customFormat="1" ht="15" x14ac:dyDescent="0.25">
      <c r="A103" s="114" t="s">
        <v>114</v>
      </c>
      <c r="B103" s="129">
        <v>6402</v>
      </c>
      <c r="C103" s="104">
        <v>2229</v>
      </c>
      <c r="D103" s="46"/>
      <c r="E103" s="69" t="s">
        <v>35</v>
      </c>
      <c r="F103" s="246"/>
      <c r="G103" s="248">
        <v>11839</v>
      </c>
      <c r="H103" s="246">
        <v>14229</v>
      </c>
      <c r="I103" s="19">
        <f t="shared" si="9"/>
        <v>120.18751583748627</v>
      </c>
      <c r="J103" s="185"/>
      <c r="K103" s="341"/>
      <c r="L103" s="208"/>
      <c r="M103" s="208"/>
      <c r="N103" s="290"/>
      <c r="O103" s="291"/>
      <c r="P103" s="185"/>
      <c r="Q103" s="185"/>
    </row>
    <row r="104" spans="1:17" s="147" customFormat="1" x14ac:dyDescent="0.2">
      <c r="A104" s="155" t="s">
        <v>114</v>
      </c>
      <c r="B104" s="152"/>
      <c r="C104" s="153"/>
      <c r="D104" s="154"/>
      <c r="E104" s="141" t="s">
        <v>138</v>
      </c>
      <c r="F104" s="381">
        <v>0</v>
      </c>
      <c r="G104" s="147">
        <f>G102+G100+G103</f>
        <v>12342</v>
      </c>
      <c r="H104" s="381">
        <f>H101+H102+H103+H100</f>
        <v>14733</v>
      </c>
      <c r="I104" s="383">
        <f t="shared" si="9"/>
        <v>119.37287311618863</v>
      </c>
      <c r="J104" s="188"/>
      <c r="K104" s="492">
        <v>0</v>
      </c>
      <c r="L104" s="492">
        <v>12342378.99</v>
      </c>
      <c r="M104" s="492">
        <v>14733156.99</v>
      </c>
      <c r="N104" s="300"/>
      <c r="O104" s="301"/>
      <c r="P104" s="188"/>
      <c r="Q104" s="188"/>
    </row>
    <row r="105" spans="1:17" s="42" customFormat="1" ht="15" x14ac:dyDescent="0.25">
      <c r="A105" s="115" t="s">
        <v>115</v>
      </c>
      <c r="B105" s="53"/>
      <c r="C105" s="104">
        <v>1361</v>
      </c>
      <c r="D105" s="46"/>
      <c r="E105" s="76" t="s">
        <v>1</v>
      </c>
      <c r="F105" s="251">
        <v>200</v>
      </c>
      <c r="G105" s="252">
        <v>200</v>
      </c>
      <c r="H105" s="251">
        <v>205</v>
      </c>
      <c r="I105" s="19">
        <f t="shared" si="9"/>
        <v>102.49999999999999</v>
      </c>
      <c r="J105" s="185"/>
      <c r="K105" s="289"/>
      <c r="L105" s="208"/>
      <c r="M105" s="289"/>
      <c r="N105" s="290"/>
      <c r="O105" s="291"/>
      <c r="P105" s="185"/>
      <c r="Q105" s="185"/>
    </row>
    <row r="106" spans="1:17" s="42" customFormat="1" ht="15" x14ac:dyDescent="0.25">
      <c r="A106" s="114" t="s">
        <v>115</v>
      </c>
      <c r="B106" s="53"/>
      <c r="C106" s="107">
        <v>2441</v>
      </c>
      <c r="D106" s="103"/>
      <c r="E106" s="77" t="s">
        <v>42</v>
      </c>
      <c r="F106" s="251">
        <v>1500</v>
      </c>
      <c r="G106" s="384">
        <v>1500</v>
      </c>
      <c r="H106" s="385">
        <v>1500</v>
      </c>
      <c r="I106" s="19">
        <f t="shared" si="9"/>
        <v>100</v>
      </c>
      <c r="J106" s="185"/>
      <c r="K106" s="289"/>
      <c r="L106" s="208"/>
      <c r="M106" s="289"/>
      <c r="N106" s="290"/>
      <c r="O106" s="291"/>
      <c r="P106" s="185"/>
      <c r="Q106" s="185"/>
    </row>
    <row r="107" spans="1:17" s="42" customFormat="1" ht="15" x14ac:dyDescent="0.25">
      <c r="A107" s="114" t="s">
        <v>115</v>
      </c>
      <c r="B107" s="129">
        <v>1032</v>
      </c>
      <c r="C107" s="104">
        <v>2131</v>
      </c>
      <c r="D107" s="46"/>
      <c r="E107" s="76" t="s">
        <v>23</v>
      </c>
      <c r="F107" s="251">
        <v>3</v>
      </c>
      <c r="G107" s="384">
        <v>3</v>
      </c>
      <c r="H107" s="251">
        <v>21</v>
      </c>
      <c r="I107" s="19">
        <f t="shared" si="9"/>
        <v>700</v>
      </c>
      <c r="J107" s="185"/>
      <c r="K107" s="289"/>
      <c r="L107" s="208"/>
      <c r="M107" s="289"/>
      <c r="N107" s="290"/>
      <c r="O107" s="291"/>
      <c r="P107" s="185"/>
      <c r="Q107" s="185"/>
    </row>
    <row r="108" spans="1:17" s="42" customFormat="1" ht="15" x14ac:dyDescent="0.25">
      <c r="A108" s="114" t="s">
        <v>115</v>
      </c>
      <c r="B108" s="129">
        <v>3769</v>
      </c>
      <c r="C108" s="104">
        <v>2212</v>
      </c>
      <c r="D108" s="46"/>
      <c r="E108" s="69" t="s">
        <v>143</v>
      </c>
      <c r="F108" s="251">
        <v>200</v>
      </c>
      <c r="G108" s="252">
        <v>200</v>
      </c>
      <c r="H108" s="251">
        <v>30</v>
      </c>
      <c r="I108" s="19">
        <f t="shared" si="9"/>
        <v>15</v>
      </c>
      <c r="J108" s="185"/>
      <c r="K108" s="289"/>
      <c r="L108" s="208"/>
      <c r="M108" s="289"/>
      <c r="N108" s="290"/>
      <c r="O108" s="291"/>
      <c r="P108" s="185"/>
      <c r="Q108" s="185"/>
    </row>
    <row r="109" spans="1:17" s="42" customFormat="1" ht="15" x14ac:dyDescent="0.25">
      <c r="A109" s="114" t="s">
        <v>115</v>
      </c>
      <c r="B109" s="129">
        <v>3769</v>
      </c>
      <c r="C109" s="104">
        <v>2324</v>
      </c>
      <c r="D109" s="46"/>
      <c r="E109" s="76" t="s">
        <v>24</v>
      </c>
      <c r="F109" s="251"/>
      <c r="G109" s="252"/>
      <c r="H109" s="251">
        <v>52</v>
      </c>
      <c r="I109" s="19">
        <v>0</v>
      </c>
      <c r="J109" s="185"/>
      <c r="K109" s="289"/>
      <c r="L109" s="208"/>
      <c r="M109" s="289"/>
      <c r="N109" s="290"/>
      <c r="O109" s="291"/>
      <c r="P109" s="185"/>
      <c r="Q109" s="185"/>
    </row>
    <row r="110" spans="1:17" s="42" customFormat="1" ht="15" x14ac:dyDescent="0.25">
      <c r="A110" s="114" t="s">
        <v>115</v>
      </c>
      <c r="B110" s="129">
        <v>6172</v>
      </c>
      <c r="C110" s="49">
        <v>2212</v>
      </c>
      <c r="D110" s="50"/>
      <c r="E110" s="69" t="s">
        <v>143</v>
      </c>
      <c r="F110" s="251"/>
      <c r="G110" s="252"/>
      <c r="H110" s="251">
        <v>5</v>
      </c>
      <c r="I110" s="19">
        <v>0</v>
      </c>
      <c r="J110" s="185"/>
      <c r="K110" s="289"/>
      <c r="L110" s="208"/>
      <c r="M110" s="289"/>
      <c r="N110" s="290"/>
      <c r="O110" s="291"/>
      <c r="P110" s="185"/>
      <c r="Q110" s="185"/>
    </row>
    <row r="111" spans="1:17" s="42" customFormat="1" ht="15" x14ac:dyDescent="0.25">
      <c r="A111" s="114" t="s">
        <v>115</v>
      </c>
      <c r="B111" s="129">
        <v>6402</v>
      </c>
      <c r="C111" s="49">
        <v>2229</v>
      </c>
      <c r="D111" s="50"/>
      <c r="E111" s="69" t="s">
        <v>35</v>
      </c>
      <c r="F111" s="251"/>
      <c r="G111" s="252">
        <v>19</v>
      </c>
      <c r="H111" s="251">
        <v>19</v>
      </c>
      <c r="I111" s="19">
        <f>(H111/G111)*100</f>
        <v>100</v>
      </c>
      <c r="J111" s="185"/>
      <c r="K111" s="289"/>
      <c r="L111" s="208"/>
      <c r="M111" s="289"/>
      <c r="N111" s="290"/>
      <c r="O111" s="291"/>
      <c r="P111" s="185"/>
      <c r="Q111" s="185"/>
    </row>
    <row r="112" spans="1:17" s="147" customFormat="1" x14ac:dyDescent="0.2">
      <c r="A112" s="155" t="s">
        <v>115</v>
      </c>
      <c r="B112" s="152"/>
      <c r="C112" s="156"/>
      <c r="D112" s="496"/>
      <c r="E112" s="141" t="s">
        <v>138</v>
      </c>
      <c r="F112" s="389">
        <f>F105+F106+F107+F108</f>
        <v>1903</v>
      </c>
      <c r="G112" s="389">
        <f>G105+G106+G107+G108+G111</f>
        <v>1922</v>
      </c>
      <c r="H112" s="389">
        <f>H105+H106+H107+H108+H109+H110+H111</f>
        <v>1832</v>
      </c>
      <c r="I112" s="497">
        <f t="shared" ref="I112:I115" si="10">(H112/G112)*100</f>
        <v>95.317377731529646</v>
      </c>
      <c r="J112" s="188"/>
      <c r="K112" s="492">
        <v>1903000</v>
      </c>
      <c r="L112" s="492">
        <v>1922205.5</v>
      </c>
      <c r="M112" s="492">
        <v>1832305.19</v>
      </c>
      <c r="N112" s="300"/>
      <c r="O112" s="301"/>
      <c r="P112" s="188"/>
      <c r="Q112" s="188"/>
    </row>
    <row r="113" spans="1:17" s="42" customFormat="1" ht="15" x14ac:dyDescent="0.25">
      <c r="A113" s="115" t="s">
        <v>116</v>
      </c>
      <c r="B113" s="53"/>
      <c r="C113" s="104">
        <v>1361</v>
      </c>
      <c r="D113" s="46"/>
      <c r="E113" s="76" t="s">
        <v>1</v>
      </c>
      <c r="F113" s="251">
        <v>60</v>
      </c>
      <c r="G113" s="252">
        <v>60</v>
      </c>
      <c r="H113" s="251">
        <v>199</v>
      </c>
      <c r="I113" s="19">
        <f t="shared" si="10"/>
        <v>331.66666666666669</v>
      </c>
      <c r="J113" s="185"/>
      <c r="K113" s="341"/>
      <c r="L113" s="208"/>
      <c r="M113" s="341"/>
      <c r="N113" s="290"/>
      <c r="O113" s="291"/>
      <c r="P113" s="185"/>
      <c r="Q113" s="185"/>
    </row>
    <row r="114" spans="1:17" s="42" customFormat="1" ht="15" x14ac:dyDescent="0.25">
      <c r="A114" s="116" t="s">
        <v>116</v>
      </c>
      <c r="B114" s="129"/>
      <c r="C114" s="49">
        <v>4116</v>
      </c>
      <c r="D114" s="50"/>
      <c r="E114" s="54" t="s">
        <v>13</v>
      </c>
      <c r="F114" s="363"/>
      <c r="G114" s="251">
        <f>G115+G116+G117+G118+G119+G121+G122+G123+G124+G125+G126+G127+G128+G129+G130+G136+G137+G138+G139+G141+G142+G143+G144+G145+G146+G147+G148+G149</f>
        <v>5190409</v>
      </c>
      <c r="H114" s="251">
        <f>H115+H116+H117+H118+H119+H121+H122+H123+H124+H125+H126+H127+H128+H129+H130+H136+H137+H138+H139+H141+H142+H143+H144+H145+H146+H147+H148+H149</f>
        <v>5190409</v>
      </c>
      <c r="I114" s="19">
        <f t="shared" si="10"/>
        <v>100</v>
      </c>
      <c r="J114" s="185"/>
      <c r="K114" s="341"/>
      <c r="L114" s="208"/>
      <c r="M114" s="341"/>
      <c r="N114" s="290"/>
      <c r="O114" s="291"/>
      <c r="P114" s="185"/>
      <c r="Q114" s="185"/>
    </row>
    <row r="115" spans="1:17" s="42" customFormat="1" ht="15" x14ac:dyDescent="0.25">
      <c r="A115" s="116" t="s">
        <v>116</v>
      </c>
      <c r="B115" s="129"/>
      <c r="C115" s="49"/>
      <c r="D115" s="60" t="s">
        <v>52</v>
      </c>
      <c r="E115" s="62" t="s">
        <v>72</v>
      </c>
      <c r="F115" s="373"/>
      <c r="G115" s="2">
        <v>2400</v>
      </c>
      <c r="H115" s="97">
        <v>2400</v>
      </c>
      <c r="I115" s="1">
        <f t="shared" si="10"/>
        <v>100</v>
      </c>
      <c r="J115" s="185"/>
      <c r="K115" s="341"/>
      <c r="L115" s="208"/>
      <c r="M115" s="341"/>
      <c r="N115" s="290"/>
      <c r="O115" s="291"/>
      <c r="P115" s="185"/>
      <c r="Q115" s="185"/>
    </row>
    <row r="116" spans="1:17" s="42" customFormat="1" ht="15" x14ac:dyDescent="0.25">
      <c r="A116" s="116" t="s">
        <v>116</v>
      </c>
      <c r="B116" s="129"/>
      <c r="C116" s="49"/>
      <c r="D116" s="61" t="s">
        <v>97</v>
      </c>
      <c r="E116" s="64" t="s">
        <v>98</v>
      </c>
      <c r="F116" s="373"/>
      <c r="G116" s="2">
        <v>3819</v>
      </c>
      <c r="H116" s="97">
        <v>3819</v>
      </c>
      <c r="I116" s="1">
        <f>(H116/G116)*100</f>
        <v>100</v>
      </c>
      <c r="J116" s="185"/>
      <c r="K116" s="341"/>
      <c r="L116" s="208"/>
      <c r="M116" s="341"/>
      <c r="N116" s="290"/>
      <c r="O116" s="291"/>
      <c r="P116" s="185"/>
      <c r="Q116" s="185"/>
    </row>
    <row r="117" spans="1:17" s="42" customFormat="1" ht="15" x14ac:dyDescent="0.25">
      <c r="A117" s="116" t="s">
        <v>116</v>
      </c>
      <c r="B117" s="129"/>
      <c r="C117" s="49"/>
      <c r="D117" s="83" t="s">
        <v>158</v>
      </c>
      <c r="E117" s="162" t="s">
        <v>159</v>
      </c>
      <c r="F117" s="373"/>
      <c r="G117" s="2">
        <v>56</v>
      </c>
      <c r="H117" s="97">
        <v>56</v>
      </c>
      <c r="I117" s="1">
        <f t="shared" ref="I117:I139" si="11">(H117/G117)*100</f>
        <v>100</v>
      </c>
      <c r="J117" s="185"/>
      <c r="K117" s="341"/>
      <c r="L117" s="208"/>
      <c r="M117" s="341"/>
      <c r="N117" s="290"/>
      <c r="O117" s="291"/>
      <c r="P117" s="185"/>
      <c r="Q117" s="185"/>
    </row>
    <row r="118" spans="1:17" s="42" customFormat="1" ht="15" x14ac:dyDescent="0.25">
      <c r="A118" s="116" t="s">
        <v>116</v>
      </c>
      <c r="B118" s="129"/>
      <c r="C118" s="49"/>
      <c r="D118" s="83" t="s">
        <v>160</v>
      </c>
      <c r="E118" s="163" t="s">
        <v>161</v>
      </c>
      <c r="F118" s="373"/>
      <c r="G118" s="2">
        <v>75</v>
      </c>
      <c r="H118" s="97">
        <v>75</v>
      </c>
      <c r="I118" s="1">
        <f t="shared" si="11"/>
        <v>100</v>
      </c>
      <c r="J118" s="185"/>
      <c r="K118" s="341"/>
      <c r="L118" s="208"/>
      <c r="M118" s="341"/>
      <c r="N118" s="290"/>
      <c r="O118" s="291"/>
      <c r="P118" s="185"/>
      <c r="Q118" s="185"/>
    </row>
    <row r="119" spans="1:17" s="42" customFormat="1" ht="15" x14ac:dyDescent="0.25">
      <c r="A119" s="591" t="s">
        <v>116</v>
      </c>
      <c r="B119" s="129"/>
      <c r="C119" s="49"/>
      <c r="D119" s="587" t="s">
        <v>184</v>
      </c>
      <c r="E119" s="596" t="s">
        <v>185</v>
      </c>
      <c r="F119" s="373"/>
      <c r="G119" s="2">
        <v>666</v>
      </c>
      <c r="H119" s="97">
        <v>666</v>
      </c>
      <c r="I119" s="1">
        <f t="shared" si="11"/>
        <v>100</v>
      </c>
      <c r="J119" s="185"/>
      <c r="K119" s="341"/>
      <c r="L119" s="208"/>
      <c r="M119" s="341"/>
      <c r="N119" s="290"/>
      <c r="O119" s="291"/>
      <c r="P119" s="185"/>
      <c r="Q119" s="185"/>
    </row>
    <row r="120" spans="1:17" s="42" customFormat="1" ht="15" x14ac:dyDescent="0.25">
      <c r="A120" s="592"/>
      <c r="B120" s="129"/>
      <c r="C120" s="49"/>
      <c r="D120" s="595"/>
      <c r="E120" s="589"/>
      <c r="F120" s="373"/>
      <c r="G120" s="2"/>
      <c r="H120" s="97"/>
      <c r="I120" s="1"/>
      <c r="J120" s="185"/>
      <c r="K120" s="341"/>
      <c r="L120" s="208"/>
      <c r="M120" s="341"/>
      <c r="N120" s="290"/>
      <c r="O120" s="291"/>
      <c r="P120" s="185"/>
      <c r="Q120" s="185"/>
    </row>
    <row r="121" spans="1:17" s="42" customFormat="1" ht="15" x14ac:dyDescent="0.25">
      <c r="A121" s="116" t="s">
        <v>116</v>
      </c>
      <c r="B121" s="129"/>
      <c r="C121" s="49"/>
      <c r="D121" s="61" t="s">
        <v>186</v>
      </c>
      <c r="E121" s="66" t="s">
        <v>187</v>
      </c>
      <c r="F121" s="373"/>
      <c r="G121" s="2">
        <v>96</v>
      </c>
      <c r="H121" s="97">
        <v>96</v>
      </c>
      <c r="I121" s="1">
        <f t="shared" si="11"/>
        <v>100</v>
      </c>
      <c r="J121" s="185"/>
      <c r="K121" s="341"/>
      <c r="L121" s="208"/>
      <c r="M121" s="341"/>
      <c r="N121" s="290"/>
      <c r="O121" s="291"/>
      <c r="P121" s="185"/>
      <c r="Q121" s="185"/>
    </row>
    <row r="122" spans="1:17" s="42" customFormat="1" ht="15" x14ac:dyDescent="0.25">
      <c r="A122" s="116" t="s">
        <v>116</v>
      </c>
      <c r="B122" s="129"/>
      <c r="C122" s="49"/>
      <c r="D122" s="61" t="s">
        <v>212</v>
      </c>
      <c r="E122" s="66" t="s">
        <v>213</v>
      </c>
      <c r="F122" s="373"/>
      <c r="G122" s="2">
        <v>1640</v>
      </c>
      <c r="H122" s="97">
        <v>1640</v>
      </c>
      <c r="I122" s="1">
        <f t="shared" si="11"/>
        <v>100</v>
      </c>
      <c r="J122" s="185"/>
      <c r="K122" s="341"/>
      <c r="L122" s="208"/>
      <c r="M122" s="341"/>
      <c r="N122" s="290"/>
      <c r="O122" s="291"/>
      <c r="P122" s="185"/>
      <c r="Q122" s="185"/>
    </row>
    <row r="123" spans="1:17" s="42" customFormat="1" ht="15" x14ac:dyDescent="0.25">
      <c r="A123" s="116" t="s">
        <v>116</v>
      </c>
      <c r="B123" s="129"/>
      <c r="C123" s="49"/>
      <c r="D123" s="61" t="s">
        <v>263</v>
      </c>
      <c r="E123" s="66" t="s">
        <v>266</v>
      </c>
      <c r="F123" s="373"/>
      <c r="G123" s="2">
        <v>76</v>
      </c>
      <c r="H123" s="97">
        <v>76</v>
      </c>
      <c r="I123" s="1">
        <f t="shared" si="11"/>
        <v>100</v>
      </c>
      <c r="J123" s="185"/>
      <c r="K123" s="341"/>
      <c r="L123" s="208"/>
      <c r="M123" s="341"/>
      <c r="N123" s="290"/>
      <c r="O123" s="291"/>
      <c r="P123" s="185"/>
      <c r="Q123" s="185"/>
    </row>
    <row r="124" spans="1:17" s="42" customFormat="1" ht="15" x14ac:dyDescent="0.25">
      <c r="A124" s="116" t="s">
        <v>116</v>
      </c>
      <c r="B124" s="129"/>
      <c r="C124" s="49"/>
      <c r="D124" s="61" t="s">
        <v>264</v>
      </c>
      <c r="E124" s="66" t="s">
        <v>267</v>
      </c>
      <c r="F124" s="373"/>
      <c r="G124" s="2">
        <v>390</v>
      </c>
      <c r="H124" s="97">
        <v>390</v>
      </c>
      <c r="I124" s="1">
        <f t="shared" si="11"/>
        <v>100</v>
      </c>
      <c r="J124" s="185"/>
      <c r="K124" s="341"/>
      <c r="L124" s="208"/>
      <c r="M124" s="341"/>
      <c r="N124" s="290"/>
      <c r="O124" s="291"/>
      <c r="P124" s="185"/>
      <c r="Q124" s="185"/>
    </row>
    <row r="125" spans="1:17" s="42" customFormat="1" ht="15" x14ac:dyDescent="0.25">
      <c r="A125" s="116" t="s">
        <v>116</v>
      </c>
      <c r="B125" s="129"/>
      <c r="C125" s="49"/>
      <c r="D125" s="61" t="s">
        <v>265</v>
      </c>
      <c r="E125" s="66" t="s">
        <v>268</v>
      </c>
      <c r="F125" s="373"/>
      <c r="G125" s="2">
        <v>267</v>
      </c>
      <c r="H125" s="97">
        <v>267</v>
      </c>
      <c r="I125" s="1">
        <f t="shared" si="11"/>
        <v>100</v>
      </c>
      <c r="J125" s="185"/>
      <c r="K125" s="341"/>
      <c r="L125" s="208"/>
      <c r="M125" s="341"/>
      <c r="N125" s="290"/>
      <c r="O125" s="291"/>
      <c r="P125" s="185"/>
      <c r="Q125" s="185"/>
    </row>
    <row r="126" spans="1:17" s="42" customFormat="1" ht="15" x14ac:dyDescent="0.25">
      <c r="A126" s="116" t="s">
        <v>116</v>
      </c>
      <c r="B126" s="129"/>
      <c r="C126" s="49"/>
      <c r="D126" s="61" t="s">
        <v>55</v>
      </c>
      <c r="E126" s="63" t="s">
        <v>74</v>
      </c>
      <c r="F126" s="373"/>
      <c r="G126" s="2">
        <v>282</v>
      </c>
      <c r="H126" s="97">
        <v>282</v>
      </c>
      <c r="I126" s="1">
        <f t="shared" si="11"/>
        <v>100</v>
      </c>
      <c r="J126" s="185"/>
      <c r="K126" s="341"/>
      <c r="L126" s="208"/>
      <c r="M126" s="341"/>
      <c r="N126" s="290"/>
      <c r="O126" s="291"/>
      <c r="P126" s="185"/>
      <c r="Q126" s="185"/>
    </row>
    <row r="127" spans="1:17" s="42" customFormat="1" ht="15" x14ac:dyDescent="0.25">
      <c r="A127" s="116" t="s">
        <v>116</v>
      </c>
      <c r="B127" s="129"/>
      <c r="C127" s="49"/>
      <c r="D127" s="51" t="s">
        <v>50</v>
      </c>
      <c r="E127" s="52" t="s">
        <v>51</v>
      </c>
      <c r="F127" s="374"/>
      <c r="G127" s="388">
        <v>228176</v>
      </c>
      <c r="H127" s="97">
        <v>228176</v>
      </c>
      <c r="I127" s="1">
        <f t="shared" si="11"/>
        <v>100</v>
      </c>
      <c r="J127" s="185"/>
      <c r="K127" s="341"/>
      <c r="L127" s="208"/>
      <c r="M127" s="341"/>
      <c r="N127" s="290"/>
      <c r="O127" s="291"/>
      <c r="P127" s="185"/>
      <c r="Q127" s="185"/>
    </row>
    <row r="128" spans="1:17" s="42" customFormat="1" ht="15" x14ac:dyDescent="0.25">
      <c r="A128" s="116" t="s">
        <v>116</v>
      </c>
      <c r="B128" s="129"/>
      <c r="C128" s="49"/>
      <c r="D128" s="61" t="s">
        <v>56</v>
      </c>
      <c r="E128" s="209" t="s">
        <v>188</v>
      </c>
      <c r="F128" s="374"/>
      <c r="G128" s="388">
        <v>715</v>
      </c>
      <c r="H128" s="97">
        <v>715</v>
      </c>
      <c r="I128" s="1">
        <f t="shared" si="11"/>
        <v>100</v>
      </c>
      <c r="J128" s="185"/>
      <c r="K128" s="341"/>
      <c r="L128" s="208"/>
      <c r="M128" s="341"/>
      <c r="N128" s="290"/>
      <c r="O128" s="291"/>
      <c r="P128" s="185"/>
      <c r="Q128" s="185"/>
    </row>
    <row r="129" spans="1:17" s="42" customFormat="1" ht="15" x14ac:dyDescent="0.25">
      <c r="A129" s="116" t="s">
        <v>116</v>
      </c>
      <c r="B129" s="129"/>
      <c r="C129" s="49"/>
      <c r="D129" s="61" t="s">
        <v>57</v>
      </c>
      <c r="E129" s="65" t="s">
        <v>189</v>
      </c>
      <c r="F129" s="374"/>
      <c r="G129" s="388">
        <v>1366</v>
      </c>
      <c r="H129" s="97">
        <v>1366</v>
      </c>
      <c r="I129" s="1">
        <f t="shared" si="11"/>
        <v>100</v>
      </c>
      <c r="J129" s="185"/>
      <c r="K129" s="341"/>
      <c r="L129" s="208"/>
      <c r="M129" s="341"/>
      <c r="N129" s="290"/>
      <c r="O129" s="291"/>
      <c r="P129" s="185"/>
      <c r="Q129" s="185"/>
    </row>
    <row r="130" spans="1:17" s="42" customFormat="1" ht="15.75" thickBot="1" x14ac:dyDescent="0.3">
      <c r="A130" s="498" t="s">
        <v>116</v>
      </c>
      <c r="B130" s="499"/>
      <c r="C130" s="500"/>
      <c r="D130" s="501" t="s">
        <v>58</v>
      </c>
      <c r="E130" s="502" t="s">
        <v>92</v>
      </c>
      <c r="F130" s="503"/>
      <c r="G130" s="504">
        <v>84</v>
      </c>
      <c r="H130" s="505">
        <v>84</v>
      </c>
      <c r="I130" s="379">
        <f t="shared" si="11"/>
        <v>100</v>
      </c>
      <c r="J130" s="185"/>
      <c r="K130" s="341"/>
      <c r="L130" s="208"/>
      <c r="M130" s="341"/>
      <c r="N130" s="290"/>
      <c r="O130" s="291"/>
      <c r="P130" s="185"/>
      <c r="Q130" s="185"/>
    </row>
    <row r="131" spans="1:17" s="42" customFormat="1" ht="15.75" thickTop="1" x14ac:dyDescent="0.25">
      <c r="A131" s="506"/>
      <c r="B131" s="507"/>
      <c r="C131" s="104"/>
      <c r="D131" s="508"/>
      <c r="E131" s="529"/>
      <c r="F131" s="577">
        <f>F99+F104+F112</f>
        <v>3388990</v>
      </c>
      <c r="G131" s="577">
        <f>G99+G104+G112</f>
        <v>3762816</v>
      </c>
      <c r="H131" s="577">
        <f>H99+H104+H112</f>
        <v>4336035</v>
      </c>
      <c r="I131" s="530"/>
      <c r="K131" s="341">
        <f>K112+K104+K99</f>
        <v>3388989800</v>
      </c>
      <c r="L131" s="341">
        <f>L112+L104+L99</f>
        <v>3762816735.6899996</v>
      </c>
      <c r="M131" s="341">
        <f>M112+M104+M99</f>
        <v>4336034667.8100004</v>
      </c>
      <c r="N131" s="531"/>
    </row>
    <row r="132" spans="1:17" s="42" customFormat="1" ht="15" x14ac:dyDescent="0.25">
      <c r="A132" s="506"/>
      <c r="B132" s="507"/>
      <c r="C132" s="104"/>
      <c r="D132" s="508"/>
      <c r="E132" s="509"/>
      <c r="F132" s="378"/>
      <c r="G132" s="388"/>
      <c r="H132" s="2"/>
      <c r="I132" s="510"/>
      <c r="J132" s="185"/>
      <c r="K132" s="341"/>
      <c r="L132" s="208"/>
      <c r="M132" s="341"/>
      <c r="N132" s="290"/>
      <c r="O132" s="291"/>
      <c r="P132" s="185"/>
      <c r="Q132" s="185"/>
    </row>
    <row r="133" spans="1:17" ht="13.5" customHeight="1" thickBot="1" x14ac:dyDescent="0.25">
      <c r="A133" s="119"/>
      <c r="F133" s="370"/>
      <c r="G133" s="375"/>
      <c r="H133" s="370"/>
      <c r="I133" s="36" t="s">
        <v>0</v>
      </c>
      <c r="K133" s="350"/>
      <c r="M133" s="350"/>
    </row>
    <row r="134" spans="1:17" s="42" customFormat="1" ht="20.25" customHeight="1" thickTop="1" thickBot="1" x14ac:dyDescent="0.25">
      <c r="A134" s="95" t="s">
        <v>107</v>
      </c>
      <c r="B134" s="93" t="s">
        <v>14</v>
      </c>
      <c r="C134" s="37" t="s">
        <v>2</v>
      </c>
      <c r="D134" s="38" t="s">
        <v>19</v>
      </c>
      <c r="E134" s="39" t="s">
        <v>3</v>
      </c>
      <c r="F134" s="40" t="s">
        <v>4</v>
      </c>
      <c r="G134" s="40" t="s">
        <v>5</v>
      </c>
      <c r="H134" s="40" t="s">
        <v>20</v>
      </c>
      <c r="I134" s="41" t="s">
        <v>21</v>
      </c>
      <c r="J134" s="185"/>
      <c r="K134" s="341"/>
      <c r="L134" s="208"/>
      <c r="M134" s="341"/>
      <c r="N134" s="290"/>
      <c r="O134" s="291"/>
      <c r="P134" s="185"/>
      <c r="Q134" s="185"/>
    </row>
    <row r="135" spans="1:17" s="43" customFormat="1" ht="12.75" thickTop="1" x14ac:dyDescent="0.2">
      <c r="A135" s="113">
        <v>1</v>
      </c>
      <c r="B135" s="108">
        <v>2</v>
      </c>
      <c r="C135" s="109">
        <v>3</v>
      </c>
      <c r="D135" s="108">
        <v>4</v>
      </c>
      <c r="E135" s="109">
        <v>5</v>
      </c>
      <c r="F135" s="108">
        <v>6</v>
      </c>
      <c r="G135" s="110">
        <v>7</v>
      </c>
      <c r="H135" s="111">
        <v>8</v>
      </c>
      <c r="I135" s="112" t="s">
        <v>108</v>
      </c>
      <c r="J135" s="185"/>
      <c r="K135" s="343"/>
      <c r="L135" s="362"/>
      <c r="M135" s="343"/>
      <c r="N135" s="293"/>
      <c r="O135" s="294"/>
      <c r="P135" s="187"/>
      <c r="Q135" s="187"/>
    </row>
    <row r="136" spans="1:17" s="42" customFormat="1" ht="15" x14ac:dyDescent="0.25">
      <c r="A136" s="116" t="s">
        <v>116</v>
      </c>
      <c r="B136" s="129"/>
      <c r="C136" s="49"/>
      <c r="D136" s="61" t="s">
        <v>75</v>
      </c>
      <c r="E136" s="65" t="s">
        <v>190</v>
      </c>
      <c r="F136" s="373"/>
      <c r="G136" s="2">
        <v>5660</v>
      </c>
      <c r="H136" s="97">
        <v>5660</v>
      </c>
      <c r="I136" s="1">
        <f t="shared" si="11"/>
        <v>100</v>
      </c>
      <c r="J136" s="185"/>
      <c r="K136" s="341"/>
      <c r="L136" s="208"/>
      <c r="M136" s="341"/>
      <c r="N136" s="290"/>
      <c r="O136" s="291"/>
      <c r="P136" s="185"/>
      <c r="Q136" s="185"/>
    </row>
    <row r="137" spans="1:17" s="42" customFormat="1" ht="15" x14ac:dyDescent="0.25">
      <c r="A137" s="116" t="s">
        <v>116</v>
      </c>
      <c r="B137" s="129"/>
      <c r="C137" s="49"/>
      <c r="D137" s="61" t="s">
        <v>269</v>
      </c>
      <c r="E137" s="479" t="s">
        <v>270</v>
      </c>
      <c r="F137" s="373"/>
      <c r="G137" s="2">
        <v>4</v>
      </c>
      <c r="H137" s="97">
        <v>4</v>
      </c>
      <c r="I137" s="1">
        <f t="shared" si="11"/>
        <v>100</v>
      </c>
      <c r="J137" s="185"/>
      <c r="K137" s="341"/>
      <c r="L137" s="208"/>
      <c r="M137" s="341"/>
      <c r="N137" s="290"/>
      <c r="O137" s="291"/>
      <c r="P137" s="185"/>
      <c r="Q137" s="185"/>
    </row>
    <row r="138" spans="1:17" s="42" customFormat="1" ht="15" x14ac:dyDescent="0.25">
      <c r="A138" s="116" t="s">
        <v>116</v>
      </c>
      <c r="B138" s="129"/>
      <c r="C138" s="49"/>
      <c r="D138" s="51" t="s">
        <v>48</v>
      </c>
      <c r="E138" s="53" t="s">
        <v>49</v>
      </c>
      <c r="F138" s="374"/>
      <c r="G138" s="388">
        <v>4890327</v>
      </c>
      <c r="H138" s="97">
        <v>4890327</v>
      </c>
      <c r="I138" s="1">
        <f t="shared" si="11"/>
        <v>100</v>
      </c>
      <c r="J138" s="185"/>
      <c r="K138" s="341"/>
      <c r="L138" s="208"/>
      <c r="M138" s="341"/>
      <c r="N138" s="290"/>
      <c r="O138" s="291"/>
      <c r="P138" s="185"/>
      <c r="Q138" s="185"/>
    </row>
    <row r="139" spans="1:17" s="42" customFormat="1" ht="15" customHeight="1" x14ac:dyDescent="0.25">
      <c r="A139" s="116" t="s">
        <v>116</v>
      </c>
      <c r="B139" s="129"/>
      <c r="C139" s="49"/>
      <c r="D139" s="83" t="s">
        <v>214</v>
      </c>
      <c r="E139" s="593" t="s">
        <v>215</v>
      </c>
      <c r="F139" s="374"/>
      <c r="G139" s="388">
        <v>14</v>
      </c>
      <c r="H139" s="97">
        <v>14</v>
      </c>
      <c r="I139" s="1">
        <f t="shared" si="11"/>
        <v>100</v>
      </c>
      <c r="J139" s="185"/>
      <c r="K139" s="341"/>
      <c r="L139" s="208"/>
      <c r="M139" s="341"/>
      <c r="N139" s="290"/>
      <c r="O139" s="291"/>
      <c r="P139" s="185"/>
      <c r="Q139" s="185"/>
    </row>
    <row r="140" spans="1:17" s="42" customFormat="1" ht="15" x14ac:dyDescent="0.25">
      <c r="A140" s="116"/>
      <c r="B140" s="129"/>
      <c r="C140" s="49"/>
      <c r="D140" s="83"/>
      <c r="E140" s="589"/>
      <c r="F140" s="374"/>
      <c r="G140" s="388"/>
      <c r="H140" s="97"/>
      <c r="I140" s="1"/>
      <c r="J140" s="185"/>
      <c r="K140" s="341"/>
      <c r="L140" s="208"/>
      <c r="M140" s="341"/>
      <c r="N140" s="290"/>
      <c r="O140" s="291"/>
      <c r="P140" s="185"/>
      <c r="Q140" s="185"/>
    </row>
    <row r="141" spans="1:17" s="42" customFormat="1" ht="15" x14ac:dyDescent="0.25">
      <c r="A141" s="116" t="s">
        <v>116</v>
      </c>
      <c r="B141" s="129"/>
      <c r="C141" s="49"/>
      <c r="D141" s="61" t="s">
        <v>76</v>
      </c>
      <c r="E141" s="66" t="s">
        <v>89</v>
      </c>
      <c r="F141" s="373"/>
      <c r="G141" s="2">
        <v>8087</v>
      </c>
      <c r="H141" s="97">
        <v>8087</v>
      </c>
      <c r="I141" s="1">
        <f t="shared" ref="I141:I152" si="12">(H141/G141)*100</f>
        <v>100</v>
      </c>
      <c r="J141" s="185"/>
      <c r="K141" s="341"/>
      <c r="L141" s="208"/>
      <c r="M141" s="341"/>
      <c r="N141" s="290"/>
      <c r="O141" s="291"/>
      <c r="P141" s="185"/>
      <c r="Q141" s="185"/>
    </row>
    <row r="142" spans="1:17" s="42" customFormat="1" ht="15" x14ac:dyDescent="0.25">
      <c r="A142" s="116" t="s">
        <v>116</v>
      </c>
      <c r="B142" s="129"/>
      <c r="C142" s="49"/>
      <c r="D142" s="61" t="s">
        <v>99</v>
      </c>
      <c r="E142" s="65" t="s">
        <v>100</v>
      </c>
      <c r="F142" s="373"/>
      <c r="G142" s="2">
        <v>988</v>
      </c>
      <c r="H142" s="97">
        <v>988</v>
      </c>
      <c r="I142" s="1">
        <f t="shared" si="12"/>
        <v>100</v>
      </c>
      <c r="J142" s="185"/>
      <c r="K142" s="341"/>
      <c r="L142" s="208"/>
      <c r="M142" s="341"/>
      <c r="N142" s="290"/>
      <c r="O142" s="291"/>
      <c r="P142" s="185"/>
      <c r="Q142" s="185"/>
    </row>
    <row r="143" spans="1:17" s="42" customFormat="1" ht="15" x14ac:dyDescent="0.25">
      <c r="A143" s="116" t="s">
        <v>116</v>
      </c>
      <c r="B143" s="129"/>
      <c r="C143" s="49"/>
      <c r="D143" s="387" t="s">
        <v>216</v>
      </c>
      <c r="E143" s="386" t="s">
        <v>217</v>
      </c>
      <c r="F143" s="373"/>
      <c r="G143" s="2">
        <v>5471</v>
      </c>
      <c r="H143" s="97">
        <v>5471</v>
      </c>
      <c r="I143" s="1">
        <f t="shared" si="12"/>
        <v>100</v>
      </c>
      <c r="J143" s="185"/>
      <c r="K143" s="341"/>
      <c r="L143" s="208"/>
      <c r="M143" s="341"/>
      <c r="N143" s="290"/>
      <c r="O143" s="291"/>
      <c r="P143" s="185"/>
      <c r="Q143" s="185"/>
    </row>
    <row r="144" spans="1:17" s="42" customFormat="1" ht="15" x14ac:dyDescent="0.25">
      <c r="A144" s="116" t="s">
        <v>116</v>
      </c>
      <c r="B144" s="129"/>
      <c r="C144" s="49"/>
      <c r="D144" s="83" t="s">
        <v>162</v>
      </c>
      <c r="E144" s="166" t="s">
        <v>163</v>
      </c>
      <c r="F144" s="373"/>
      <c r="G144" s="2">
        <v>288</v>
      </c>
      <c r="H144" s="97">
        <v>288</v>
      </c>
      <c r="I144" s="1">
        <f t="shared" si="12"/>
        <v>100</v>
      </c>
      <c r="J144" s="185"/>
      <c r="K144" s="341"/>
      <c r="L144" s="208"/>
      <c r="M144" s="341"/>
      <c r="N144" s="290"/>
      <c r="O144" s="291"/>
      <c r="P144" s="185"/>
      <c r="Q144" s="185"/>
    </row>
    <row r="145" spans="1:17" s="42" customFormat="1" ht="15" x14ac:dyDescent="0.25">
      <c r="A145" s="116" t="s">
        <v>116</v>
      </c>
      <c r="B145" s="129"/>
      <c r="C145" s="49"/>
      <c r="D145" s="61" t="s">
        <v>101</v>
      </c>
      <c r="E145" s="65" t="s">
        <v>100</v>
      </c>
      <c r="F145" s="373"/>
      <c r="G145" s="2">
        <v>5599</v>
      </c>
      <c r="H145" s="97">
        <v>5599</v>
      </c>
      <c r="I145" s="1">
        <f t="shared" si="12"/>
        <v>100</v>
      </c>
      <c r="J145" s="185"/>
      <c r="K145" s="341"/>
      <c r="L145" s="208"/>
      <c r="M145" s="341"/>
      <c r="N145" s="290"/>
      <c r="O145" s="291"/>
      <c r="P145" s="185"/>
      <c r="Q145" s="185"/>
    </row>
    <row r="146" spans="1:17" s="42" customFormat="1" ht="15" x14ac:dyDescent="0.25">
      <c r="A146" s="116" t="s">
        <v>116</v>
      </c>
      <c r="B146" s="134"/>
      <c r="C146" s="49"/>
      <c r="D146" s="387" t="s">
        <v>218</v>
      </c>
      <c r="E146" s="386" t="s">
        <v>217</v>
      </c>
      <c r="F146" s="373"/>
      <c r="G146" s="2">
        <v>31001</v>
      </c>
      <c r="H146" s="97">
        <v>31001</v>
      </c>
      <c r="I146" s="1">
        <f t="shared" si="12"/>
        <v>100</v>
      </c>
      <c r="J146" s="185"/>
      <c r="K146" s="341"/>
      <c r="L146" s="208"/>
      <c r="M146" s="341"/>
      <c r="N146" s="290"/>
      <c r="O146" s="291"/>
      <c r="P146" s="185"/>
      <c r="Q146" s="185"/>
    </row>
    <row r="147" spans="1:17" s="42" customFormat="1" ht="15" x14ac:dyDescent="0.25">
      <c r="A147" s="116" t="s">
        <v>116</v>
      </c>
      <c r="B147" s="134"/>
      <c r="C147" s="49"/>
      <c r="D147" s="83" t="s">
        <v>164</v>
      </c>
      <c r="E147" s="166" t="s">
        <v>163</v>
      </c>
      <c r="F147" s="373"/>
      <c r="G147" s="2">
        <v>1630</v>
      </c>
      <c r="H147" s="97">
        <v>1630</v>
      </c>
      <c r="I147" s="1">
        <f t="shared" si="12"/>
        <v>100</v>
      </c>
      <c r="J147" s="185"/>
      <c r="K147" s="341"/>
      <c r="L147" s="208"/>
      <c r="M147" s="341"/>
      <c r="N147" s="290"/>
      <c r="O147" s="291"/>
      <c r="P147" s="185"/>
      <c r="Q147" s="185"/>
    </row>
    <row r="148" spans="1:17" s="42" customFormat="1" ht="15" x14ac:dyDescent="0.25">
      <c r="A148" s="116" t="s">
        <v>116</v>
      </c>
      <c r="B148" s="134"/>
      <c r="C148" s="49"/>
      <c r="D148" s="83" t="s">
        <v>77</v>
      </c>
      <c r="E148" s="386" t="s">
        <v>219</v>
      </c>
      <c r="F148" s="373"/>
      <c r="G148" s="2">
        <v>185</v>
      </c>
      <c r="H148" s="97">
        <v>185</v>
      </c>
      <c r="I148" s="1">
        <f t="shared" si="12"/>
        <v>100</v>
      </c>
      <c r="J148" s="185"/>
      <c r="K148" s="341"/>
      <c r="L148" s="208"/>
      <c r="M148" s="341"/>
      <c r="N148" s="290"/>
      <c r="O148" s="291"/>
      <c r="P148" s="185"/>
      <c r="Q148" s="185"/>
    </row>
    <row r="149" spans="1:17" s="42" customFormat="1" ht="15" x14ac:dyDescent="0.25">
      <c r="A149" s="116" t="s">
        <v>116</v>
      </c>
      <c r="B149" s="134"/>
      <c r="C149" s="49"/>
      <c r="D149" s="83" t="s">
        <v>78</v>
      </c>
      <c r="E149" s="386" t="s">
        <v>219</v>
      </c>
      <c r="F149" s="373"/>
      <c r="G149" s="2">
        <v>1047</v>
      </c>
      <c r="H149" s="97">
        <v>1047</v>
      </c>
      <c r="I149" s="1">
        <f t="shared" si="12"/>
        <v>100</v>
      </c>
      <c r="J149" s="185"/>
      <c r="K149" s="341"/>
      <c r="L149" s="208"/>
      <c r="M149" s="341"/>
      <c r="N149" s="290"/>
      <c r="O149" s="291"/>
      <c r="P149" s="185"/>
      <c r="Q149" s="185"/>
    </row>
    <row r="150" spans="1:17" s="42" customFormat="1" ht="15" x14ac:dyDescent="0.25">
      <c r="A150" s="116" t="s">
        <v>116</v>
      </c>
      <c r="B150" s="134">
        <v>3421</v>
      </c>
      <c r="C150" s="49">
        <v>2111</v>
      </c>
      <c r="D150" s="61"/>
      <c r="E150" s="511" t="s">
        <v>141</v>
      </c>
      <c r="F150" s="373"/>
      <c r="G150" s="2"/>
      <c r="H150" s="512">
        <v>1</v>
      </c>
      <c r="I150" s="19">
        <v>0</v>
      </c>
      <c r="J150" s="185"/>
      <c r="K150" s="341"/>
      <c r="L150" s="208"/>
      <c r="M150" s="341"/>
      <c r="N150" s="290"/>
      <c r="O150" s="291"/>
      <c r="P150" s="185"/>
      <c r="Q150" s="185"/>
    </row>
    <row r="151" spans="1:17" s="42" customFormat="1" ht="15" x14ac:dyDescent="0.25">
      <c r="A151" s="116" t="s">
        <v>116</v>
      </c>
      <c r="B151" s="134">
        <v>6172</v>
      </c>
      <c r="C151" s="49">
        <v>2132</v>
      </c>
      <c r="D151" s="50"/>
      <c r="E151" s="140" t="s">
        <v>40</v>
      </c>
      <c r="F151" s="251">
        <v>95</v>
      </c>
      <c r="G151" s="251">
        <v>95</v>
      </c>
      <c r="H151" s="251">
        <v>95</v>
      </c>
      <c r="I151" s="19">
        <f t="shared" si="12"/>
        <v>100</v>
      </c>
      <c r="J151" s="185"/>
      <c r="K151" s="341"/>
      <c r="L151" s="208"/>
      <c r="M151" s="341"/>
      <c r="N151" s="290"/>
      <c r="O151" s="291"/>
      <c r="P151" s="185"/>
      <c r="Q151" s="185"/>
    </row>
    <row r="152" spans="1:17" s="42" customFormat="1" ht="15" x14ac:dyDescent="0.25">
      <c r="A152" s="116" t="s">
        <v>116</v>
      </c>
      <c r="B152" s="134">
        <v>6172</v>
      </c>
      <c r="C152" s="49">
        <v>2212</v>
      </c>
      <c r="D152" s="60"/>
      <c r="E152" s="69" t="s">
        <v>143</v>
      </c>
      <c r="F152" s="225"/>
      <c r="G152" s="252">
        <v>72</v>
      </c>
      <c r="H152" s="251">
        <v>50</v>
      </c>
      <c r="I152" s="19">
        <f t="shared" si="12"/>
        <v>69.444444444444443</v>
      </c>
      <c r="J152" s="185"/>
      <c r="K152" s="341"/>
      <c r="L152" s="208"/>
      <c r="M152" s="341"/>
      <c r="N152" s="290"/>
      <c r="O152" s="291"/>
      <c r="P152" s="185"/>
      <c r="Q152" s="185"/>
    </row>
    <row r="153" spans="1:17" s="42" customFormat="1" ht="15" x14ac:dyDescent="0.25">
      <c r="A153" s="116" t="s">
        <v>116</v>
      </c>
      <c r="B153" s="134">
        <v>6172</v>
      </c>
      <c r="C153" s="49">
        <v>2324</v>
      </c>
      <c r="D153" s="60"/>
      <c r="E153" s="219" t="s">
        <v>24</v>
      </c>
      <c r="F153" s="225"/>
      <c r="G153" s="252"/>
      <c r="H153" s="251">
        <v>43</v>
      </c>
      <c r="I153" s="19">
        <v>0</v>
      </c>
      <c r="J153" s="185"/>
      <c r="K153" s="341"/>
      <c r="L153" s="208"/>
      <c r="M153" s="341"/>
      <c r="N153" s="290"/>
      <c r="O153" s="291"/>
      <c r="P153" s="185"/>
      <c r="Q153" s="185"/>
    </row>
    <row r="154" spans="1:17" s="42" customFormat="1" ht="15" x14ac:dyDescent="0.25">
      <c r="A154" s="116" t="s">
        <v>116</v>
      </c>
      <c r="B154" s="134">
        <v>6402</v>
      </c>
      <c r="C154" s="49">
        <v>2229</v>
      </c>
      <c r="D154" s="50"/>
      <c r="E154" s="76" t="s">
        <v>35</v>
      </c>
      <c r="F154" s="251"/>
      <c r="G154" s="384">
        <v>4968</v>
      </c>
      <c r="H154" s="251">
        <v>5166</v>
      </c>
      <c r="I154" s="78">
        <f>(H154/G154)*100</f>
        <v>103.98550724637681</v>
      </c>
      <c r="J154" s="185"/>
      <c r="K154" s="341"/>
      <c r="L154" s="208"/>
      <c r="M154" s="341"/>
      <c r="N154" s="290"/>
      <c r="O154" s="291"/>
      <c r="P154" s="185"/>
      <c r="Q154" s="185"/>
    </row>
    <row r="155" spans="1:17" s="42" customFormat="1" ht="15" x14ac:dyDescent="0.25">
      <c r="A155" s="116" t="s">
        <v>116</v>
      </c>
      <c r="B155" s="134">
        <v>6409</v>
      </c>
      <c r="C155" s="49">
        <v>2328</v>
      </c>
      <c r="D155" s="50"/>
      <c r="E155" s="76" t="s">
        <v>15</v>
      </c>
      <c r="F155" s="251"/>
      <c r="G155" s="384"/>
      <c r="H155" s="251">
        <v>-1</v>
      </c>
      <c r="I155" s="78">
        <v>0</v>
      </c>
      <c r="J155" s="185"/>
      <c r="K155" s="341"/>
      <c r="L155" s="208"/>
      <c r="M155" s="341"/>
      <c r="N155" s="290"/>
      <c r="O155" s="291"/>
      <c r="P155" s="185"/>
      <c r="Q155" s="185"/>
    </row>
    <row r="156" spans="1:17" s="147" customFormat="1" x14ac:dyDescent="0.2">
      <c r="A156" s="158" t="s">
        <v>116</v>
      </c>
      <c r="B156" s="152"/>
      <c r="C156" s="156"/>
      <c r="D156" s="159"/>
      <c r="E156" s="141" t="s">
        <v>138</v>
      </c>
      <c r="F156" s="389">
        <f>F113+F151</f>
        <v>155</v>
      </c>
      <c r="G156" s="389">
        <f>G113+G114+G151+G152+G154</f>
        <v>5195604</v>
      </c>
      <c r="H156" s="389">
        <f>H113+H114+H150+H151+H152+H153+H154+H155</f>
        <v>5195962</v>
      </c>
      <c r="I156" s="157">
        <f>(H156/G156)*100</f>
        <v>100.00689044045697</v>
      </c>
      <c r="J156" s="188"/>
      <c r="K156" s="492">
        <v>155000</v>
      </c>
      <c r="L156" s="492">
        <v>5195603871.8400002</v>
      </c>
      <c r="M156" s="492">
        <v>5195962113.4399996</v>
      </c>
      <c r="N156" s="300"/>
      <c r="O156" s="301"/>
      <c r="P156" s="188"/>
      <c r="Q156" s="188"/>
    </row>
    <row r="157" spans="1:17" s="42" customFormat="1" ht="15" x14ac:dyDescent="0.25">
      <c r="A157" s="116" t="s">
        <v>117</v>
      </c>
      <c r="B157" s="129">
        <v>6172</v>
      </c>
      <c r="C157" s="49">
        <v>2212</v>
      </c>
      <c r="D157" s="61"/>
      <c r="E157" s="69" t="s">
        <v>143</v>
      </c>
      <c r="F157" s="251"/>
      <c r="G157" s="252"/>
      <c r="H157" s="390">
        <v>70</v>
      </c>
      <c r="I157" s="94">
        <v>0</v>
      </c>
      <c r="J157" s="185"/>
      <c r="K157" s="341"/>
      <c r="L157" s="208"/>
      <c r="M157" s="341"/>
      <c r="N157" s="290"/>
      <c r="O157" s="291"/>
      <c r="P157" s="185"/>
      <c r="Q157" s="185"/>
    </row>
    <row r="158" spans="1:17" s="42" customFormat="1" ht="15" x14ac:dyDescent="0.25">
      <c r="A158" s="116" t="s">
        <v>117</v>
      </c>
      <c r="B158" s="129">
        <v>6402</v>
      </c>
      <c r="C158" s="49">
        <v>2229</v>
      </c>
      <c r="D158" s="61"/>
      <c r="E158" s="76" t="s">
        <v>35</v>
      </c>
      <c r="F158" s="251"/>
      <c r="G158" s="252">
        <v>50</v>
      </c>
      <c r="H158" s="390">
        <v>50</v>
      </c>
      <c r="I158" s="78">
        <f t="shared" ref="I158:I167" si="13">(H158/G158)*100</f>
        <v>100</v>
      </c>
      <c r="J158" s="185"/>
      <c r="K158" s="341"/>
      <c r="L158" s="208"/>
      <c r="M158" s="341"/>
      <c r="N158" s="290"/>
      <c r="O158" s="291"/>
      <c r="P158" s="185"/>
      <c r="Q158" s="185"/>
    </row>
    <row r="159" spans="1:17" s="147" customFormat="1" x14ac:dyDescent="0.2">
      <c r="A159" s="158" t="s">
        <v>117</v>
      </c>
      <c r="B159" s="152"/>
      <c r="C159" s="156"/>
      <c r="D159" s="159"/>
      <c r="E159" s="141" t="s">
        <v>138</v>
      </c>
      <c r="F159" s="389">
        <v>0</v>
      </c>
      <c r="G159" s="389">
        <f>G158</f>
        <v>50</v>
      </c>
      <c r="H159" s="391">
        <f>H158+H157</f>
        <v>120</v>
      </c>
      <c r="I159" s="157">
        <f t="shared" si="13"/>
        <v>240</v>
      </c>
      <c r="J159" s="188"/>
      <c r="K159" s="492">
        <v>0</v>
      </c>
      <c r="L159" s="492">
        <v>50307.199999999997</v>
      </c>
      <c r="M159" s="492">
        <v>120307.2</v>
      </c>
      <c r="N159" s="300"/>
      <c r="O159" s="301"/>
      <c r="P159" s="188"/>
      <c r="Q159" s="188"/>
    </row>
    <row r="160" spans="1:17" s="42" customFormat="1" ht="15" x14ac:dyDescent="0.25">
      <c r="A160" s="116" t="s">
        <v>118</v>
      </c>
      <c r="B160" s="129"/>
      <c r="C160" s="49">
        <v>1361</v>
      </c>
      <c r="D160" s="61"/>
      <c r="E160" s="76" t="s">
        <v>1</v>
      </c>
      <c r="F160" s="251">
        <v>575</v>
      </c>
      <c r="G160" s="252">
        <v>575</v>
      </c>
      <c r="H160" s="390">
        <v>769</v>
      </c>
      <c r="I160" s="94">
        <f t="shared" si="13"/>
        <v>133.7391304347826</v>
      </c>
      <c r="J160" s="185"/>
      <c r="K160" s="341"/>
      <c r="L160" s="208"/>
      <c r="M160" s="341"/>
      <c r="N160" s="290"/>
      <c r="O160" s="291"/>
      <c r="P160" s="185"/>
      <c r="Q160" s="185"/>
    </row>
    <row r="161" spans="1:17" s="42" customFormat="1" ht="15" x14ac:dyDescent="0.25">
      <c r="A161" s="116" t="s">
        <v>118</v>
      </c>
      <c r="B161" s="129"/>
      <c r="C161" s="49">
        <v>2441</v>
      </c>
      <c r="D161" s="61"/>
      <c r="E161" s="77" t="s">
        <v>42</v>
      </c>
      <c r="F161" s="251">
        <v>2000</v>
      </c>
      <c r="G161" s="252"/>
      <c r="H161" s="390"/>
      <c r="I161" s="94">
        <v>0</v>
      </c>
      <c r="J161" s="185"/>
      <c r="K161" s="341"/>
      <c r="L161" s="208"/>
      <c r="M161" s="341"/>
      <c r="N161" s="290"/>
      <c r="O161" s="291"/>
      <c r="P161" s="185"/>
      <c r="Q161" s="185"/>
    </row>
    <row r="162" spans="1:17" s="42" customFormat="1" ht="15" x14ac:dyDescent="0.25">
      <c r="A162" s="116" t="s">
        <v>118</v>
      </c>
      <c r="B162" s="129">
        <v>6172</v>
      </c>
      <c r="C162" s="49">
        <v>2211</v>
      </c>
      <c r="D162" s="61"/>
      <c r="E162" s="202" t="s">
        <v>142</v>
      </c>
      <c r="F162" s="251"/>
      <c r="G162" s="252"/>
      <c r="H162" s="390">
        <v>14</v>
      </c>
      <c r="I162" s="94">
        <v>0</v>
      </c>
      <c r="J162" s="185"/>
      <c r="K162" s="341"/>
      <c r="L162" s="208"/>
      <c r="M162" s="341"/>
      <c r="N162" s="290"/>
      <c r="O162" s="291"/>
      <c r="P162" s="185"/>
      <c r="Q162" s="185"/>
    </row>
    <row r="163" spans="1:17" s="42" customFormat="1" ht="15" x14ac:dyDescent="0.25">
      <c r="A163" s="116" t="s">
        <v>118</v>
      </c>
      <c r="B163" s="129">
        <v>6172</v>
      </c>
      <c r="C163" s="49">
        <v>2212</v>
      </c>
      <c r="D163" s="61"/>
      <c r="E163" s="219" t="s">
        <v>143</v>
      </c>
      <c r="F163" s="251">
        <v>2000</v>
      </c>
      <c r="G163" s="252">
        <v>2000</v>
      </c>
      <c r="H163" s="390">
        <v>1708</v>
      </c>
      <c r="I163" s="94">
        <f t="shared" si="13"/>
        <v>85.399999999999991</v>
      </c>
      <c r="J163" s="185"/>
      <c r="K163" s="341"/>
      <c r="L163" s="208"/>
      <c r="M163" s="341"/>
      <c r="N163" s="290"/>
      <c r="O163" s="291"/>
      <c r="P163" s="185"/>
      <c r="Q163" s="185"/>
    </row>
    <row r="164" spans="1:17" s="42" customFormat="1" ht="15" x14ac:dyDescent="0.25">
      <c r="A164" s="116" t="s">
        <v>118</v>
      </c>
      <c r="B164" s="129">
        <v>6172</v>
      </c>
      <c r="C164" s="49">
        <v>2324</v>
      </c>
      <c r="D164" s="61"/>
      <c r="E164" s="219" t="s">
        <v>24</v>
      </c>
      <c r="F164" s="251"/>
      <c r="G164" s="252">
        <v>38</v>
      </c>
      <c r="H164" s="390">
        <v>152</v>
      </c>
      <c r="I164" s="94">
        <f t="shared" si="13"/>
        <v>400</v>
      </c>
      <c r="J164" s="185"/>
      <c r="K164" s="341"/>
      <c r="L164" s="208"/>
      <c r="M164" s="341"/>
      <c r="N164" s="290"/>
      <c r="O164" s="291"/>
      <c r="P164" s="185"/>
      <c r="Q164" s="185"/>
    </row>
    <row r="165" spans="1:17" s="42" customFormat="1" ht="15" x14ac:dyDescent="0.25">
      <c r="A165" s="116" t="s">
        <v>118</v>
      </c>
      <c r="B165" s="129">
        <v>6402</v>
      </c>
      <c r="C165" s="49">
        <v>2223</v>
      </c>
      <c r="D165" s="164"/>
      <c r="E165" s="69" t="s">
        <v>157</v>
      </c>
      <c r="F165" s="246"/>
      <c r="G165" s="247">
        <v>6</v>
      </c>
      <c r="H165" s="390">
        <v>6</v>
      </c>
      <c r="I165" s="94">
        <f t="shared" si="13"/>
        <v>100</v>
      </c>
      <c r="J165" s="185"/>
      <c r="K165" s="341"/>
      <c r="L165" s="208"/>
      <c r="M165" s="341"/>
      <c r="N165" s="290"/>
      <c r="O165" s="291"/>
      <c r="P165" s="185"/>
      <c r="Q165" s="185"/>
    </row>
    <row r="166" spans="1:17" s="42" customFormat="1" ht="15" x14ac:dyDescent="0.25">
      <c r="A166" s="116" t="s">
        <v>118</v>
      </c>
      <c r="B166" s="129">
        <v>6402</v>
      </c>
      <c r="C166" s="49">
        <v>2229</v>
      </c>
      <c r="D166" s="60"/>
      <c r="E166" s="69" t="s">
        <v>35</v>
      </c>
      <c r="F166" s="246"/>
      <c r="G166" s="252">
        <v>270</v>
      </c>
      <c r="H166" s="390">
        <v>2638</v>
      </c>
      <c r="I166" s="94">
        <f t="shared" si="13"/>
        <v>977.03703703703707</v>
      </c>
      <c r="J166" s="185"/>
      <c r="K166" s="341"/>
      <c r="L166" s="208"/>
      <c r="M166" s="341"/>
      <c r="N166" s="290"/>
      <c r="O166" s="291"/>
      <c r="P166" s="185"/>
      <c r="Q166" s="185"/>
    </row>
    <row r="167" spans="1:17" s="147" customFormat="1" x14ac:dyDescent="0.2">
      <c r="A167" s="158" t="s">
        <v>118</v>
      </c>
      <c r="B167" s="152"/>
      <c r="C167" s="156"/>
      <c r="D167" s="159"/>
      <c r="E167" s="141" t="s">
        <v>138</v>
      </c>
      <c r="F167" s="381">
        <f>F160+F161+F163</f>
        <v>4575</v>
      </c>
      <c r="G167" s="381">
        <f>G160+G163+G164+G165+G166</f>
        <v>2889</v>
      </c>
      <c r="H167" s="381">
        <f>H160+H162+H163+H164+H165+H166</f>
        <v>5287</v>
      </c>
      <c r="I167" s="157">
        <f t="shared" si="13"/>
        <v>183.00449982692973</v>
      </c>
      <c r="J167" s="188"/>
      <c r="K167" s="492">
        <v>4575000</v>
      </c>
      <c r="L167" s="492">
        <v>2888579.17</v>
      </c>
      <c r="M167" s="492">
        <v>5287429.45</v>
      </c>
      <c r="N167" s="300"/>
      <c r="O167" s="301"/>
      <c r="P167" s="188"/>
      <c r="Q167" s="188"/>
    </row>
    <row r="168" spans="1:17" s="42" customFormat="1" ht="15" x14ac:dyDescent="0.25">
      <c r="A168" s="116" t="s">
        <v>119</v>
      </c>
      <c r="B168" s="129"/>
      <c r="C168" s="49">
        <v>1361</v>
      </c>
      <c r="D168" s="61"/>
      <c r="E168" s="76" t="s">
        <v>1</v>
      </c>
      <c r="F168" s="246"/>
      <c r="G168" s="247"/>
      <c r="H168" s="392">
        <v>4</v>
      </c>
      <c r="I168" s="94">
        <v>0</v>
      </c>
      <c r="J168" s="185"/>
      <c r="K168" s="341"/>
      <c r="L168" s="208"/>
      <c r="M168" s="341"/>
      <c r="N168" s="290"/>
      <c r="O168" s="291"/>
      <c r="P168" s="185"/>
      <c r="Q168" s="185"/>
    </row>
    <row r="169" spans="1:17" s="42" customFormat="1" ht="15" x14ac:dyDescent="0.25">
      <c r="A169" s="116" t="s">
        <v>119</v>
      </c>
      <c r="B169" s="129">
        <v>6172</v>
      </c>
      <c r="C169" s="49">
        <v>2132</v>
      </c>
      <c r="D169" s="61"/>
      <c r="E169" s="70" t="s">
        <v>40</v>
      </c>
      <c r="F169" s="246">
        <v>1602</v>
      </c>
      <c r="G169" s="256">
        <v>1584</v>
      </c>
      <c r="H169" s="393">
        <v>1584</v>
      </c>
      <c r="I169" s="94">
        <f>(H169/G169)*100</f>
        <v>100</v>
      </c>
      <c r="J169" s="185"/>
      <c r="K169" s="341"/>
      <c r="L169" s="208"/>
      <c r="M169" s="341"/>
      <c r="N169" s="290"/>
      <c r="O169" s="291"/>
      <c r="P169" s="185"/>
      <c r="Q169" s="185"/>
    </row>
    <row r="170" spans="1:17" s="42" customFormat="1" ht="15" x14ac:dyDescent="0.25">
      <c r="A170" s="116" t="s">
        <v>119</v>
      </c>
      <c r="B170" s="129">
        <v>6172</v>
      </c>
      <c r="C170" s="49">
        <v>2211</v>
      </c>
      <c r="D170" s="61"/>
      <c r="E170" s="202" t="s">
        <v>142</v>
      </c>
      <c r="F170" s="246"/>
      <c r="G170" s="256"/>
      <c r="H170" s="393">
        <v>1</v>
      </c>
      <c r="I170" s="94">
        <v>0</v>
      </c>
      <c r="J170" s="185"/>
      <c r="K170" s="341"/>
      <c r="L170" s="208"/>
      <c r="M170" s="341"/>
      <c r="N170" s="290"/>
      <c r="O170" s="291"/>
      <c r="P170" s="185"/>
      <c r="Q170" s="185"/>
    </row>
    <row r="171" spans="1:17" s="42" customFormat="1" ht="15" x14ac:dyDescent="0.25">
      <c r="A171" s="116" t="s">
        <v>119</v>
      </c>
      <c r="B171" s="129">
        <v>6172</v>
      </c>
      <c r="C171" s="49">
        <v>2212</v>
      </c>
      <c r="D171" s="61"/>
      <c r="E171" s="69" t="s">
        <v>143</v>
      </c>
      <c r="F171" s="246"/>
      <c r="G171" s="256"/>
      <c r="H171" s="393">
        <v>6</v>
      </c>
      <c r="I171" s="94">
        <v>0</v>
      </c>
      <c r="J171" s="185"/>
      <c r="K171" s="341"/>
      <c r="L171" s="208"/>
      <c r="M171" s="341"/>
      <c r="N171" s="290"/>
      <c r="O171" s="291"/>
      <c r="P171" s="185"/>
      <c r="Q171" s="185"/>
    </row>
    <row r="172" spans="1:17" s="42" customFormat="1" ht="15" x14ac:dyDescent="0.25">
      <c r="A172" s="116" t="s">
        <v>119</v>
      </c>
      <c r="B172" s="129">
        <v>6402</v>
      </c>
      <c r="C172" s="49">
        <v>2229</v>
      </c>
      <c r="D172" s="61"/>
      <c r="E172" s="54" t="s">
        <v>35</v>
      </c>
      <c r="F172" s="246"/>
      <c r="G172" s="256">
        <v>29</v>
      </c>
      <c r="H172" s="393">
        <v>29</v>
      </c>
      <c r="I172" s="94">
        <f t="shared" ref="I172:I177" si="14">(H172/G172)*100</f>
        <v>100</v>
      </c>
      <c r="J172" s="185"/>
      <c r="K172" s="341"/>
      <c r="L172" s="208"/>
      <c r="M172" s="341"/>
      <c r="N172" s="290"/>
      <c r="O172" s="291"/>
      <c r="P172" s="185"/>
      <c r="Q172" s="185"/>
    </row>
    <row r="173" spans="1:17" s="147" customFormat="1" x14ac:dyDescent="0.2">
      <c r="A173" s="158" t="s">
        <v>119</v>
      </c>
      <c r="B173" s="152"/>
      <c r="C173" s="156"/>
      <c r="D173" s="159"/>
      <c r="E173" s="141" t="s">
        <v>138</v>
      </c>
      <c r="F173" s="381">
        <f>F169</f>
        <v>1602</v>
      </c>
      <c r="G173" s="394">
        <f>G169+G172</f>
        <v>1613</v>
      </c>
      <c r="H173" s="395">
        <f>H168+H169+H170+H171+H172</f>
        <v>1624</v>
      </c>
      <c r="I173" s="157">
        <f t="shared" si="14"/>
        <v>100.68195908245505</v>
      </c>
      <c r="J173" s="188"/>
      <c r="K173" s="492">
        <v>1602000</v>
      </c>
      <c r="L173" s="492">
        <v>1612633</v>
      </c>
      <c r="M173" s="492">
        <v>1623633</v>
      </c>
      <c r="N173" s="300"/>
      <c r="O173" s="301"/>
      <c r="P173" s="188"/>
      <c r="Q173" s="188"/>
    </row>
    <row r="174" spans="1:17" s="42" customFormat="1" ht="15" x14ac:dyDescent="0.25">
      <c r="A174" s="116" t="s">
        <v>120</v>
      </c>
      <c r="B174" s="129"/>
      <c r="C174" s="49">
        <v>1361</v>
      </c>
      <c r="D174" s="61"/>
      <c r="E174" s="76" t="s">
        <v>1</v>
      </c>
      <c r="F174" s="246">
        <v>150</v>
      </c>
      <c r="G174" s="256">
        <v>150</v>
      </c>
      <c r="H174" s="393">
        <v>130</v>
      </c>
      <c r="I174" s="94">
        <f t="shared" si="14"/>
        <v>86.666666666666671</v>
      </c>
      <c r="J174" s="185"/>
      <c r="K174" s="341"/>
      <c r="L174" s="208"/>
      <c r="M174" s="341"/>
      <c r="N174" s="290"/>
      <c r="O174" s="291"/>
      <c r="P174" s="185"/>
      <c r="Q174" s="185"/>
    </row>
    <row r="175" spans="1:17" s="42" customFormat="1" ht="15" x14ac:dyDescent="0.25">
      <c r="A175" s="116" t="s">
        <v>120</v>
      </c>
      <c r="B175" s="129">
        <v>6172</v>
      </c>
      <c r="C175" s="49">
        <v>2132</v>
      </c>
      <c r="D175" s="61"/>
      <c r="E175" s="70" t="s">
        <v>40</v>
      </c>
      <c r="F175" s="246">
        <v>35933</v>
      </c>
      <c r="G175" s="256">
        <v>35956</v>
      </c>
      <c r="H175" s="393">
        <v>35956</v>
      </c>
      <c r="I175" s="94">
        <f t="shared" si="14"/>
        <v>100</v>
      </c>
      <c r="J175" s="185"/>
      <c r="K175" s="341"/>
      <c r="L175" s="208"/>
      <c r="M175" s="341"/>
      <c r="N175" s="290"/>
      <c r="O175" s="291"/>
      <c r="P175" s="185"/>
      <c r="Q175" s="185"/>
    </row>
    <row r="176" spans="1:17" s="42" customFormat="1" ht="15" x14ac:dyDescent="0.25">
      <c r="A176" s="116" t="s">
        <v>120</v>
      </c>
      <c r="B176" s="129">
        <v>6402</v>
      </c>
      <c r="C176" s="49">
        <v>2229</v>
      </c>
      <c r="D176" s="61"/>
      <c r="E176" s="54" t="s">
        <v>35</v>
      </c>
      <c r="F176" s="246"/>
      <c r="G176" s="256">
        <v>214</v>
      </c>
      <c r="H176" s="393">
        <v>214</v>
      </c>
      <c r="I176" s="94">
        <f t="shared" si="14"/>
        <v>100</v>
      </c>
      <c r="J176" s="185"/>
      <c r="K176" s="341"/>
      <c r="L176" s="208"/>
      <c r="M176" s="341"/>
      <c r="N176" s="290"/>
      <c r="O176" s="291"/>
      <c r="P176" s="185"/>
      <c r="Q176" s="185"/>
    </row>
    <row r="177" spans="1:17" s="147" customFormat="1" x14ac:dyDescent="0.2">
      <c r="A177" s="158" t="s">
        <v>120</v>
      </c>
      <c r="B177" s="152"/>
      <c r="C177" s="156"/>
      <c r="D177" s="159"/>
      <c r="E177" s="141" t="s">
        <v>138</v>
      </c>
      <c r="F177" s="381">
        <f>F174+F175+F176</f>
        <v>36083</v>
      </c>
      <c r="G177" s="381">
        <f>G174+G175+G176</f>
        <v>36320</v>
      </c>
      <c r="H177" s="381">
        <f>H174+H175+H176</f>
        <v>36300</v>
      </c>
      <c r="I177" s="157">
        <f t="shared" si="14"/>
        <v>99.944933920704841</v>
      </c>
      <c r="J177" s="188"/>
      <c r="K177" s="492">
        <v>36083000</v>
      </c>
      <c r="L177" s="492">
        <v>36319575</v>
      </c>
      <c r="M177" s="492">
        <v>36300283</v>
      </c>
      <c r="N177" s="300"/>
      <c r="O177" s="301"/>
      <c r="P177" s="188"/>
      <c r="Q177" s="188"/>
    </row>
    <row r="178" spans="1:17" s="42" customFormat="1" ht="15" x14ac:dyDescent="0.25">
      <c r="A178" s="116" t="s">
        <v>121</v>
      </c>
      <c r="B178" s="129"/>
      <c r="C178" s="49">
        <v>1361</v>
      </c>
      <c r="D178" s="61"/>
      <c r="E178" s="76" t="s">
        <v>1</v>
      </c>
      <c r="F178" s="246">
        <v>5</v>
      </c>
      <c r="G178" s="256">
        <v>5</v>
      </c>
      <c r="H178" s="393">
        <v>20</v>
      </c>
      <c r="I178" s="94">
        <v>0</v>
      </c>
      <c r="J178" s="185"/>
      <c r="K178" s="341"/>
      <c r="L178" s="208"/>
      <c r="M178" s="341"/>
      <c r="N178" s="290"/>
      <c r="O178" s="291"/>
      <c r="P178" s="185"/>
      <c r="Q178" s="185"/>
    </row>
    <row r="179" spans="1:17" s="42" customFormat="1" ht="15" x14ac:dyDescent="0.25">
      <c r="A179" s="116" t="s">
        <v>121</v>
      </c>
      <c r="B179" s="129">
        <v>6172</v>
      </c>
      <c r="C179" s="49">
        <v>2212</v>
      </c>
      <c r="D179" s="50"/>
      <c r="E179" s="76" t="s">
        <v>17</v>
      </c>
      <c r="F179" s="246">
        <v>40</v>
      </c>
      <c r="G179" s="256">
        <v>40</v>
      </c>
      <c r="H179" s="393">
        <v>313</v>
      </c>
      <c r="I179" s="94">
        <f>(H179/G179)*100</f>
        <v>782.5</v>
      </c>
      <c r="J179" s="185"/>
      <c r="K179" s="341"/>
      <c r="L179" s="208"/>
      <c r="M179" s="341"/>
      <c r="N179" s="290"/>
      <c r="O179" s="291"/>
      <c r="P179" s="185"/>
      <c r="Q179" s="185"/>
    </row>
    <row r="180" spans="1:17" s="147" customFormat="1" x14ac:dyDescent="0.2">
      <c r="A180" s="158" t="s">
        <v>121</v>
      </c>
      <c r="B180" s="152"/>
      <c r="C180" s="156"/>
      <c r="D180" s="159"/>
      <c r="E180" s="141" t="s">
        <v>138</v>
      </c>
      <c r="F180" s="381">
        <f>F179+F178</f>
        <v>45</v>
      </c>
      <c r="G180" s="381">
        <f>G179+G178</f>
        <v>45</v>
      </c>
      <c r="H180" s="381">
        <f>H179+H178</f>
        <v>333</v>
      </c>
      <c r="I180" s="157">
        <f>(H180/G180)*100</f>
        <v>740</v>
      </c>
      <c r="J180" s="188"/>
      <c r="K180" s="492">
        <v>45000</v>
      </c>
      <c r="L180" s="492">
        <v>45000</v>
      </c>
      <c r="M180" s="492">
        <v>333400</v>
      </c>
      <c r="N180" s="300"/>
      <c r="O180" s="301"/>
      <c r="P180" s="188"/>
      <c r="Q180" s="188"/>
    </row>
    <row r="181" spans="1:17" s="42" customFormat="1" ht="15" x14ac:dyDescent="0.25">
      <c r="A181" s="116" t="s">
        <v>122</v>
      </c>
      <c r="B181" s="129">
        <v>4399</v>
      </c>
      <c r="C181" s="136">
        <v>2212</v>
      </c>
      <c r="D181" s="84"/>
      <c r="E181" s="69" t="s">
        <v>143</v>
      </c>
      <c r="F181" s="249"/>
      <c r="G181" s="258"/>
      <c r="H181" s="257">
        <v>54</v>
      </c>
      <c r="I181" s="94">
        <v>0</v>
      </c>
      <c r="J181" s="185"/>
      <c r="K181" s="341"/>
      <c r="L181" s="208"/>
      <c r="M181" s="341"/>
      <c r="N181" s="290"/>
      <c r="O181" s="291"/>
      <c r="P181" s="185"/>
      <c r="Q181" s="185"/>
    </row>
    <row r="182" spans="1:17" s="42" customFormat="1" ht="15" x14ac:dyDescent="0.25">
      <c r="A182" s="116" t="s">
        <v>122</v>
      </c>
      <c r="B182" s="129">
        <v>6172</v>
      </c>
      <c r="C182" s="138">
        <v>2212</v>
      </c>
      <c r="D182" s="60"/>
      <c r="E182" s="76" t="s">
        <v>17</v>
      </c>
      <c r="F182" s="249"/>
      <c r="G182" s="261"/>
      <c r="H182" s="393">
        <v>233</v>
      </c>
      <c r="I182" s="94">
        <v>0</v>
      </c>
      <c r="J182" s="185"/>
      <c r="K182" s="341"/>
      <c r="L182" s="208"/>
      <c r="M182" s="341"/>
      <c r="N182" s="290"/>
      <c r="O182" s="291"/>
      <c r="P182" s="185"/>
      <c r="Q182" s="185"/>
    </row>
    <row r="183" spans="1:17" s="147" customFormat="1" x14ac:dyDescent="0.2">
      <c r="A183" s="158" t="s">
        <v>122</v>
      </c>
      <c r="B183" s="152"/>
      <c r="C183" s="156"/>
      <c r="D183" s="159"/>
      <c r="E183" s="141" t="s">
        <v>138</v>
      </c>
      <c r="F183" s="381">
        <v>0</v>
      </c>
      <c r="G183" s="395">
        <v>0</v>
      </c>
      <c r="H183" s="399">
        <f>H181+H182</f>
        <v>287</v>
      </c>
      <c r="I183" s="157">
        <v>0</v>
      </c>
      <c r="J183" s="188"/>
      <c r="K183" s="492">
        <v>0</v>
      </c>
      <c r="L183" s="492">
        <v>0</v>
      </c>
      <c r="M183" s="492">
        <v>286973.37</v>
      </c>
      <c r="N183" s="300"/>
      <c r="O183" s="301"/>
      <c r="P183" s="188"/>
      <c r="Q183" s="188"/>
    </row>
    <row r="184" spans="1:17" s="42" customFormat="1" ht="15" x14ac:dyDescent="0.25">
      <c r="A184" s="116" t="s">
        <v>271</v>
      </c>
      <c r="B184" s="129">
        <v>3349</v>
      </c>
      <c r="C184" s="138">
        <v>2111</v>
      </c>
      <c r="D184" s="60"/>
      <c r="E184" s="511" t="s">
        <v>141</v>
      </c>
      <c r="F184" s="249"/>
      <c r="G184" s="261"/>
      <c r="H184" s="393">
        <v>97</v>
      </c>
      <c r="I184" s="94">
        <v>0</v>
      </c>
      <c r="J184" s="185"/>
      <c r="K184" s="341"/>
      <c r="L184" s="208"/>
      <c r="M184" s="341"/>
      <c r="N184" s="290"/>
      <c r="O184" s="291"/>
      <c r="P184" s="185"/>
      <c r="Q184" s="185"/>
    </row>
    <row r="185" spans="1:17" s="147" customFormat="1" x14ac:dyDescent="0.2">
      <c r="A185" s="158" t="s">
        <v>271</v>
      </c>
      <c r="B185" s="152"/>
      <c r="C185" s="156"/>
      <c r="D185" s="159"/>
      <c r="E185" s="141" t="s">
        <v>138</v>
      </c>
      <c r="F185" s="381">
        <v>0</v>
      </c>
      <c r="G185" s="395">
        <v>0</v>
      </c>
      <c r="H185" s="399">
        <v>97</v>
      </c>
      <c r="I185" s="157">
        <v>0</v>
      </c>
      <c r="J185" s="188"/>
      <c r="K185" s="492">
        <v>0</v>
      </c>
      <c r="L185" s="492">
        <v>0</v>
      </c>
      <c r="M185" s="492">
        <v>96800</v>
      </c>
      <c r="N185" s="300"/>
      <c r="O185" s="301"/>
      <c r="P185" s="188"/>
      <c r="Q185" s="188"/>
    </row>
    <row r="186" spans="1:17" s="212" customFormat="1" ht="15" x14ac:dyDescent="0.25">
      <c r="A186" s="213" t="s">
        <v>191</v>
      </c>
      <c r="B186" s="129">
        <v>6409</v>
      </c>
      <c r="C186" s="214">
        <v>2328</v>
      </c>
      <c r="D186" s="402"/>
      <c r="E186" s="48" t="s">
        <v>15</v>
      </c>
      <c r="F186" s="376"/>
      <c r="G186" s="461"/>
      <c r="H186" s="405">
        <v>-1</v>
      </c>
      <c r="I186" s="215">
        <v>0</v>
      </c>
      <c r="J186" s="199"/>
      <c r="K186" s="352"/>
      <c r="L186" s="540"/>
      <c r="M186" s="352"/>
      <c r="N186" s="302"/>
      <c r="O186" s="303"/>
      <c r="P186" s="199"/>
      <c r="Q186" s="199"/>
    </row>
    <row r="187" spans="1:17" s="147" customFormat="1" x14ac:dyDescent="0.2">
      <c r="A187" s="158" t="s">
        <v>191</v>
      </c>
      <c r="B187" s="152"/>
      <c r="C187" s="156"/>
      <c r="D187" s="159"/>
      <c r="E187" s="141" t="s">
        <v>138</v>
      </c>
      <c r="F187" s="381">
        <v>0</v>
      </c>
      <c r="G187" s="462">
        <v>0</v>
      </c>
      <c r="H187" s="463">
        <f>H186</f>
        <v>-1</v>
      </c>
      <c r="I187" s="157">
        <v>0</v>
      </c>
      <c r="J187" s="188"/>
      <c r="K187" s="516">
        <v>0</v>
      </c>
      <c r="L187" s="516">
        <v>0</v>
      </c>
      <c r="M187" s="516">
        <v>-989.87</v>
      </c>
      <c r="N187" s="300"/>
      <c r="O187" s="301"/>
      <c r="P187" s="188"/>
      <c r="Q187" s="188"/>
    </row>
    <row r="188" spans="1:17" s="42" customFormat="1" ht="15" x14ac:dyDescent="0.25">
      <c r="A188" s="116" t="s">
        <v>123</v>
      </c>
      <c r="B188" s="129">
        <v>6409</v>
      </c>
      <c r="C188" s="49">
        <v>2328</v>
      </c>
      <c r="D188" s="61"/>
      <c r="E188" s="48" t="s">
        <v>15</v>
      </c>
      <c r="F188" s="246"/>
      <c r="G188" s="256"/>
      <c r="H188" s="393">
        <v>50</v>
      </c>
      <c r="I188" s="78">
        <v>0</v>
      </c>
      <c r="J188" s="185"/>
      <c r="K188" s="350"/>
      <c r="L188" s="177"/>
      <c r="M188" s="350"/>
      <c r="N188" s="290"/>
      <c r="O188" s="291"/>
      <c r="P188" s="185"/>
      <c r="Q188" s="185"/>
    </row>
    <row r="189" spans="1:17" s="147" customFormat="1" x14ac:dyDescent="0.2">
      <c r="A189" s="158" t="s">
        <v>123</v>
      </c>
      <c r="B189" s="152"/>
      <c r="C189" s="156"/>
      <c r="D189" s="159"/>
      <c r="E189" s="141" t="s">
        <v>138</v>
      </c>
      <c r="F189" s="381">
        <v>0</v>
      </c>
      <c r="G189" s="395">
        <v>0</v>
      </c>
      <c r="H189" s="399">
        <f>H188</f>
        <v>50</v>
      </c>
      <c r="I189" s="150">
        <v>0</v>
      </c>
      <c r="J189" s="188"/>
      <c r="K189" s="516">
        <v>0</v>
      </c>
      <c r="L189" s="516">
        <v>0</v>
      </c>
      <c r="M189" s="516">
        <v>49982.9</v>
      </c>
      <c r="N189" s="300"/>
      <c r="O189" s="301"/>
      <c r="P189" s="188"/>
      <c r="Q189" s="188"/>
    </row>
    <row r="190" spans="1:17" s="212" customFormat="1" ht="15" x14ac:dyDescent="0.25">
      <c r="A190" s="213" t="s">
        <v>220</v>
      </c>
      <c r="B190" s="129">
        <v>6172</v>
      </c>
      <c r="C190" s="49">
        <v>2324</v>
      </c>
      <c r="D190" s="61"/>
      <c r="E190" s="219" t="s">
        <v>24</v>
      </c>
      <c r="F190" s="400"/>
      <c r="G190" s="406">
        <v>211</v>
      </c>
      <c r="H190" s="401">
        <v>211</v>
      </c>
      <c r="I190" s="522">
        <f t="shared" ref="I190:I191" si="15">(H190/G190)*100</f>
        <v>100</v>
      </c>
      <c r="J190" s="199"/>
      <c r="K190" s="352"/>
      <c r="L190" s="540"/>
      <c r="M190" s="352"/>
      <c r="N190" s="302"/>
      <c r="O190" s="303"/>
      <c r="P190" s="199"/>
      <c r="Q190" s="199"/>
    </row>
    <row r="191" spans="1:17" s="147" customFormat="1" x14ac:dyDescent="0.2">
      <c r="A191" s="158" t="s">
        <v>220</v>
      </c>
      <c r="B191" s="152"/>
      <c r="C191" s="156"/>
      <c r="D191" s="159"/>
      <c r="E191" s="141" t="s">
        <v>138</v>
      </c>
      <c r="F191" s="381">
        <v>0</v>
      </c>
      <c r="G191" s="394">
        <v>211</v>
      </c>
      <c r="H191" s="395">
        <v>211</v>
      </c>
      <c r="I191" s="157">
        <f t="shared" si="15"/>
        <v>100</v>
      </c>
      <c r="J191" s="188"/>
      <c r="K191" s="516">
        <v>0</v>
      </c>
      <c r="L191" s="516">
        <v>210880</v>
      </c>
      <c r="M191" s="516">
        <v>210880</v>
      </c>
      <c r="N191" s="300"/>
      <c r="O191" s="301"/>
      <c r="P191" s="188"/>
      <c r="Q191" s="188"/>
    </row>
    <row r="192" spans="1:17" s="42" customFormat="1" ht="15" x14ac:dyDescent="0.25">
      <c r="A192" s="116" t="s">
        <v>124</v>
      </c>
      <c r="B192" s="129"/>
      <c r="C192" s="137">
        <v>4223</v>
      </c>
      <c r="D192" s="84"/>
      <c r="E192" s="68" t="s">
        <v>103</v>
      </c>
      <c r="F192" s="246"/>
      <c r="G192" s="246">
        <v>80721</v>
      </c>
      <c r="H192" s="246">
        <v>80721</v>
      </c>
      <c r="I192" s="78">
        <f t="shared" ref="I192:I194" si="16">(H192/G192)*100</f>
        <v>100</v>
      </c>
      <c r="J192" s="185"/>
      <c r="K192" s="341"/>
      <c r="L192" s="208"/>
      <c r="M192" s="341"/>
      <c r="N192" s="290"/>
      <c r="O192" s="291"/>
      <c r="P192" s="185"/>
      <c r="Q192" s="185"/>
    </row>
    <row r="193" spans="1:17" s="42" customFormat="1" ht="15" x14ac:dyDescent="0.25">
      <c r="A193" s="116" t="s">
        <v>124</v>
      </c>
      <c r="B193" s="129"/>
      <c r="C193" s="49"/>
      <c r="D193" s="84" t="s">
        <v>104</v>
      </c>
      <c r="E193" s="57" t="s">
        <v>167</v>
      </c>
      <c r="F193" s="246"/>
      <c r="G193" s="254">
        <v>80721</v>
      </c>
      <c r="H193" s="407">
        <v>80721</v>
      </c>
      <c r="I193" s="79">
        <f t="shared" si="16"/>
        <v>100</v>
      </c>
      <c r="J193" s="185"/>
      <c r="K193" s="341"/>
      <c r="L193" s="208"/>
      <c r="M193" s="341"/>
      <c r="N193" s="290"/>
      <c r="O193" s="291"/>
      <c r="P193" s="185"/>
      <c r="Q193" s="185"/>
    </row>
    <row r="194" spans="1:17" s="147" customFormat="1" ht="15" thickBot="1" x14ac:dyDescent="0.25">
      <c r="A194" s="513" t="s">
        <v>124</v>
      </c>
      <c r="B194" s="493"/>
      <c r="C194" s="514"/>
      <c r="D194" s="515"/>
      <c r="E194" s="481" t="s">
        <v>138</v>
      </c>
      <c r="F194" s="494">
        <v>0</v>
      </c>
      <c r="G194" s="494">
        <f>G192</f>
        <v>80721</v>
      </c>
      <c r="H194" s="494">
        <f>H192</f>
        <v>80721</v>
      </c>
      <c r="I194" s="517">
        <f t="shared" si="16"/>
        <v>100</v>
      </c>
      <c r="J194" s="188"/>
      <c r="K194" s="492">
        <v>0</v>
      </c>
      <c r="L194" s="492">
        <v>80720873.709999993</v>
      </c>
      <c r="M194" s="492">
        <v>80720873.709999993</v>
      </c>
      <c r="N194" s="300"/>
      <c r="O194" s="301"/>
      <c r="P194" s="188"/>
      <c r="Q194" s="188"/>
    </row>
    <row r="195" spans="1:17" s="212" customFormat="1" ht="15" thickTop="1" x14ac:dyDescent="0.2">
      <c r="A195" s="518"/>
      <c r="B195" s="519"/>
      <c r="C195" s="520"/>
      <c r="D195" s="521"/>
      <c r="E195" s="578"/>
      <c r="F195" s="579">
        <f>F194+F191+F189+F187+F185+F183+F180+F177+F173+F167+F159+F156</f>
        <v>42460</v>
      </c>
      <c r="G195" s="579">
        <f>G194+G191+G189+G187+G185+G183+G180+G177+G173+G167+G159+G156</f>
        <v>5317453</v>
      </c>
      <c r="H195" s="579">
        <f>H194+H191+H189+H187+H185+H183+H180+H177+H173+H167+H159+H156</f>
        <v>5320991</v>
      </c>
      <c r="I195" s="580"/>
      <c r="K195" s="355">
        <f>K194+K191+K189+K187+K185+K183+K180+K177+K173+K167+K159+K156</f>
        <v>42460000</v>
      </c>
      <c r="L195" s="355">
        <f>L194+L191+L189+L187+L185+L183+L180+L177+L173+L167+L159+L156</f>
        <v>5317451719.9200001</v>
      </c>
      <c r="M195" s="355">
        <f>M194+M191+M189+M187+M185+M183+M180+M177+M173+M167+M159+M156</f>
        <v>5320991686.1999998</v>
      </c>
      <c r="N195" s="532"/>
    </row>
    <row r="196" spans="1:17" s="212" customFormat="1" x14ac:dyDescent="0.2">
      <c r="A196" s="217"/>
      <c r="B196" s="218"/>
      <c r="C196" s="216"/>
      <c r="D196" s="220"/>
      <c r="E196" s="211"/>
      <c r="I196" s="221"/>
      <c r="J196" s="199"/>
      <c r="K196" s="398"/>
      <c r="L196" s="398"/>
      <c r="M196" s="398"/>
      <c r="N196" s="302"/>
      <c r="O196" s="303"/>
      <c r="P196" s="199"/>
      <c r="Q196" s="199"/>
    </row>
    <row r="197" spans="1:17" s="212" customFormat="1" x14ac:dyDescent="0.2">
      <c r="A197" s="217"/>
      <c r="B197" s="218"/>
      <c r="C197" s="216"/>
      <c r="D197" s="220"/>
      <c r="E197" s="211"/>
      <c r="I197" s="221"/>
      <c r="J197" s="199"/>
      <c r="K197" s="398"/>
      <c r="L197" s="398"/>
      <c r="M197" s="398"/>
      <c r="N197" s="302"/>
      <c r="O197" s="303"/>
      <c r="P197" s="199"/>
      <c r="Q197" s="199"/>
    </row>
    <row r="198" spans="1:17" s="212" customFormat="1" x14ac:dyDescent="0.2">
      <c r="A198" s="217"/>
      <c r="B198" s="218"/>
      <c r="C198" s="216"/>
      <c r="D198" s="220"/>
      <c r="E198" s="211"/>
      <c r="I198" s="221"/>
      <c r="J198" s="199"/>
      <c r="K198" s="398"/>
      <c r="L198" s="398"/>
      <c r="M198" s="398"/>
      <c r="N198" s="302"/>
      <c r="O198" s="303"/>
      <c r="P198" s="199"/>
      <c r="Q198" s="199"/>
    </row>
    <row r="199" spans="1:17" s="212" customFormat="1" x14ac:dyDescent="0.2">
      <c r="A199" s="217"/>
      <c r="B199" s="218"/>
      <c r="C199" s="216"/>
      <c r="D199" s="220"/>
      <c r="E199" s="211"/>
      <c r="I199" s="221"/>
      <c r="J199" s="199"/>
      <c r="K199" s="398"/>
      <c r="L199" s="398"/>
      <c r="M199" s="398"/>
      <c r="N199" s="302"/>
      <c r="O199" s="303"/>
      <c r="P199" s="199"/>
      <c r="Q199" s="199"/>
    </row>
    <row r="200" spans="1:17" s="212" customFormat="1" x14ac:dyDescent="0.2">
      <c r="A200" s="217"/>
      <c r="B200" s="218"/>
      <c r="C200" s="216"/>
      <c r="D200" s="220"/>
      <c r="E200" s="211"/>
      <c r="I200" s="221"/>
      <c r="J200" s="199"/>
      <c r="K200" s="398"/>
      <c r="L200" s="398"/>
      <c r="M200" s="398"/>
      <c r="N200" s="302"/>
      <c r="O200" s="303"/>
      <c r="P200" s="199"/>
      <c r="Q200" s="199"/>
    </row>
    <row r="201" spans="1:17" ht="13.5" customHeight="1" thickBot="1" x14ac:dyDescent="0.25">
      <c r="A201" s="119"/>
      <c r="F201" s="370"/>
      <c r="G201" s="375"/>
      <c r="H201" s="370"/>
      <c r="I201" s="36" t="s">
        <v>0</v>
      </c>
    </row>
    <row r="202" spans="1:17" s="42" customFormat="1" ht="20.25" customHeight="1" thickTop="1" thickBot="1" x14ac:dyDescent="0.25">
      <c r="A202" s="95" t="s">
        <v>107</v>
      </c>
      <c r="B202" s="93" t="s">
        <v>14</v>
      </c>
      <c r="C202" s="37" t="s">
        <v>2</v>
      </c>
      <c r="D202" s="38" t="s">
        <v>19</v>
      </c>
      <c r="E202" s="39" t="s">
        <v>3</v>
      </c>
      <c r="F202" s="40" t="s">
        <v>4</v>
      </c>
      <c r="G202" s="40" t="s">
        <v>5</v>
      </c>
      <c r="H202" s="40" t="s">
        <v>20</v>
      </c>
      <c r="I202" s="41" t="s">
        <v>21</v>
      </c>
      <c r="J202" s="185"/>
      <c r="K202" s="289"/>
      <c r="L202" s="208"/>
      <c r="M202" s="289"/>
      <c r="N202" s="290"/>
      <c r="O202" s="291"/>
      <c r="P202" s="185"/>
      <c r="Q202" s="185"/>
    </row>
    <row r="203" spans="1:17" s="43" customFormat="1" ht="12.75" thickTop="1" x14ac:dyDescent="0.2">
      <c r="A203" s="113">
        <v>1</v>
      </c>
      <c r="B203" s="108">
        <v>2</v>
      </c>
      <c r="C203" s="109">
        <v>3</v>
      </c>
      <c r="D203" s="108">
        <v>4</v>
      </c>
      <c r="E203" s="109">
        <v>5</v>
      </c>
      <c r="F203" s="108">
        <v>6</v>
      </c>
      <c r="G203" s="110">
        <v>7</v>
      </c>
      <c r="H203" s="111">
        <v>8</v>
      </c>
      <c r="I203" s="112" t="s">
        <v>108</v>
      </c>
      <c r="J203" s="185"/>
      <c r="K203" s="292"/>
      <c r="L203" s="362"/>
      <c r="M203" s="292"/>
      <c r="N203" s="293"/>
      <c r="O203" s="294"/>
      <c r="P203" s="187"/>
      <c r="Q203" s="187"/>
    </row>
    <row r="204" spans="1:17" s="42" customFormat="1" ht="15" x14ac:dyDescent="0.25">
      <c r="A204" s="116" t="s">
        <v>125</v>
      </c>
      <c r="B204" s="129"/>
      <c r="C204" s="138">
        <v>4213</v>
      </c>
      <c r="D204" s="61"/>
      <c r="E204" s="68" t="s">
        <v>169</v>
      </c>
      <c r="F204" s="246"/>
      <c r="G204" s="252">
        <v>203</v>
      </c>
      <c r="H204" s="251">
        <v>203</v>
      </c>
      <c r="I204" s="47">
        <f t="shared" ref="I204:I208" si="17">(H204/G204)*100</f>
        <v>100</v>
      </c>
      <c r="J204" s="185"/>
      <c r="K204" s="341"/>
      <c r="L204" s="208"/>
      <c r="M204" s="341"/>
      <c r="N204" s="290"/>
      <c r="O204" s="291"/>
      <c r="P204" s="185"/>
      <c r="Q204" s="185"/>
    </row>
    <row r="205" spans="1:17" s="42" customFormat="1" ht="15" x14ac:dyDescent="0.25">
      <c r="A205" s="116" t="s">
        <v>125</v>
      </c>
      <c r="B205" s="129"/>
      <c r="C205" s="138"/>
      <c r="D205" s="61" t="s">
        <v>170</v>
      </c>
      <c r="E205" s="206" t="s">
        <v>272</v>
      </c>
      <c r="F205" s="246"/>
      <c r="G205" s="253">
        <v>203</v>
      </c>
      <c r="H205" s="225">
        <v>203</v>
      </c>
      <c r="I205" s="79">
        <f t="shared" si="17"/>
        <v>100</v>
      </c>
      <c r="J205" s="185"/>
      <c r="K205" s="341"/>
      <c r="L205" s="208"/>
      <c r="M205" s="341"/>
      <c r="N205" s="290"/>
      <c r="O205" s="291"/>
      <c r="P205" s="185"/>
      <c r="Q205" s="185"/>
    </row>
    <row r="206" spans="1:17" s="42" customFormat="1" ht="15" x14ac:dyDescent="0.25">
      <c r="A206" s="116" t="s">
        <v>125</v>
      </c>
      <c r="B206" s="129"/>
      <c r="C206" s="49">
        <v>4216</v>
      </c>
      <c r="D206" s="50"/>
      <c r="E206" s="67" t="s">
        <v>165</v>
      </c>
      <c r="F206" s="246"/>
      <c r="G206" s="246">
        <v>3450</v>
      </c>
      <c r="H206" s="246">
        <v>3450</v>
      </c>
      <c r="I206" s="19">
        <f t="shared" si="17"/>
        <v>100</v>
      </c>
      <c r="J206" s="185"/>
      <c r="K206" s="341"/>
      <c r="L206" s="208"/>
      <c r="M206" s="341"/>
      <c r="N206" s="290"/>
      <c r="O206" s="291"/>
      <c r="P206" s="185"/>
      <c r="Q206" s="185"/>
    </row>
    <row r="207" spans="1:17" s="42" customFormat="1" ht="12.75" customHeight="1" x14ac:dyDescent="0.25">
      <c r="A207" s="116" t="s">
        <v>125</v>
      </c>
      <c r="B207" s="129"/>
      <c r="C207" s="49"/>
      <c r="D207" s="61" t="s">
        <v>171</v>
      </c>
      <c r="E207" s="487" t="s">
        <v>273</v>
      </c>
      <c r="F207" s="246"/>
      <c r="G207" s="225">
        <v>3450</v>
      </c>
      <c r="H207" s="225">
        <v>3450</v>
      </c>
      <c r="I207" s="79">
        <f t="shared" si="17"/>
        <v>100</v>
      </c>
      <c r="J207" s="185"/>
      <c r="K207" s="341"/>
      <c r="L207" s="208"/>
      <c r="M207" s="341"/>
      <c r="N207" s="290"/>
      <c r="O207" s="291"/>
      <c r="P207" s="185"/>
      <c r="Q207" s="185"/>
    </row>
    <row r="208" spans="1:17" s="147" customFormat="1" x14ac:dyDescent="0.2">
      <c r="A208" s="158" t="s">
        <v>125</v>
      </c>
      <c r="B208" s="152"/>
      <c r="C208" s="156"/>
      <c r="D208" s="159"/>
      <c r="E208" s="141" t="s">
        <v>138</v>
      </c>
      <c r="F208" s="381">
        <v>0</v>
      </c>
      <c r="G208" s="381">
        <f>G204+G206</f>
        <v>3653</v>
      </c>
      <c r="H208" s="381">
        <f>H204+H206</f>
        <v>3653</v>
      </c>
      <c r="I208" s="150">
        <f t="shared" si="17"/>
        <v>100</v>
      </c>
      <c r="J208" s="188"/>
      <c r="K208" s="492">
        <v>0</v>
      </c>
      <c r="L208" s="492">
        <v>3652847.37</v>
      </c>
      <c r="M208" s="492">
        <v>3652847.37</v>
      </c>
      <c r="N208" s="300"/>
      <c r="O208" s="301"/>
      <c r="P208" s="188"/>
      <c r="Q208" s="188"/>
    </row>
    <row r="209" spans="1:17" s="42" customFormat="1" ht="15" x14ac:dyDescent="0.25">
      <c r="A209" s="116" t="s">
        <v>127</v>
      </c>
      <c r="B209" s="129">
        <v>3299</v>
      </c>
      <c r="C209" s="104">
        <v>2141</v>
      </c>
      <c r="D209" s="46"/>
      <c r="E209" s="70" t="s">
        <v>11</v>
      </c>
      <c r="F209" s="363"/>
      <c r="G209" s="252"/>
      <c r="H209" s="390">
        <v>53</v>
      </c>
      <c r="I209" s="78">
        <v>0</v>
      </c>
      <c r="J209" s="185"/>
      <c r="K209" s="341"/>
      <c r="L209" s="208"/>
      <c r="M209" s="341"/>
      <c r="N209" s="290"/>
      <c r="O209" s="291"/>
      <c r="P209" s="185"/>
      <c r="Q209" s="185"/>
    </row>
    <row r="210" spans="1:17" s="42" customFormat="1" ht="15" x14ac:dyDescent="0.25">
      <c r="A210" s="116" t="s">
        <v>127</v>
      </c>
      <c r="B210" s="129">
        <v>3299</v>
      </c>
      <c r="C210" s="49">
        <v>2212</v>
      </c>
      <c r="D210" s="50"/>
      <c r="E210" s="69" t="s">
        <v>143</v>
      </c>
      <c r="F210" s="363"/>
      <c r="G210" s="252">
        <v>58</v>
      </c>
      <c r="H210" s="390">
        <v>26</v>
      </c>
      <c r="I210" s="78">
        <f>(H210/G210)*100</f>
        <v>44.827586206896555</v>
      </c>
      <c r="J210" s="185"/>
      <c r="K210" s="341"/>
      <c r="L210" s="208"/>
      <c r="M210" s="341"/>
      <c r="N210" s="290"/>
      <c r="O210" s="291"/>
      <c r="P210" s="185"/>
      <c r="Q210" s="185"/>
    </row>
    <row r="211" spans="1:17" s="42" customFormat="1" ht="15" x14ac:dyDescent="0.25">
      <c r="A211" s="116" t="s">
        <v>127</v>
      </c>
      <c r="B211" s="129">
        <v>6402</v>
      </c>
      <c r="C211" s="49">
        <v>2229</v>
      </c>
      <c r="D211" s="61"/>
      <c r="E211" s="54" t="s">
        <v>35</v>
      </c>
      <c r="F211" s="246"/>
      <c r="G211" s="404">
        <v>579</v>
      </c>
      <c r="H211" s="405">
        <v>579</v>
      </c>
      <c r="I211" s="94">
        <f>(H211/G211)*100</f>
        <v>100</v>
      </c>
      <c r="J211" s="185"/>
      <c r="K211" s="341"/>
      <c r="L211" s="208"/>
      <c r="M211" s="341"/>
      <c r="N211" s="290"/>
      <c r="O211" s="291"/>
      <c r="P211" s="185"/>
      <c r="Q211" s="185"/>
    </row>
    <row r="212" spans="1:17" s="147" customFormat="1" x14ac:dyDescent="0.2">
      <c r="A212" s="158" t="s">
        <v>127</v>
      </c>
      <c r="B212" s="152"/>
      <c r="C212" s="156"/>
      <c r="D212" s="159"/>
      <c r="E212" s="141" t="s">
        <v>138</v>
      </c>
      <c r="F212" s="408">
        <v>0</v>
      </c>
      <c r="G212" s="408">
        <f>G209+G210+G211</f>
        <v>637</v>
      </c>
      <c r="H212" s="408">
        <f>H209+H210+H211</f>
        <v>658</v>
      </c>
      <c r="I212" s="150">
        <f>(H212/G212)*100</f>
        <v>103.29670329670331</v>
      </c>
      <c r="J212" s="188"/>
      <c r="K212" s="492">
        <v>0</v>
      </c>
      <c r="L212" s="492">
        <v>637085.26</v>
      </c>
      <c r="M212" s="492">
        <v>658186.77</v>
      </c>
      <c r="N212" s="300"/>
      <c r="O212" s="301"/>
      <c r="P212" s="188"/>
      <c r="Q212" s="188"/>
    </row>
    <row r="213" spans="1:17" s="42" customFormat="1" ht="15" x14ac:dyDescent="0.25">
      <c r="A213" s="116" t="s">
        <v>128</v>
      </c>
      <c r="B213" s="129">
        <v>3299</v>
      </c>
      <c r="C213" s="104">
        <v>2141</v>
      </c>
      <c r="D213" s="46"/>
      <c r="E213" s="70" t="s">
        <v>11</v>
      </c>
      <c r="F213" s="251"/>
      <c r="G213" s="252"/>
      <c r="H213" s="390">
        <v>27</v>
      </c>
      <c r="I213" s="78">
        <v>0</v>
      </c>
      <c r="J213" s="185"/>
      <c r="K213" s="341"/>
      <c r="L213" s="208"/>
      <c r="M213" s="341"/>
      <c r="N213" s="290"/>
      <c r="O213" s="291"/>
      <c r="P213" s="185"/>
      <c r="Q213" s="185"/>
    </row>
    <row r="214" spans="1:17" s="42" customFormat="1" ht="15" x14ac:dyDescent="0.25">
      <c r="A214" s="116" t="s">
        <v>128</v>
      </c>
      <c r="B214" s="129">
        <v>3299</v>
      </c>
      <c r="C214" s="49">
        <v>2212</v>
      </c>
      <c r="D214" s="50"/>
      <c r="E214" s="69" t="s">
        <v>143</v>
      </c>
      <c r="F214" s="251"/>
      <c r="G214" s="252">
        <v>125</v>
      </c>
      <c r="H214" s="390">
        <v>125</v>
      </c>
      <c r="I214" s="78">
        <f>(H214/G214)*100</f>
        <v>100</v>
      </c>
      <c r="J214" s="185"/>
      <c r="K214" s="341"/>
      <c r="L214" s="208"/>
      <c r="M214" s="341"/>
      <c r="N214" s="290"/>
      <c r="O214" s="291"/>
      <c r="P214" s="185"/>
      <c r="Q214" s="185"/>
    </row>
    <row r="215" spans="1:17" s="42" customFormat="1" ht="15" x14ac:dyDescent="0.25">
      <c r="A215" s="116" t="s">
        <v>128</v>
      </c>
      <c r="B215" s="129">
        <v>6402</v>
      </c>
      <c r="C215" s="49">
        <v>2229</v>
      </c>
      <c r="D215" s="50"/>
      <c r="E215" s="54" t="s">
        <v>35</v>
      </c>
      <c r="F215" s="251"/>
      <c r="G215" s="252">
        <v>253</v>
      </c>
      <c r="H215" s="390">
        <v>253</v>
      </c>
      <c r="I215" s="78">
        <f>(H215/G215)*100</f>
        <v>100</v>
      </c>
      <c r="J215" s="185"/>
      <c r="K215" s="341"/>
      <c r="L215" s="208"/>
      <c r="M215" s="341"/>
      <c r="N215" s="290"/>
      <c r="O215" s="291"/>
      <c r="P215" s="185"/>
      <c r="Q215" s="185"/>
    </row>
    <row r="216" spans="1:17" s="147" customFormat="1" x14ac:dyDescent="0.2">
      <c r="A216" s="158" t="s">
        <v>128</v>
      </c>
      <c r="B216" s="152"/>
      <c r="C216" s="156"/>
      <c r="D216" s="159"/>
      <c r="E216" s="141" t="s">
        <v>138</v>
      </c>
      <c r="F216" s="389">
        <v>0</v>
      </c>
      <c r="G216" s="389">
        <f>G213+G214+G215</f>
        <v>378</v>
      </c>
      <c r="H216" s="389">
        <f>H213+H214+H215</f>
        <v>405</v>
      </c>
      <c r="I216" s="150">
        <f>(H216/G216)*100</f>
        <v>107.14285714285714</v>
      </c>
      <c r="J216" s="188"/>
      <c r="K216" s="492">
        <v>0</v>
      </c>
      <c r="L216" s="492">
        <v>377582.06</v>
      </c>
      <c r="M216" s="492">
        <v>405219.29</v>
      </c>
      <c r="N216" s="300"/>
      <c r="O216" s="301"/>
      <c r="P216" s="188"/>
      <c r="Q216" s="188"/>
    </row>
    <row r="217" spans="1:17" s="42" customFormat="1" ht="15" x14ac:dyDescent="0.25">
      <c r="A217" s="116" t="s">
        <v>126</v>
      </c>
      <c r="B217" s="129">
        <v>3299</v>
      </c>
      <c r="C217" s="104">
        <v>2141</v>
      </c>
      <c r="D217" s="46"/>
      <c r="E217" s="70" t="s">
        <v>11</v>
      </c>
      <c r="F217" s="251"/>
      <c r="G217" s="252"/>
      <c r="H217" s="390">
        <v>48</v>
      </c>
      <c r="I217" s="78">
        <v>0</v>
      </c>
      <c r="J217" s="185"/>
      <c r="K217" s="341"/>
      <c r="L217" s="208"/>
      <c r="M217" s="341"/>
      <c r="N217" s="290"/>
      <c r="O217" s="291"/>
      <c r="P217" s="185"/>
      <c r="Q217" s="185"/>
    </row>
    <row r="218" spans="1:17" s="42" customFormat="1" ht="15" x14ac:dyDescent="0.25">
      <c r="A218" s="116" t="s">
        <v>126</v>
      </c>
      <c r="B218" s="129">
        <v>3299</v>
      </c>
      <c r="C218" s="49">
        <v>2212</v>
      </c>
      <c r="D218" s="50"/>
      <c r="E218" s="69" t="s">
        <v>143</v>
      </c>
      <c r="F218" s="251"/>
      <c r="G218" s="252">
        <v>184</v>
      </c>
      <c r="H218" s="390">
        <v>200</v>
      </c>
      <c r="I218" s="78">
        <f t="shared" ref="I218:I223" si="18">(H218/G218)*100</f>
        <v>108.69565217391303</v>
      </c>
      <c r="J218" s="185"/>
      <c r="K218" s="341"/>
      <c r="L218" s="208"/>
      <c r="M218" s="341"/>
      <c r="N218" s="290"/>
      <c r="O218" s="291"/>
      <c r="P218" s="185"/>
      <c r="Q218" s="185"/>
    </row>
    <row r="219" spans="1:17" s="42" customFormat="1" ht="15" x14ac:dyDescent="0.25">
      <c r="A219" s="116" t="s">
        <v>126</v>
      </c>
      <c r="B219" s="129">
        <v>6402</v>
      </c>
      <c r="C219" s="49">
        <v>2229</v>
      </c>
      <c r="D219" s="50"/>
      <c r="E219" s="54" t="s">
        <v>35</v>
      </c>
      <c r="F219" s="251"/>
      <c r="G219" s="252">
        <v>405</v>
      </c>
      <c r="H219" s="390">
        <v>406</v>
      </c>
      <c r="I219" s="78">
        <f t="shared" si="18"/>
        <v>100.24691358024691</v>
      </c>
      <c r="J219" s="185"/>
      <c r="K219" s="341"/>
      <c r="L219" s="208"/>
      <c r="M219" s="341"/>
      <c r="N219" s="290"/>
      <c r="O219" s="291"/>
      <c r="P219" s="185"/>
      <c r="Q219" s="185"/>
    </row>
    <row r="220" spans="1:17" s="147" customFormat="1" x14ac:dyDescent="0.2">
      <c r="A220" s="158" t="s">
        <v>126</v>
      </c>
      <c r="B220" s="152"/>
      <c r="C220" s="156"/>
      <c r="D220" s="159"/>
      <c r="E220" s="141" t="s">
        <v>138</v>
      </c>
      <c r="F220" s="389">
        <v>0</v>
      </c>
      <c r="G220" s="389">
        <f>G217+G218+G219</f>
        <v>589</v>
      </c>
      <c r="H220" s="391">
        <f>H217+H218+H219</f>
        <v>654</v>
      </c>
      <c r="I220" s="150">
        <f t="shared" si="18"/>
        <v>111.03565365025467</v>
      </c>
      <c r="J220" s="188"/>
      <c r="K220" s="492">
        <v>0</v>
      </c>
      <c r="L220" s="492">
        <v>589382.98</v>
      </c>
      <c r="M220" s="492">
        <v>654457.82999999996</v>
      </c>
      <c r="N220" s="300"/>
      <c r="O220" s="301"/>
      <c r="P220" s="188"/>
      <c r="Q220" s="188"/>
    </row>
    <row r="221" spans="1:17" s="212" customFormat="1" ht="15" x14ac:dyDescent="0.25">
      <c r="A221" s="435" t="s">
        <v>129</v>
      </c>
      <c r="B221" s="436"/>
      <c r="C221" s="437">
        <v>4113</v>
      </c>
      <c r="D221" s="438"/>
      <c r="E221" s="439" t="s">
        <v>83</v>
      </c>
      <c r="F221" s="251"/>
      <c r="G221" s="251">
        <v>165</v>
      </c>
      <c r="H221" s="251">
        <v>165</v>
      </c>
      <c r="I221" s="215">
        <f t="shared" si="18"/>
        <v>100</v>
      </c>
      <c r="J221" s="199"/>
      <c r="K221" s="398"/>
      <c r="L221" s="398"/>
      <c r="M221" s="398"/>
      <c r="N221" s="302"/>
      <c r="O221" s="303"/>
      <c r="P221" s="199"/>
      <c r="Q221" s="199"/>
    </row>
    <row r="222" spans="1:17" s="212" customFormat="1" ht="15" x14ac:dyDescent="0.25">
      <c r="A222" s="435" t="s">
        <v>129</v>
      </c>
      <c r="B222" s="436"/>
      <c r="C222" s="437"/>
      <c r="D222" s="440" t="s">
        <v>87</v>
      </c>
      <c r="E222" s="441" t="s">
        <v>84</v>
      </c>
      <c r="F222" s="251"/>
      <c r="G222" s="253">
        <v>165</v>
      </c>
      <c r="H222" s="409">
        <v>165</v>
      </c>
      <c r="I222" s="275">
        <f t="shared" si="18"/>
        <v>100</v>
      </c>
      <c r="J222" s="199"/>
      <c r="K222" s="398"/>
      <c r="L222" s="398"/>
      <c r="M222" s="398"/>
      <c r="N222" s="302"/>
      <c r="O222" s="303"/>
      <c r="P222" s="199"/>
      <c r="Q222" s="199"/>
    </row>
    <row r="223" spans="1:17" s="168" customFormat="1" ht="15" x14ac:dyDescent="0.25">
      <c r="A223" s="116" t="s">
        <v>129</v>
      </c>
      <c r="B223" s="129"/>
      <c r="C223" s="138">
        <v>4116</v>
      </c>
      <c r="D223" s="61"/>
      <c r="E223" s="54" t="s">
        <v>13</v>
      </c>
      <c r="F223" s="363"/>
      <c r="G223" s="251">
        <f>G224+G225+G226+G227+G228</f>
        <v>25661</v>
      </c>
      <c r="H223" s="251">
        <f>H224+H225+H226+H227+H228</f>
        <v>25655</v>
      </c>
      <c r="I223" s="78">
        <f t="shared" si="18"/>
        <v>99.976618214410976</v>
      </c>
      <c r="J223" s="191"/>
      <c r="K223" s="351"/>
      <c r="L223" s="541"/>
      <c r="M223" s="351"/>
      <c r="N223" s="304"/>
      <c r="O223" s="305"/>
      <c r="P223" s="191"/>
      <c r="Q223" s="191"/>
    </row>
    <row r="224" spans="1:17" s="168" customFormat="1" ht="15" x14ac:dyDescent="0.25">
      <c r="A224" s="116" t="s">
        <v>129</v>
      </c>
      <c r="B224" s="129"/>
      <c r="C224" s="138"/>
      <c r="D224" s="61" t="s">
        <v>274</v>
      </c>
      <c r="E224" s="490" t="s">
        <v>275</v>
      </c>
      <c r="F224" s="363"/>
      <c r="G224" s="225">
        <v>32</v>
      </c>
      <c r="H224" s="253">
        <v>32</v>
      </c>
      <c r="I224" s="275">
        <f>(H224/G224)*100</f>
        <v>100</v>
      </c>
      <c r="J224" s="191"/>
      <c r="K224" s="351"/>
      <c r="L224" s="541"/>
      <c r="M224" s="351"/>
      <c r="N224" s="304"/>
      <c r="O224" s="305"/>
      <c r="P224" s="191"/>
      <c r="Q224" s="191"/>
    </row>
    <row r="225" spans="1:17" s="168" customFormat="1" ht="15" x14ac:dyDescent="0.25">
      <c r="A225" s="116" t="s">
        <v>129</v>
      </c>
      <c r="B225" s="129"/>
      <c r="C225" s="138"/>
      <c r="D225" s="61" t="s">
        <v>276</v>
      </c>
      <c r="E225" s="490" t="s">
        <v>275</v>
      </c>
      <c r="F225" s="363"/>
      <c r="G225" s="225">
        <v>183</v>
      </c>
      <c r="H225" s="253">
        <v>183</v>
      </c>
      <c r="I225" s="275">
        <f>(H225/G225)*100</f>
        <v>100</v>
      </c>
      <c r="J225" s="191"/>
      <c r="K225" s="351"/>
      <c r="L225" s="541"/>
      <c r="M225" s="351"/>
      <c r="N225" s="304"/>
      <c r="O225" s="305"/>
      <c r="P225" s="191"/>
      <c r="Q225" s="191"/>
    </row>
    <row r="226" spans="1:17" s="168" customFormat="1" ht="15" x14ac:dyDescent="0.25">
      <c r="A226" s="116" t="s">
        <v>129</v>
      </c>
      <c r="B226" s="129"/>
      <c r="C226" s="138"/>
      <c r="D226" s="61" t="s">
        <v>277</v>
      </c>
      <c r="E226" s="490" t="s">
        <v>278</v>
      </c>
      <c r="F226" s="363"/>
      <c r="G226" s="225">
        <v>23089</v>
      </c>
      <c r="H226" s="253">
        <v>23089</v>
      </c>
      <c r="I226" s="275">
        <f>(H226/G226)*100</f>
        <v>100</v>
      </c>
      <c r="J226" s="191"/>
      <c r="K226" s="351"/>
      <c r="L226" s="541"/>
      <c r="M226" s="351"/>
      <c r="N226" s="304"/>
      <c r="O226" s="305"/>
      <c r="P226" s="191"/>
      <c r="Q226" s="191"/>
    </row>
    <row r="227" spans="1:17" s="168" customFormat="1" x14ac:dyDescent="0.2">
      <c r="A227" s="172" t="s">
        <v>129</v>
      </c>
      <c r="B227" s="167"/>
      <c r="C227" s="170"/>
      <c r="D227" s="83" t="s">
        <v>149</v>
      </c>
      <c r="E227" s="58" t="s">
        <v>150</v>
      </c>
      <c r="F227" s="377"/>
      <c r="G227" s="225">
        <v>51</v>
      </c>
      <c r="H227" s="253">
        <v>45</v>
      </c>
      <c r="I227" s="275">
        <f>(H227/G227)*100</f>
        <v>88.235294117647058</v>
      </c>
      <c r="J227" s="191"/>
      <c r="K227" s="351"/>
      <c r="L227" s="541"/>
      <c r="M227" s="351"/>
      <c r="N227" s="304"/>
      <c r="O227" s="305"/>
      <c r="P227" s="191"/>
      <c r="Q227" s="191"/>
    </row>
    <row r="228" spans="1:17" s="168" customFormat="1" x14ac:dyDescent="0.2">
      <c r="A228" s="172" t="s">
        <v>129</v>
      </c>
      <c r="B228" s="167"/>
      <c r="C228" s="170"/>
      <c r="D228" s="61" t="s">
        <v>88</v>
      </c>
      <c r="E228" t="s">
        <v>221</v>
      </c>
      <c r="F228" s="377"/>
      <c r="G228" s="225">
        <v>2306</v>
      </c>
      <c r="H228" s="253">
        <v>2306</v>
      </c>
      <c r="I228" s="275">
        <f>(H228/G228)*100</f>
        <v>100</v>
      </c>
      <c r="J228" s="191"/>
      <c r="K228" s="351"/>
      <c r="L228" s="541"/>
      <c r="M228" s="351"/>
      <c r="N228" s="304"/>
      <c r="O228" s="305"/>
      <c r="P228" s="191"/>
      <c r="Q228" s="191"/>
    </row>
    <row r="229" spans="1:17" s="168" customFormat="1" ht="15" x14ac:dyDescent="0.25">
      <c r="A229" s="172" t="s">
        <v>129</v>
      </c>
      <c r="B229" s="167"/>
      <c r="C229" s="138">
        <v>4123</v>
      </c>
      <c r="D229" s="61"/>
      <c r="E229" s="67" t="s">
        <v>81</v>
      </c>
      <c r="F229" s="246"/>
      <c r="G229" s="246">
        <v>6713</v>
      </c>
      <c r="H229" s="246">
        <v>5014</v>
      </c>
      <c r="I229" s="79">
        <f t="shared" ref="I229:I230" si="19">(H229/G229)*100</f>
        <v>74.690898257113076</v>
      </c>
      <c r="J229" s="191"/>
      <c r="K229" s="351"/>
      <c r="L229" s="541"/>
      <c r="M229" s="351"/>
      <c r="N229" s="304"/>
      <c r="O229" s="305"/>
      <c r="P229" s="191"/>
      <c r="Q229" s="191"/>
    </row>
    <row r="230" spans="1:17" s="168" customFormat="1" ht="15" x14ac:dyDescent="0.25">
      <c r="A230" s="172" t="s">
        <v>129</v>
      </c>
      <c r="B230" s="167"/>
      <c r="C230" s="170"/>
      <c r="D230" s="84" t="s">
        <v>82</v>
      </c>
      <c r="E230" s="57" t="s">
        <v>85</v>
      </c>
      <c r="F230" s="246"/>
      <c r="G230" s="249">
        <v>6713</v>
      </c>
      <c r="H230" s="254">
        <v>5014</v>
      </c>
      <c r="I230" s="79">
        <f t="shared" si="19"/>
        <v>74.690898257113076</v>
      </c>
      <c r="J230" s="191"/>
      <c r="K230" s="351"/>
      <c r="L230" s="541"/>
      <c r="M230" s="351"/>
      <c r="N230" s="304"/>
      <c r="O230" s="305"/>
      <c r="P230" s="191"/>
      <c r="Q230" s="191"/>
    </row>
    <row r="231" spans="1:17" s="42" customFormat="1" ht="15" x14ac:dyDescent="0.25">
      <c r="A231" s="116" t="s">
        <v>129</v>
      </c>
      <c r="B231" s="129"/>
      <c r="C231" s="171">
        <v>4216</v>
      </c>
      <c r="D231" s="83"/>
      <c r="E231" s="67" t="s">
        <v>165</v>
      </c>
      <c r="F231" s="363"/>
      <c r="G231" s="251">
        <f>G232+G233+G234</f>
        <v>55849</v>
      </c>
      <c r="H231" s="251">
        <f>H232+H233+H234</f>
        <v>55849</v>
      </c>
      <c r="I231" s="78">
        <f t="shared" ref="I231:I234" si="20">(H231/G231)*100</f>
        <v>100</v>
      </c>
      <c r="J231" s="185"/>
      <c r="K231" s="341"/>
      <c r="L231" s="208"/>
      <c r="M231" s="341"/>
      <c r="N231" s="290"/>
      <c r="O231" s="291"/>
      <c r="P231" s="185"/>
      <c r="Q231" s="185"/>
    </row>
    <row r="232" spans="1:17" s="42" customFormat="1" ht="15" x14ac:dyDescent="0.25">
      <c r="A232" s="116" t="s">
        <v>129</v>
      </c>
      <c r="B232" s="129"/>
      <c r="C232" s="171"/>
      <c r="D232" s="83" t="s">
        <v>222</v>
      </c>
      <c r="E232" t="s">
        <v>224</v>
      </c>
      <c r="F232" s="363"/>
      <c r="G232" s="225">
        <v>778</v>
      </c>
      <c r="H232" s="253">
        <v>778</v>
      </c>
      <c r="I232" s="79">
        <f t="shared" si="20"/>
        <v>100</v>
      </c>
      <c r="J232" s="185"/>
      <c r="K232" s="341"/>
      <c r="L232" s="208"/>
      <c r="M232" s="341"/>
      <c r="N232" s="290"/>
      <c r="O232" s="291"/>
      <c r="P232" s="185"/>
      <c r="Q232" s="185"/>
    </row>
    <row r="233" spans="1:17" s="42" customFormat="1" ht="15" x14ac:dyDescent="0.25">
      <c r="A233" s="116" t="s">
        <v>129</v>
      </c>
      <c r="B233" s="129"/>
      <c r="C233" s="171"/>
      <c r="D233" s="83" t="s">
        <v>223</v>
      </c>
      <c r="E233" t="s">
        <v>224</v>
      </c>
      <c r="F233" s="363"/>
      <c r="G233" s="225">
        <v>4410</v>
      </c>
      <c r="H233" s="253">
        <v>4410</v>
      </c>
      <c r="I233" s="79">
        <f t="shared" si="20"/>
        <v>100</v>
      </c>
      <c r="J233" s="185"/>
      <c r="K233" s="341"/>
      <c r="L233" s="208"/>
      <c r="M233" s="341"/>
      <c r="N233" s="290"/>
      <c r="O233" s="291"/>
      <c r="P233" s="185"/>
      <c r="Q233" s="185"/>
    </row>
    <row r="234" spans="1:17" s="42" customFormat="1" ht="15" x14ac:dyDescent="0.25">
      <c r="A234" s="116" t="s">
        <v>129</v>
      </c>
      <c r="B234" s="129"/>
      <c r="C234" s="171"/>
      <c r="D234" s="83" t="s">
        <v>279</v>
      </c>
      <c r="E234" t="s">
        <v>280</v>
      </c>
      <c r="F234" s="363"/>
      <c r="G234" s="225">
        <v>50661</v>
      </c>
      <c r="H234" s="253">
        <v>50661</v>
      </c>
      <c r="I234" s="79">
        <f t="shared" si="20"/>
        <v>100</v>
      </c>
      <c r="J234" s="185"/>
      <c r="K234" s="341"/>
      <c r="L234" s="208"/>
      <c r="M234" s="341"/>
      <c r="N234" s="290"/>
      <c r="O234" s="291"/>
      <c r="P234" s="185"/>
      <c r="Q234" s="185"/>
    </row>
    <row r="235" spans="1:17" s="42" customFormat="1" ht="15" x14ac:dyDescent="0.25">
      <c r="A235" s="116" t="s">
        <v>129</v>
      </c>
      <c r="B235" s="129"/>
      <c r="C235" s="137">
        <v>4223</v>
      </c>
      <c r="D235" s="84"/>
      <c r="E235" s="68" t="s">
        <v>103</v>
      </c>
      <c r="F235" s="363"/>
      <c r="G235" s="251">
        <f>G236+G237</f>
        <v>54920</v>
      </c>
      <c r="H235" s="251">
        <f>H236+H237</f>
        <v>51324</v>
      </c>
      <c r="I235" s="78">
        <f t="shared" ref="I235:I241" si="21">(H235/G235)*100</f>
        <v>93.452294246176265</v>
      </c>
      <c r="J235" s="185"/>
      <c r="K235" s="341"/>
      <c r="L235" s="208"/>
      <c r="M235" s="341"/>
      <c r="N235" s="290"/>
      <c r="O235" s="291"/>
      <c r="P235" s="185"/>
      <c r="Q235" s="185"/>
    </row>
    <row r="236" spans="1:17" s="42" customFormat="1" ht="15" x14ac:dyDescent="0.25">
      <c r="A236" s="116" t="s">
        <v>129</v>
      </c>
      <c r="B236" s="129"/>
      <c r="C236" s="137"/>
      <c r="D236" s="84" t="s">
        <v>82</v>
      </c>
      <c r="E236" s="206" t="s">
        <v>281</v>
      </c>
      <c r="F236" s="363"/>
      <c r="G236" s="253">
        <v>2</v>
      </c>
      <c r="H236" s="409"/>
      <c r="I236" s="79">
        <v>0</v>
      </c>
      <c r="J236" s="185"/>
      <c r="K236" s="341"/>
      <c r="L236" s="208"/>
      <c r="M236" s="341"/>
      <c r="N236" s="290"/>
      <c r="O236" s="291"/>
      <c r="P236" s="185"/>
      <c r="Q236" s="185"/>
    </row>
    <row r="237" spans="1:17" s="42" customFormat="1" ht="15" x14ac:dyDescent="0.25">
      <c r="A237" s="116" t="s">
        <v>129</v>
      </c>
      <c r="B237" s="129"/>
      <c r="C237" s="137"/>
      <c r="D237" s="84" t="s">
        <v>104</v>
      </c>
      <c r="E237" s="206" t="s">
        <v>282</v>
      </c>
      <c r="F237" s="363"/>
      <c r="G237" s="253">
        <v>54918</v>
      </c>
      <c r="H237" s="409">
        <v>51324</v>
      </c>
      <c r="I237" s="79">
        <f t="shared" si="21"/>
        <v>93.455697585491095</v>
      </c>
      <c r="J237" s="185"/>
      <c r="K237" s="341"/>
      <c r="L237" s="208"/>
      <c r="M237" s="341"/>
      <c r="N237" s="290"/>
      <c r="O237" s="291"/>
      <c r="P237" s="185"/>
      <c r="Q237" s="185"/>
    </row>
    <row r="238" spans="1:17" s="147" customFormat="1" x14ac:dyDescent="0.2">
      <c r="A238" s="158" t="s">
        <v>129</v>
      </c>
      <c r="B238" s="152"/>
      <c r="C238" s="156"/>
      <c r="D238" s="159"/>
      <c r="E238" s="141" t="s">
        <v>138</v>
      </c>
      <c r="F238" s="389">
        <v>0</v>
      </c>
      <c r="G238" s="389">
        <f>G221+G223+G231+G235+G229</f>
        <v>143308</v>
      </c>
      <c r="H238" s="389">
        <f>H221+H223+H231+H235+H229</f>
        <v>138007</v>
      </c>
      <c r="I238" s="150">
        <f t="shared" si="21"/>
        <v>96.300974125659422</v>
      </c>
      <c r="J238" s="188"/>
      <c r="K238" s="492">
        <v>0</v>
      </c>
      <c r="L238" s="492">
        <v>143307844.63</v>
      </c>
      <c r="M238" s="492">
        <v>138006836.86000001</v>
      </c>
      <c r="N238" s="300"/>
      <c r="O238" s="301"/>
      <c r="P238" s="188"/>
      <c r="Q238" s="188"/>
    </row>
    <row r="239" spans="1:17" s="42" customFormat="1" ht="15" x14ac:dyDescent="0.25">
      <c r="A239" s="116" t="s">
        <v>130</v>
      </c>
      <c r="B239" s="129"/>
      <c r="C239" s="49">
        <v>4116</v>
      </c>
      <c r="D239" s="61"/>
      <c r="E239" s="54" t="s">
        <v>13</v>
      </c>
      <c r="F239" s="251"/>
      <c r="G239" s="251">
        <f>G240+G241</f>
        <v>48237</v>
      </c>
      <c r="H239" s="251">
        <f>H240+H241</f>
        <v>48237</v>
      </c>
      <c r="I239" s="78">
        <f t="shared" si="21"/>
        <v>100</v>
      </c>
      <c r="J239" s="185"/>
      <c r="K239" s="341"/>
      <c r="L239" s="208"/>
      <c r="M239" s="341"/>
      <c r="N239" s="290"/>
      <c r="O239" s="291"/>
      <c r="P239" s="185"/>
      <c r="Q239" s="185"/>
    </row>
    <row r="240" spans="1:17" s="42" customFormat="1" ht="15" x14ac:dyDescent="0.25">
      <c r="A240" s="116" t="s">
        <v>130</v>
      </c>
      <c r="B240" s="129"/>
      <c r="C240" s="49"/>
      <c r="D240" s="83" t="s">
        <v>77</v>
      </c>
      <c r="E240" s="82" t="s">
        <v>91</v>
      </c>
      <c r="F240" s="251"/>
      <c r="G240" s="225">
        <v>7236</v>
      </c>
      <c r="H240" s="410">
        <v>7236</v>
      </c>
      <c r="I240" s="1">
        <f t="shared" si="21"/>
        <v>100</v>
      </c>
      <c r="J240" s="185"/>
      <c r="K240" s="341"/>
      <c r="L240" s="208"/>
      <c r="M240" s="341"/>
      <c r="N240" s="290"/>
      <c r="O240" s="291"/>
      <c r="P240" s="185"/>
      <c r="Q240" s="185"/>
    </row>
    <row r="241" spans="1:17" s="42" customFormat="1" ht="15" x14ac:dyDescent="0.25">
      <c r="A241" s="116" t="s">
        <v>130</v>
      </c>
      <c r="B241" s="129"/>
      <c r="C241" s="49"/>
      <c r="D241" s="83" t="s">
        <v>78</v>
      </c>
      <c r="E241" s="58" t="s">
        <v>91</v>
      </c>
      <c r="F241" s="251"/>
      <c r="G241" s="225">
        <v>41001</v>
      </c>
      <c r="H241" s="410">
        <v>41001</v>
      </c>
      <c r="I241" s="1">
        <f t="shared" si="21"/>
        <v>100</v>
      </c>
      <c r="J241" s="185"/>
      <c r="K241" s="341"/>
      <c r="L241" s="208"/>
      <c r="M241" s="341"/>
      <c r="N241" s="290"/>
      <c r="O241" s="291"/>
      <c r="P241" s="185"/>
      <c r="Q241" s="185"/>
    </row>
    <row r="242" spans="1:17" s="147" customFormat="1" x14ac:dyDescent="0.2">
      <c r="A242" s="158" t="s">
        <v>130</v>
      </c>
      <c r="B242" s="152"/>
      <c r="C242" s="156"/>
      <c r="D242" s="159"/>
      <c r="E242" s="141" t="s">
        <v>138</v>
      </c>
      <c r="F242" s="389">
        <v>0</v>
      </c>
      <c r="G242" s="389">
        <f>G239</f>
        <v>48237</v>
      </c>
      <c r="H242" s="391">
        <f>H239</f>
        <v>48237</v>
      </c>
      <c r="I242" s="150">
        <f t="shared" ref="I242:I248" si="22">(H242/G242)*100</f>
        <v>100</v>
      </c>
      <c r="J242" s="188"/>
      <c r="K242" s="492">
        <v>0</v>
      </c>
      <c r="L242" s="492">
        <v>48236727.210000001</v>
      </c>
      <c r="M242" s="492">
        <v>48236727.210000001</v>
      </c>
      <c r="N242" s="300"/>
      <c r="O242" s="301"/>
      <c r="P242" s="188"/>
      <c r="Q242" s="188"/>
    </row>
    <row r="243" spans="1:17" s="42" customFormat="1" ht="15" x14ac:dyDescent="0.25">
      <c r="A243" s="116" t="s">
        <v>131</v>
      </c>
      <c r="B243" s="129"/>
      <c r="C243" s="49">
        <v>4118</v>
      </c>
      <c r="D243" s="85"/>
      <c r="E243" s="67" t="s">
        <v>86</v>
      </c>
      <c r="F243" s="251"/>
      <c r="G243" s="252">
        <v>1525</v>
      </c>
      <c r="H243" s="251">
        <v>1525</v>
      </c>
      <c r="I243" s="19">
        <f t="shared" si="22"/>
        <v>100</v>
      </c>
      <c r="J243" s="185"/>
      <c r="K243" s="341"/>
      <c r="L243" s="208"/>
      <c r="M243" s="341"/>
      <c r="N243" s="290"/>
      <c r="O243" s="291"/>
      <c r="P243" s="185"/>
      <c r="Q243" s="185"/>
    </row>
    <row r="244" spans="1:17" s="42" customFormat="1" ht="15" customHeight="1" x14ac:dyDescent="0.25">
      <c r="A244" s="116" t="s">
        <v>131</v>
      </c>
      <c r="B244" s="129"/>
      <c r="C244" s="49"/>
      <c r="D244" s="84" t="s">
        <v>151</v>
      </c>
      <c r="E244" s="163" t="s">
        <v>152</v>
      </c>
      <c r="F244" s="251"/>
      <c r="G244" s="253">
        <v>1525</v>
      </c>
      <c r="H244" s="225">
        <v>1525</v>
      </c>
      <c r="I244" s="1">
        <f t="shared" si="22"/>
        <v>100</v>
      </c>
      <c r="J244" s="185"/>
      <c r="K244" s="341"/>
      <c r="L244" s="208"/>
      <c r="M244" s="341"/>
      <c r="N244" s="290"/>
      <c r="O244" s="291"/>
      <c r="P244" s="185"/>
      <c r="Q244" s="185"/>
    </row>
    <row r="245" spans="1:17" s="42" customFormat="1" ht="15" customHeight="1" x14ac:dyDescent="0.25">
      <c r="A245" s="116" t="s">
        <v>131</v>
      </c>
      <c r="B245" s="129"/>
      <c r="C245" s="49">
        <v>4218</v>
      </c>
      <c r="D245" s="85"/>
      <c r="E245" s="67" t="s">
        <v>80</v>
      </c>
      <c r="F245" s="251"/>
      <c r="G245" s="252">
        <v>82</v>
      </c>
      <c r="H245" s="251">
        <v>82</v>
      </c>
      <c r="I245" s="19">
        <f t="shared" si="22"/>
        <v>100</v>
      </c>
      <c r="J245" s="185"/>
      <c r="K245" s="341"/>
      <c r="L245" s="208"/>
      <c r="M245" s="341"/>
      <c r="N245" s="290"/>
      <c r="O245" s="291"/>
      <c r="P245" s="185"/>
      <c r="Q245" s="185"/>
    </row>
    <row r="246" spans="1:17" s="42" customFormat="1" ht="15" customHeight="1" x14ac:dyDescent="0.25">
      <c r="A246" s="116" t="s">
        <v>131</v>
      </c>
      <c r="B246" s="129"/>
      <c r="C246" s="49"/>
      <c r="D246" s="84" t="s">
        <v>168</v>
      </c>
      <c r="E246" s="163" t="s">
        <v>166</v>
      </c>
      <c r="F246" s="411"/>
      <c r="G246" s="2">
        <v>82</v>
      </c>
      <c r="H246" s="97">
        <v>82</v>
      </c>
      <c r="I246" s="1">
        <f t="shared" si="22"/>
        <v>100</v>
      </c>
      <c r="J246" s="185"/>
      <c r="K246" s="341"/>
      <c r="L246" s="208"/>
      <c r="M246" s="341"/>
      <c r="N246" s="290"/>
      <c r="O246" s="291"/>
      <c r="P246" s="185"/>
      <c r="Q246" s="185"/>
    </row>
    <row r="247" spans="1:17" s="42" customFormat="1" ht="15" customHeight="1" x14ac:dyDescent="0.25">
      <c r="A247" s="116" t="s">
        <v>131</v>
      </c>
      <c r="B247" s="129">
        <v>6409</v>
      </c>
      <c r="C247" s="49">
        <v>2328</v>
      </c>
      <c r="D247" s="60"/>
      <c r="E247" s="48" t="s">
        <v>15</v>
      </c>
      <c r="F247" s="411"/>
      <c r="G247" s="2"/>
      <c r="H247" s="97">
        <v>1</v>
      </c>
      <c r="I247" s="19">
        <v>0</v>
      </c>
      <c r="J247" s="185"/>
      <c r="K247" s="341"/>
      <c r="L247" s="208"/>
      <c r="M247" s="341"/>
      <c r="N247" s="290"/>
      <c r="O247" s="291"/>
      <c r="P247" s="185"/>
      <c r="Q247" s="185"/>
    </row>
    <row r="248" spans="1:17" s="147" customFormat="1" x14ac:dyDescent="0.2">
      <c r="A248" s="158" t="s">
        <v>131</v>
      </c>
      <c r="B248" s="152"/>
      <c r="C248" s="156"/>
      <c r="D248" s="159"/>
      <c r="E248" s="141" t="s">
        <v>138</v>
      </c>
      <c r="F248" s="389">
        <v>0</v>
      </c>
      <c r="G248" s="389">
        <f>G243+G245</f>
        <v>1607</v>
      </c>
      <c r="H248" s="389">
        <f>H243+H245+H247</f>
        <v>1608</v>
      </c>
      <c r="I248" s="150">
        <f t="shared" si="22"/>
        <v>100.0622277535781</v>
      </c>
      <c r="J248" s="188"/>
      <c r="K248" s="492">
        <v>0</v>
      </c>
      <c r="L248" s="492">
        <v>1606679.39</v>
      </c>
      <c r="M248" s="492">
        <v>1607658.38</v>
      </c>
      <c r="N248" s="300"/>
      <c r="O248" s="301"/>
      <c r="P248" s="188"/>
      <c r="Q248" s="188"/>
    </row>
    <row r="249" spans="1:17" s="42" customFormat="1" ht="15" x14ac:dyDescent="0.25">
      <c r="A249" s="116" t="s">
        <v>132</v>
      </c>
      <c r="B249" s="129"/>
      <c r="C249" s="49">
        <v>4116</v>
      </c>
      <c r="D249" s="61"/>
      <c r="E249" s="54" t="s">
        <v>13</v>
      </c>
      <c r="F249" s="363"/>
      <c r="G249" s="251">
        <f>G250+G251</f>
        <v>55990</v>
      </c>
      <c r="H249" s="251">
        <f>H250+H251</f>
        <v>55990</v>
      </c>
      <c r="I249" s="19">
        <f>(H249/G249)*100</f>
        <v>100</v>
      </c>
      <c r="J249" s="185"/>
      <c r="K249" s="341"/>
      <c r="L249" s="208"/>
      <c r="M249" s="341"/>
      <c r="N249" s="290"/>
      <c r="O249" s="291"/>
      <c r="P249" s="185"/>
      <c r="Q249" s="185"/>
    </row>
    <row r="250" spans="1:17" s="42" customFormat="1" ht="15" x14ac:dyDescent="0.25">
      <c r="A250" s="116" t="s">
        <v>132</v>
      </c>
      <c r="B250" s="135"/>
      <c r="C250" s="49"/>
      <c r="D250" s="61" t="s">
        <v>93</v>
      </c>
      <c r="E250" s="65" t="s">
        <v>94</v>
      </c>
      <c r="F250" s="363"/>
      <c r="G250" s="412">
        <v>8398</v>
      </c>
      <c r="H250" s="413">
        <v>14388</v>
      </c>
      <c r="I250" s="1">
        <f>(H250/G250)*100</f>
        <v>171.32650631102644</v>
      </c>
      <c r="J250" s="185"/>
      <c r="K250" s="341"/>
      <c r="L250" s="208"/>
      <c r="M250" s="341"/>
      <c r="N250" s="290"/>
      <c r="O250" s="291"/>
      <c r="P250" s="185"/>
      <c r="Q250" s="185"/>
    </row>
    <row r="251" spans="1:17" s="42" customFormat="1" ht="15" customHeight="1" x14ac:dyDescent="0.25">
      <c r="A251" s="116" t="s">
        <v>132</v>
      </c>
      <c r="B251" s="135"/>
      <c r="C251" s="49"/>
      <c r="D251" s="61" t="s">
        <v>95</v>
      </c>
      <c r="E251" s="65" t="s">
        <v>94</v>
      </c>
      <c r="F251" s="363"/>
      <c r="G251" s="412">
        <v>47592</v>
      </c>
      <c r="H251" s="413">
        <v>41602</v>
      </c>
      <c r="I251" s="1">
        <f>(H251/G251)*100</f>
        <v>87.413851067406284</v>
      </c>
      <c r="J251" s="185"/>
      <c r="K251" s="341"/>
      <c r="L251" s="208"/>
      <c r="M251" s="341"/>
      <c r="N251" s="290"/>
      <c r="O251" s="291"/>
      <c r="P251" s="185"/>
      <c r="Q251" s="185"/>
    </row>
    <row r="252" spans="1:17" s="42" customFormat="1" ht="15" customHeight="1" x14ac:dyDescent="0.25">
      <c r="A252" s="116" t="s">
        <v>132</v>
      </c>
      <c r="B252" s="129"/>
      <c r="C252" s="171">
        <v>4216</v>
      </c>
      <c r="D252" s="83"/>
      <c r="E252" s="67" t="s">
        <v>165</v>
      </c>
      <c r="F252" s="363"/>
      <c r="G252" s="385">
        <f>G253+G254</f>
        <v>300</v>
      </c>
      <c r="H252" s="414">
        <f>H253+H254</f>
        <v>300</v>
      </c>
      <c r="I252" s="19">
        <f t="shared" ref="I252:I255" si="23">(H252/G252)*100</f>
        <v>100</v>
      </c>
      <c r="J252" s="185"/>
      <c r="K252" s="341"/>
      <c r="L252" s="208"/>
      <c r="M252" s="341"/>
      <c r="N252" s="290"/>
      <c r="O252" s="291"/>
      <c r="P252" s="185"/>
      <c r="Q252" s="185"/>
    </row>
    <row r="253" spans="1:17" s="42" customFormat="1" ht="15" customHeight="1" x14ac:dyDescent="0.25">
      <c r="A253" s="116" t="s">
        <v>132</v>
      </c>
      <c r="B253" s="135"/>
      <c r="C253" s="49"/>
      <c r="D253" s="61" t="s">
        <v>225</v>
      </c>
      <c r="E253" t="s">
        <v>227</v>
      </c>
      <c r="F253" s="363"/>
      <c r="G253" s="412">
        <v>45</v>
      </c>
      <c r="H253" s="413">
        <v>45</v>
      </c>
      <c r="I253" s="1">
        <f t="shared" si="23"/>
        <v>100</v>
      </c>
      <c r="J253" s="185"/>
      <c r="K253" s="341"/>
      <c r="L253" s="208"/>
      <c r="M253" s="341"/>
      <c r="N253" s="290"/>
      <c r="O253" s="291"/>
      <c r="P253" s="185"/>
      <c r="Q253" s="185"/>
    </row>
    <row r="254" spans="1:17" s="42" customFormat="1" ht="15" customHeight="1" x14ac:dyDescent="0.25">
      <c r="A254" s="116" t="s">
        <v>132</v>
      </c>
      <c r="B254" s="135"/>
      <c r="C254" s="49"/>
      <c r="D254" s="61" t="s">
        <v>226</v>
      </c>
      <c r="E254" t="s">
        <v>227</v>
      </c>
      <c r="F254" s="363"/>
      <c r="G254" s="412">
        <v>255</v>
      </c>
      <c r="H254" s="413">
        <v>255</v>
      </c>
      <c r="I254" s="1">
        <f t="shared" si="23"/>
        <v>100</v>
      </c>
      <c r="J254" s="185"/>
      <c r="K254" s="341"/>
      <c r="L254" s="208"/>
      <c r="M254" s="341"/>
      <c r="N254" s="290"/>
      <c r="O254" s="291"/>
      <c r="P254" s="185"/>
      <c r="Q254" s="185"/>
    </row>
    <row r="255" spans="1:17" s="42" customFormat="1" ht="15" x14ac:dyDescent="0.25">
      <c r="A255" s="116" t="s">
        <v>132</v>
      </c>
      <c r="B255" s="129">
        <v>3299</v>
      </c>
      <c r="C255" s="49">
        <v>2212</v>
      </c>
      <c r="D255" s="61"/>
      <c r="E255" s="69" t="s">
        <v>143</v>
      </c>
      <c r="F255" s="363"/>
      <c r="G255" s="251">
        <v>5</v>
      </c>
      <c r="H255" s="251">
        <v>5</v>
      </c>
      <c r="I255" s="19">
        <f t="shared" si="23"/>
        <v>100</v>
      </c>
      <c r="J255" s="185"/>
      <c r="K255" s="341"/>
      <c r="L255" s="208"/>
      <c r="M255" s="354"/>
      <c r="N255" s="290"/>
      <c r="O255" s="291"/>
      <c r="P255" s="185"/>
      <c r="Q255" s="185"/>
    </row>
    <row r="256" spans="1:17" s="42" customFormat="1" ht="15" x14ac:dyDescent="0.25">
      <c r="A256" s="116" t="s">
        <v>132</v>
      </c>
      <c r="B256" s="129">
        <v>6402</v>
      </c>
      <c r="C256" s="49">
        <v>2229</v>
      </c>
      <c r="D256" s="61"/>
      <c r="E256" s="54" t="s">
        <v>35</v>
      </c>
      <c r="F256" s="363"/>
      <c r="G256" s="251">
        <v>482</v>
      </c>
      <c r="H256" s="251">
        <v>486</v>
      </c>
      <c r="I256" s="19">
        <f t="shared" ref="I256" si="24">(H256/G256)*100</f>
        <v>100.8298755186722</v>
      </c>
      <c r="J256" s="185"/>
      <c r="K256" s="341"/>
      <c r="L256" s="208"/>
      <c r="M256" s="354"/>
      <c r="N256" s="290"/>
      <c r="O256" s="291"/>
      <c r="P256" s="185"/>
      <c r="Q256" s="185"/>
    </row>
    <row r="257" spans="1:17" s="147" customFormat="1" x14ac:dyDescent="0.2">
      <c r="A257" s="158" t="s">
        <v>132</v>
      </c>
      <c r="B257" s="156"/>
      <c r="C257" s="156"/>
      <c r="D257" s="159"/>
      <c r="E257" s="141" t="s">
        <v>138</v>
      </c>
      <c r="F257" s="389">
        <v>0</v>
      </c>
      <c r="G257" s="389">
        <f>G249+G252+G255+G256</f>
        <v>56777</v>
      </c>
      <c r="H257" s="389">
        <f>H249+H252+H255+H256</f>
        <v>56781</v>
      </c>
      <c r="I257" s="150">
        <f t="shared" ref="I257" si="25">(H257/G257)*100</f>
        <v>100.00704510629303</v>
      </c>
      <c r="J257" s="188"/>
      <c r="K257" s="492">
        <v>0</v>
      </c>
      <c r="L257" s="492">
        <v>56776896.409999996</v>
      </c>
      <c r="M257" s="492">
        <v>56780896.409999996</v>
      </c>
      <c r="N257" s="300"/>
      <c r="O257" s="301"/>
      <c r="P257" s="188"/>
      <c r="Q257" s="188"/>
    </row>
    <row r="258" spans="1:17" s="168" customFormat="1" ht="15" x14ac:dyDescent="0.25">
      <c r="A258" s="174" t="s">
        <v>172</v>
      </c>
      <c r="B258" s="169"/>
      <c r="C258" s="49">
        <v>4116</v>
      </c>
      <c r="D258" s="61"/>
      <c r="E258" s="54" t="s">
        <v>13</v>
      </c>
      <c r="F258" s="415"/>
      <c r="G258" s="415">
        <f>G259+G260+G261</f>
        <v>10016</v>
      </c>
      <c r="H258" s="415">
        <f>H259+H260+H261</f>
        <v>10568</v>
      </c>
      <c r="I258" s="19">
        <f t="shared" ref="I258:I260" si="26">(H258/G258)*100</f>
        <v>105.5111821086262</v>
      </c>
      <c r="J258" s="191"/>
      <c r="K258" s="351"/>
      <c r="L258" s="541"/>
      <c r="M258" s="351"/>
      <c r="N258" s="304"/>
      <c r="O258" s="305"/>
      <c r="P258" s="191"/>
      <c r="Q258" s="191"/>
    </row>
    <row r="259" spans="1:17" s="168" customFormat="1" x14ac:dyDescent="0.2">
      <c r="A259" s="172" t="s">
        <v>172</v>
      </c>
      <c r="B259" s="173"/>
      <c r="C259" s="169"/>
      <c r="D259" s="83" t="s">
        <v>77</v>
      </c>
      <c r="E259" s="82" t="s">
        <v>91</v>
      </c>
      <c r="F259" s="416"/>
      <c r="G259" s="417">
        <v>1502</v>
      </c>
      <c r="H259" s="417">
        <v>1502</v>
      </c>
      <c r="I259" s="1">
        <f t="shared" si="26"/>
        <v>100</v>
      </c>
      <c r="J259" s="191"/>
      <c r="K259" s="351"/>
      <c r="L259" s="541"/>
      <c r="M259" s="351"/>
      <c r="N259" s="304"/>
      <c r="O259" s="305"/>
      <c r="P259" s="191"/>
      <c r="Q259" s="191"/>
    </row>
    <row r="260" spans="1:17" s="168" customFormat="1" x14ac:dyDescent="0.2">
      <c r="A260" s="172" t="s">
        <v>172</v>
      </c>
      <c r="B260" s="173"/>
      <c r="C260" s="169"/>
      <c r="D260" s="83" t="s">
        <v>78</v>
      </c>
      <c r="E260" s="58" t="s">
        <v>91</v>
      </c>
      <c r="F260" s="416"/>
      <c r="G260" s="417">
        <v>8514</v>
      </c>
      <c r="H260" s="417">
        <v>8514</v>
      </c>
      <c r="I260" s="1">
        <f t="shared" si="26"/>
        <v>100</v>
      </c>
      <c r="J260" s="191"/>
      <c r="K260" s="351"/>
      <c r="L260" s="541"/>
      <c r="M260" s="351"/>
      <c r="N260" s="304"/>
      <c r="O260" s="305"/>
      <c r="P260" s="191"/>
      <c r="Q260" s="191"/>
    </row>
    <row r="261" spans="1:17" s="168" customFormat="1" ht="15.75" customHeight="1" x14ac:dyDescent="0.2">
      <c r="A261" s="227" t="s">
        <v>172</v>
      </c>
      <c r="B261" s="173"/>
      <c r="C261" s="170"/>
      <c r="D261" s="83" t="s">
        <v>173</v>
      </c>
      <c r="E261" s="58" t="s">
        <v>241</v>
      </c>
      <c r="F261" s="416"/>
      <c r="G261" s="418"/>
      <c r="H261" s="418">
        <v>552</v>
      </c>
      <c r="I261" s="165">
        <v>0</v>
      </c>
      <c r="J261" s="191"/>
      <c r="K261" s="351"/>
      <c r="L261" s="541"/>
      <c r="M261" s="351"/>
      <c r="N261" s="304"/>
      <c r="O261" s="305"/>
      <c r="P261" s="191"/>
      <c r="Q261" s="191"/>
    </row>
    <row r="262" spans="1:17" s="168" customFormat="1" ht="15" x14ac:dyDescent="0.25">
      <c r="A262" s="227" t="s">
        <v>172</v>
      </c>
      <c r="B262" s="129">
        <v>4378</v>
      </c>
      <c r="C262" s="49">
        <v>2212</v>
      </c>
      <c r="D262" s="61"/>
      <c r="E262" s="69" t="s">
        <v>143</v>
      </c>
      <c r="F262" s="416"/>
      <c r="G262" s="419">
        <v>100</v>
      </c>
      <c r="H262" s="419">
        <v>100</v>
      </c>
      <c r="I262" s="19">
        <f t="shared" ref="I262" si="27">(H262/G262)*100</f>
        <v>100</v>
      </c>
      <c r="J262" s="191"/>
      <c r="K262" s="351"/>
      <c r="L262" s="541"/>
      <c r="M262" s="351"/>
      <c r="N262" s="304"/>
      <c r="O262" s="305"/>
      <c r="P262" s="191"/>
      <c r="Q262" s="191"/>
    </row>
    <row r="263" spans="1:17" s="147" customFormat="1" x14ac:dyDescent="0.2">
      <c r="A263" s="158" t="s">
        <v>172</v>
      </c>
      <c r="B263" s="156"/>
      <c r="C263" s="156"/>
      <c r="D263" s="159"/>
      <c r="E263" s="141" t="s">
        <v>138</v>
      </c>
      <c r="F263" s="389">
        <v>0</v>
      </c>
      <c r="G263" s="389">
        <f>G258+G262</f>
        <v>10116</v>
      </c>
      <c r="H263" s="389">
        <f>H258+H262</f>
        <v>10668</v>
      </c>
      <c r="I263" s="150">
        <f>(H263/G263)*100</f>
        <v>105.45670225385528</v>
      </c>
      <c r="J263" s="188"/>
      <c r="K263" s="492">
        <v>0</v>
      </c>
      <c r="L263" s="492">
        <v>10116257.84</v>
      </c>
      <c r="M263" s="492">
        <v>10667827.75</v>
      </c>
      <c r="N263" s="300"/>
      <c r="O263" s="301"/>
      <c r="P263" s="188"/>
      <c r="Q263" s="188"/>
    </row>
    <row r="264" spans="1:17" s="212" customFormat="1" x14ac:dyDescent="0.2">
      <c r="A264" s="217"/>
      <c r="B264" s="216"/>
      <c r="C264" s="216"/>
      <c r="D264" s="220"/>
      <c r="E264" s="211"/>
      <c r="F264" s="581">
        <f>F263+F257+F248+F242+F238+F220+F216+F212+F208</f>
        <v>0</v>
      </c>
      <c r="G264" s="581">
        <f>G263+G257+G248+G242+G238+G220+G216+G212+G208</f>
        <v>265302</v>
      </c>
      <c r="H264" s="581">
        <f>H263+H257+H248+H242+H238+H220+H216+H212+H208</f>
        <v>260671</v>
      </c>
      <c r="I264" s="582"/>
      <c r="J264" s="199"/>
      <c r="K264" s="355">
        <f>K263+K257+K248+K242+K238+K220+K216+K212+K208</f>
        <v>0</v>
      </c>
      <c r="L264" s="355">
        <f>L263+L257+L248+L242+L238+L220+L216+L212+L208</f>
        <v>265301303.14999998</v>
      </c>
      <c r="M264" s="355">
        <f>M263+M257+M248+M242+M238+M220+M216+M212+M208</f>
        <v>260670657.87000003</v>
      </c>
      <c r="N264" s="302"/>
      <c r="O264" s="303"/>
      <c r="P264" s="199"/>
      <c r="Q264" s="199"/>
    </row>
    <row r="265" spans="1:17" s="212" customFormat="1" x14ac:dyDescent="0.2">
      <c r="A265" s="217"/>
      <c r="B265" s="216"/>
      <c r="C265" s="216"/>
      <c r="D265" s="220"/>
      <c r="E265" s="211"/>
      <c r="F265" s="420"/>
      <c r="G265" s="420"/>
      <c r="H265" s="420"/>
      <c r="I265" s="221"/>
      <c r="J265" s="199"/>
      <c r="K265" s="398"/>
      <c r="L265" s="398"/>
      <c r="M265" s="398"/>
      <c r="N265" s="302"/>
      <c r="O265" s="303"/>
      <c r="P265" s="199"/>
      <c r="Q265" s="199"/>
    </row>
    <row r="266" spans="1:17" s="212" customFormat="1" x14ac:dyDescent="0.2">
      <c r="A266" s="217"/>
      <c r="B266" s="216"/>
      <c r="C266" s="216"/>
      <c r="D266" s="220"/>
      <c r="E266" s="211"/>
      <c r="F266" s="420"/>
      <c r="G266" s="420"/>
      <c r="H266" s="420"/>
      <c r="I266" s="221"/>
      <c r="J266" s="199"/>
      <c r="K266" s="398"/>
      <c r="L266" s="398"/>
      <c r="M266" s="398"/>
      <c r="N266" s="302"/>
      <c r="O266" s="303"/>
      <c r="P266" s="199"/>
      <c r="Q266" s="199"/>
    </row>
    <row r="267" spans="1:17" s="212" customFormat="1" x14ac:dyDescent="0.2">
      <c r="A267" s="217"/>
      <c r="B267" s="216"/>
      <c r="C267" s="216"/>
      <c r="D267" s="220"/>
      <c r="E267" s="211"/>
      <c r="F267" s="420"/>
      <c r="G267" s="420"/>
      <c r="H267" s="420"/>
      <c r="I267" s="221"/>
      <c r="J267" s="199"/>
      <c r="K267" s="398"/>
      <c r="L267" s="398"/>
      <c r="M267" s="398"/>
      <c r="N267" s="302"/>
      <c r="O267" s="303"/>
      <c r="P267" s="199"/>
      <c r="Q267" s="199"/>
    </row>
    <row r="268" spans="1:17" s="212" customFormat="1" x14ac:dyDescent="0.2">
      <c r="A268" s="217"/>
      <c r="B268" s="216"/>
      <c r="C268" s="216"/>
      <c r="D268" s="220"/>
      <c r="E268" s="211"/>
      <c r="F268" s="420"/>
      <c r="G268" s="420"/>
      <c r="H268" s="420"/>
      <c r="I268" s="221"/>
      <c r="J268" s="199"/>
      <c r="K268" s="398"/>
      <c r="L268" s="398"/>
      <c r="M268" s="398"/>
      <c r="N268" s="302"/>
      <c r="O268" s="303"/>
      <c r="P268" s="199"/>
      <c r="Q268" s="199"/>
    </row>
    <row r="269" spans="1:17" ht="13.5" customHeight="1" thickBot="1" x14ac:dyDescent="0.25">
      <c r="A269" s="119"/>
      <c r="E269" s="229"/>
      <c r="F269" s="370"/>
      <c r="G269" s="375"/>
      <c r="H269" s="370"/>
      <c r="I269" s="36" t="s">
        <v>0</v>
      </c>
    </row>
    <row r="270" spans="1:17" s="42" customFormat="1" ht="20.25" customHeight="1" thickTop="1" thickBot="1" x14ac:dyDescent="0.25">
      <c r="A270" s="95" t="s">
        <v>107</v>
      </c>
      <c r="B270" s="93" t="s">
        <v>14</v>
      </c>
      <c r="C270" s="37" t="s">
        <v>2</v>
      </c>
      <c r="D270" s="38" t="s">
        <v>19</v>
      </c>
      <c r="E270" s="39" t="s">
        <v>3</v>
      </c>
      <c r="F270" s="40" t="s">
        <v>4</v>
      </c>
      <c r="G270" s="40" t="s">
        <v>5</v>
      </c>
      <c r="H270" s="40" t="s">
        <v>20</v>
      </c>
      <c r="I270" s="41" t="s">
        <v>21</v>
      </c>
      <c r="J270" s="185"/>
      <c r="K270" s="289"/>
      <c r="L270" s="208"/>
      <c r="M270" s="289"/>
      <c r="N270" s="290"/>
      <c r="O270" s="291"/>
      <c r="P270" s="185"/>
      <c r="Q270" s="185"/>
    </row>
    <row r="271" spans="1:17" s="43" customFormat="1" ht="12.75" thickTop="1" x14ac:dyDescent="0.2">
      <c r="A271" s="113">
        <v>1</v>
      </c>
      <c r="B271" s="108">
        <v>2</v>
      </c>
      <c r="C271" s="109">
        <v>3</v>
      </c>
      <c r="D271" s="108">
        <v>4</v>
      </c>
      <c r="E271" s="109">
        <v>5</v>
      </c>
      <c r="F271" s="108">
        <v>6</v>
      </c>
      <c r="G271" s="110">
        <v>7</v>
      </c>
      <c r="H271" s="111">
        <v>8</v>
      </c>
      <c r="I271" s="112" t="s">
        <v>108</v>
      </c>
      <c r="J271" s="185"/>
      <c r="K271" s="292"/>
      <c r="L271" s="362"/>
      <c r="M271" s="292"/>
      <c r="N271" s="293"/>
      <c r="O271" s="294"/>
      <c r="P271" s="187"/>
      <c r="Q271" s="187"/>
    </row>
    <row r="272" spans="1:17" s="212" customFormat="1" ht="15" x14ac:dyDescent="0.25">
      <c r="A272" s="213" t="s">
        <v>192</v>
      </c>
      <c r="B272" s="223"/>
      <c r="C272" s="49">
        <v>4116</v>
      </c>
      <c r="D272" s="210"/>
      <c r="E272" s="54" t="s">
        <v>13</v>
      </c>
      <c r="F272" s="415"/>
      <c r="G272" s="251">
        <f>G273+G274</f>
        <v>33896</v>
      </c>
      <c r="H272" s="251">
        <f>H273+H274</f>
        <v>33896</v>
      </c>
      <c r="I272" s="19">
        <f t="shared" ref="I272:I274" si="28">(H272/G272)*100</f>
        <v>100</v>
      </c>
      <c r="J272" s="199"/>
      <c r="K272" s="355"/>
      <c r="L272" s="398"/>
      <c r="M272" s="355"/>
      <c r="N272" s="302"/>
      <c r="O272" s="303"/>
      <c r="P272" s="199"/>
      <c r="Q272" s="199"/>
    </row>
    <row r="273" spans="1:17" s="212" customFormat="1" x14ac:dyDescent="0.2">
      <c r="A273" s="213" t="s">
        <v>192</v>
      </c>
      <c r="B273" s="223"/>
      <c r="C273" s="226"/>
      <c r="D273" s="61" t="s">
        <v>193</v>
      </c>
      <c r="E273" s="224" t="s">
        <v>195</v>
      </c>
      <c r="F273" s="415"/>
      <c r="G273" s="225">
        <v>5085</v>
      </c>
      <c r="H273" s="225">
        <v>5085</v>
      </c>
      <c r="I273" s="1">
        <f t="shared" si="28"/>
        <v>100</v>
      </c>
      <c r="J273" s="199"/>
      <c r="K273" s="355"/>
      <c r="L273" s="398"/>
      <c r="M273" s="355"/>
      <c r="N273" s="302"/>
      <c r="O273" s="303"/>
      <c r="P273" s="199"/>
      <c r="Q273" s="199"/>
    </row>
    <row r="274" spans="1:17" s="212" customFormat="1" x14ac:dyDescent="0.2">
      <c r="A274" s="213" t="s">
        <v>192</v>
      </c>
      <c r="B274" s="223"/>
      <c r="C274" s="226"/>
      <c r="D274" s="61" t="s">
        <v>194</v>
      </c>
      <c r="E274" s="224" t="s">
        <v>195</v>
      </c>
      <c r="F274" s="415"/>
      <c r="G274" s="225">
        <v>28811</v>
      </c>
      <c r="H274" s="225">
        <v>28811</v>
      </c>
      <c r="I274" s="1">
        <f t="shared" si="28"/>
        <v>100</v>
      </c>
      <c r="J274" s="199"/>
      <c r="K274" s="355"/>
      <c r="L274" s="398"/>
      <c r="M274" s="355"/>
      <c r="N274" s="302"/>
      <c r="O274" s="303"/>
      <c r="P274" s="199"/>
      <c r="Q274" s="199"/>
    </row>
    <row r="275" spans="1:17" s="212" customFormat="1" ht="15" x14ac:dyDescent="0.25">
      <c r="A275" s="213" t="s">
        <v>192</v>
      </c>
      <c r="B275" s="223"/>
      <c r="C275" s="171">
        <v>4216</v>
      </c>
      <c r="D275" s="83"/>
      <c r="E275" s="67" t="s">
        <v>165</v>
      </c>
      <c r="F275" s="415"/>
      <c r="G275" s="251">
        <f>G276+G277</f>
        <v>1900</v>
      </c>
      <c r="H275" s="251">
        <f>H276+H277</f>
        <v>1900</v>
      </c>
      <c r="I275" s="19">
        <f t="shared" ref="I275" si="29">(H275/G275)*100</f>
        <v>100</v>
      </c>
      <c r="J275" s="199"/>
      <c r="K275" s="355"/>
      <c r="L275" s="398"/>
      <c r="M275" s="355"/>
      <c r="N275" s="302"/>
      <c r="O275" s="303"/>
      <c r="P275" s="199"/>
      <c r="Q275" s="199"/>
    </row>
    <row r="276" spans="1:17" s="212" customFormat="1" x14ac:dyDescent="0.2">
      <c r="A276" s="213" t="s">
        <v>192</v>
      </c>
      <c r="B276" s="223"/>
      <c r="C276" s="138"/>
      <c r="D276" s="61" t="s">
        <v>283</v>
      </c>
      <c r="E276" s="487" t="s">
        <v>285</v>
      </c>
      <c r="F276" s="415"/>
      <c r="G276" s="225">
        <v>285</v>
      </c>
      <c r="H276" s="225">
        <v>285</v>
      </c>
      <c r="I276" s="1">
        <f t="shared" ref="I276:I277" si="30">(H276/G276)*100</f>
        <v>100</v>
      </c>
      <c r="J276" s="199"/>
      <c r="K276" s="355"/>
      <c r="L276" s="398"/>
      <c r="M276" s="355"/>
      <c r="N276" s="302"/>
      <c r="O276" s="303"/>
      <c r="P276" s="199"/>
      <c r="Q276" s="199"/>
    </row>
    <row r="277" spans="1:17" s="212" customFormat="1" x14ac:dyDescent="0.2">
      <c r="A277" s="213" t="s">
        <v>192</v>
      </c>
      <c r="B277" s="223"/>
      <c r="C277" s="49"/>
      <c r="D277" s="61" t="s">
        <v>284</v>
      </c>
      <c r="E277" s="487" t="s">
        <v>285</v>
      </c>
      <c r="F277" s="415"/>
      <c r="G277" s="225">
        <v>1615</v>
      </c>
      <c r="H277" s="225">
        <v>1615</v>
      </c>
      <c r="I277" s="1">
        <f t="shared" si="30"/>
        <v>100</v>
      </c>
      <c r="J277" s="199"/>
      <c r="K277" s="355"/>
      <c r="L277" s="398"/>
      <c r="M277" s="355"/>
      <c r="N277" s="302"/>
      <c r="O277" s="303"/>
      <c r="P277" s="199"/>
      <c r="Q277" s="199"/>
    </row>
    <row r="278" spans="1:17" s="212" customFormat="1" ht="15" x14ac:dyDescent="0.25">
      <c r="A278" s="213" t="s">
        <v>192</v>
      </c>
      <c r="B278" s="121">
        <v>3299</v>
      </c>
      <c r="C278" s="214">
        <v>2141</v>
      </c>
      <c r="D278" s="210"/>
      <c r="E278" s="70" t="s">
        <v>11</v>
      </c>
      <c r="F278" s="415"/>
      <c r="G278" s="225"/>
      <c r="H278" s="251">
        <v>75</v>
      </c>
      <c r="I278" s="19">
        <v>0</v>
      </c>
      <c r="J278" s="199"/>
      <c r="K278" s="355"/>
      <c r="L278" s="398"/>
      <c r="M278" s="355"/>
      <c r="N278" s="302"/>
      <c r="O278" s="303"/>
      <c r="P278" s="199"/>
      <c r="Q278" s="199"/>
    </row>
    <row r="279" spans="1:17" s="147" customFormat="1" x14ac:dyDescent="0.2">
      <c r="A279" s="158" t="s">
        <v>192</v>
      </c>
      <c r="B279" s="156"/>
      <c r="C279" s="156"/>
      <c r="D279" s="159"/>
      <c r="E279" s="141" t="s">
        <v>138</v>
      </c>
      <c r="F279" s="389">
        <v>0</v>
      </c>
      <c r="G279" s="389">
        <f>G272+G275+G278</f>
        <v>35796</v>
      </c>
      <c r="H279" s="389">
        <f>H272+H275+H278</f>
        <v>35871</v>
      </c>
      <c r="I279" s="150">
        <f>(H279/G279)*100</f>
        <v>100.20952061682871</v>
      </c>
      <c r="J279" s="188"/>
      <c r="K279" s="492">
        <v>0</v>
      </c>
      <c r="L279" s="492">
        <v>35795826.5</v>
      </c>
      <c r="M279" s="492">
        <v>35870612.869999997</v>
      </c>
      <c r="N279" s="300"/>
      <c r="O279" s="301"/>
      <c r="P279" s="188"/>
      <c r="Q279" s="188"/>
    </row>
    <row r="280" spans="1:17" s="212" customFormat="1" ht="15" x14ac:dyDescent="0.25">
      <c r="A280" s="213" t="s">
        <v>196</v>
      </c>
      <c r="B280" s="223"/>
      <c r="C280" s="49">
        <v>4116</v>
      </c>
      <c r="D280" s="210"/>
      <c r="E280" s="54" t="s">
        <v>13</v>
      </c>
      <c r="F280" s="415"/>
      <c r="G280" s="251">
        <f>G281+G282</f>
        <v>17238</v>
      </c>
      <c r="H280" s="251">
        <f>H281+H282</f>
        <v>17238</v>
      </c>
      <c r="I280" s="19">
        <f t="shared" ref="I280:I282" si="31">(H280/G280)*100</f>
        <v>100</v>
      </c>
      <c r="J280" s="199"/>
      <c r="K280" s="355"/>
      <c r="L280" s="398"/>
      <c r="M280" s="355"/>
      <c r="N280" s="302"/>
      <c r="O280" s="303"/>
      <c r="P280" s="199"/>
      <c r="Q280" s="199"/>
    </row>
    <row r="281" spans="1:17" s="212" customFormat="1" x14ac:dyDescent="0.2">
      <c r="A281" s="213" t="s">
        <v>196</v>
      </c>
      <c r="B281" s="223"/>
      <c r="C281" s="226"/>
      <c r="D281" s="61" t="s">
        <v>193</v>
      </c>
      <c r="E281" s="224" t="s">
        <v>195</v>
      </c>
      <c r="F281" s="415"/>
      <c r="G281" s="225">
        <v>2586</v>
      </c>
      <c r="H281" s="225">
        <v>2586</v>
      </c>
      <c r="I281" s="1">
        <f t="shared" si="31"/>
        <v>100</v>
      </c>
      <c r="J281" s="199"/>
      <c r="K281" s="355"/>
      <c r="L281" s="398"/>
      <c r="M281" s="355"/>
      <c r="N281" s="302"/>
      <c r="O281" s="303"/>
      <c r="P281" s="199"/>
      <c r="Q281" s="199"/>
    </row>
    <row r="282" spans="1:17" s="212" customFormat="1" x14ac:dyDescent="0.2">
      <c r="A282" s="213" t="s">
        <v>196</v>
      </c>
      <c r="B282" s="223"/>
      <c r="C282" s="226"/>
      <c r="D282" s="61" t="s">
        <v>194</v>
      </c>
      <c r="E282" s="224" t="s">
        <v>195</v>
      </c>
      <c r="F282" s="415"/>
      <c r="G282" s="225">
        <v>14652</v>
      </c>
      <c r="H282" s="225">
        <v>14652</v>
      </c>
      <c r="I282" s="1">
        <f t="shared" si="31"/>
        <v>100</v>
      </c>
      <c r="J282" s="199"/>
      <c r="K282" s="355"/>
      <c r="L282" s="398"/>
      <c r="M282" s="355"/>
      <c r="N282" s="302"/>
      <c r="O282" s="303"/>
      <c r="P282" s="199"/>
      <c r="Q282" s="199"/>
    </row>
    <row r="283" spans="1:17" s="212" customFormat="1" ht="15" x14ac:dyDescent="0.25">
      <c r="A283" s="213" t="s">
        <v>196</v>
      </c>
      <c r="B283" s="121">
        <v>3299</v>
      </c>
      <c r="C283" s="214">
        <v>2141</v>
      </c>
      <c r="D283" s="210"/>
      <c r="E283" s="70" t="s">
        <v>11</v>
      </c>
      <c r="F283" s="415"/>
      <c r="G283" s="225"/>
      <c r="H283" s="251">
        <v>40</v>
      </c>
      <c r="I283" s="19">
        <v>0</v>
      </c>
      <c r="J283" s="199"/>
      <c r="K283" s="355"/>
      <c r="L283" s="398"/>
      <c r="M283" s="355"/>
      <c r="N283" s="302"/>
      <c r="O283" s="303"/>
      <c r="P283" s="199"/>
      <c r="Q283" s="199"/>
    </row>
    <row r="284" spans="1:17" s="147" customFormat="1" x14ac:dyDescent="0.2">
      <c r="A284" s="158" t="s">
        <v>196</v>
      </c>
      <c r="B284" s="156"/>
      <c r="C284" s="156"/>
      <c r="D284" s="159"/>
      <c r="E284" s="141" t="s">
        <v>138</v>
      </c>
      <c r="F284" s="389">
        <v>0</v>
      </c>
      <c r="G284" s="389">
        <f>G280</f>
        <v>17238</v>
      </c>
      <c r="H284" s="389">
        <f>H280+H283</f>
        <v>17278</v>
      </c>
      <c r="I284" s="150">
        <f>(H284/G284)*100</f>
        <v>100.23204548091427</v>
      </c>
      <c r="J284" s="188"/>
      <c r="K284" s="492">
        <v>0</v>
      </c>
      <c r="L284" s="492">
        <v>17238243.890000001</v>
      </c>
      <c r="M284" s="492">
        <v>17278273.039999999</v>
      </c>
      <c r="N284" s="300"/>
      <c r="O284" s="301"/>
      <c r="P284" s="188"/>
      <c r="Q284" s="188"/>
    </row>
    <row r="285" spans="1:17" s="212" customFormat="1" ht="15" x14ac:dyDescent="0.25">
      <c r="A285" s="213" t="s">
        <v>197</v>
      </c>
      <c r="B285" s="223"/>
      <c r="C285" s="49">
        <v>4116</v>
      </c>
      <c r="D285" s="210"/>
      <c r="E285" s="54" t="s">
        <v>13</v>
      </c>
      <c r="F285" s="415"/>
      <c r="G285" s="251">
        <f>G286+G287</f>
        <v>15981</v>
      </c>
      <c r="H285" s="251">
        <f>H286+H287</f>
        <v>15981</v>
      </c>
      <c r="I285" s="19">
        <f t="shared" ref="I285:I287" si="32">(H285/G285)*100</f>
        <v>100</v>
      </c>
      <c r="J285" s="199"/>
      <c r="K285" s="398"/>
      <c r="L285" s="398"/>
      <c r="M285" s="398"/>
      <c r="N285" s="302"/>
      <c r="O285" s="303"/>
      <c r="P285" s="199"/>
      <c r="Q285" s="199"/>
    </row>
    <row r="286" spans="1:17" s="212" customFormat="1" x14ac:dyDescent="0.2">
      <c r="A286" s="213" t="s">
        <v>197</v>
      </c>
      <c r="B286" s="223"/>
      <c r="C286" s="226"/>
      <c r="D286" s="61" t="s">
        <v>193</v>
      </c>
      <c r="E286" s="224" t="s">
        <v>195</v>
      </c>
      <c r="F286" s="415"/>
      <c r="G286" s="225">
        <v>2397</v>
      </c>
      <c r="H286" s="225">
        <v>3478</v>
      </c>
      <c r="I286" s="1">
        <f t="shared" si="32"/>
        <v>145.09803921568627</v>
      </c>
      <c r="J286" s="199"/>
      <c r="K286" s="398"/>
      <c r="L286" s="398"/>
      <c r="M286" s="398"/>
      <c r="N286" s="302"/>
      <c r="O286" s="303"/>
      <c r="P286" s="199"/>
      <c r="Q286" s="199"/>
    </row>
    <row r="287" spans="1:17" s="212" customFormat="1" x14ac:dyDescent="0.2">
      <c r="A287" s="213" t="s">
        <v>197</v>
      </c>
      <c r="B287" s="223"/>
      <c r="C287" s="226"/>
      <c r="D287" s="61" t="s">
        <v>194</v>
      </c>
      <c r="E287" s="224" t="s">
        <v>195</v>
      </c>
      <c r="F287" s="415"/>
      <c r="G287" s="225">
        <v>13584</v>
      </c>
      <c r="H287" s="225">
        <v>12503</v>
      </c>
      <c r="I287" s="1">
        <f t="shared" si="32"/>
        <v>92.042108362779743</v>
      </c>
      <c r="J287" s="199"/>
      <c r="K287" s="398"/>
      <c r="L287" s="398"/>
      <c r="M287" s="398"/>
      <c r="N287" s="302"/>
      <c r="O287" s="303"/>
      <c r="P287" s="199"/>
      <c r="Q287" s="199"/>
    </row>
    <row r="288" spans="1:17" s="212" customFormat="1" ht="15" x14ac:dyDescent="0.25">
      <c r="A288" s="213" t="s">
        <v>197</v>
      </c>
      <c r="B288" s="121">
        <v>3299</v>
      </c>
      <c r="C288" s="214">
        <v>2141</v>
      </c>
      <c r="D288" s="210"/>
      <c r="E288" s="70" t="s">
        <v>11</v>
      </c>
      <c r="F288" s="415"/>
      <c r="G288" s="225"/>
      <c r="H288" s="251">
        <v>19</v>
      </c>
      <c r="I288" s="19">
        <v>0</v>
      </c>
      <c r="J288" s="199"/>
      <c r="K288" s="355"/>
      <c r="L288" s="398"/>
      <c r="M288" s="355"/>
      <c r="N288" s="302"/>
      <c r="O288" s="303"/>
      <c r="P288" s="199"/>
      <c r="Q288" s="199"/>
    </row>
    <row r="289" spans="1:17" s="147" customFormat="1" x14ac:dyDescent="0.2">
      <c r="A289" s="158" t="s">
        <v>197</v>
      </c>
      <c r="B289" s="156"/>
      <c r="C289" s="156"/>
      <c r="D289" s="159"/>
      <c r="E289" s="141" t="s">
        <v>138</v>
      </c>
      <c r="F289" s="389">
        <v>0</v>
      </c>
      <c r="G289" s="389">
        <f>G285+G288</f>
        <v>15981</v>
      </c>
      <c r="H289" s="389">
        <f>H285+H288</f>
        <v>16000</v>
      </c>
      <c r="I289" s="150">
        <f>(H289/G289)*100</f>
        <v>100.11889118328014</v>
      </c>
      <c r="J289" s="188"/>
      <c r="K289" s="492">
        <v>0</v>
      </c>
      <c r="L289" s="492">
        <v>15981313.890000001</v>
      </c>
      <c r="M289" s="492">
        <v>15999860.23</v>
      </c>
      <c r="N289" s="300"/>
      <c r="O289" s="301"/>
      <c r="P289" s="188"/>
      <c r="Q289" s="188"/>
    </row>
    <row r="290" spans="1:17" s="426" customFormat="1" ht="15" x14ac:dyDescent="0.25">
      <c r="A290" s="120" t="s">
        <v>198</v>
      </c>
      <c r="B290" s="427"/>
      <c r="C290" s="49">
        <v>4116</v>
      </c>
      <c r="D290" s="210"/>
      <c r="E290" s="54" t="s">
        <v>13</v>
      </c>
      <c r="F290" s="422"/>
      <c r="G290" s="422">
        <f>G291+G292</f>
        <v>5622</v>
      </c>
      <c r="H290" s="422">
        <f>H291+H292</f>
        <v>5622</v>
      </c>
      <c r="I290" s="19">
        <f t="shared" ref="I290" si="33">(H290/G290)*100</f>
        <v>100</v>
      </c>
      <c r="J290" s="423"/>
      <c r="K290" s="467"/>
      <c r="L290" s="542"/>
      <c r="M290" s="467"/>
      <c r="N290" s="424"/>
      <c r="O290" s="425"/>
      <c r="P290" s="423"/>
      <c r="Q290" s="423"/>
    </row>
    <row r="291" spans="1:17" s="426" customFormat="1" x14ac:dyDescent="0.2">
      <c r="A291" s="120" t="s">
        <v>198</v>
      </c>
      <c r="B291" s="427"/>
      <c r="C291" s="421"/>
      <c r="D291" s="428" t="s">
        <v>99</v>
      </c>
      <c r="E291" s="429" t="s">
        <v>228</v>
      </c>
      <c r="F291" s="422"/>
      <c r="G291" s="97">
        <v>843</v>
      </c>
      <c r="H291" s="97">
        <v>843</v>
      </c>
      <c r="I291" s="1">
        <f t="shared" ref="I291:I293" si="34">(H291/G291)*100</f>
        <v>100</v>
      </c>
      <c r="J291" s="423"/>
      <c r="K291" s="467"/>
      <c r="L291" s="542"/>
      <c r="M291" s="467"/>
      <c r="N291" s="424"/>
      <c r="O291" s="425"/>
      <c r="P291" s="423"/>
      <c r="Q291" s="423"/>
    </row>
    <row r="292" spans="1:17" s="426" customFormat="1" x14ac:dyDescent="0.2">
      <c r="A292" s="120" t="s">
        <v>198</v>
      </c>
      <c r="B292" s="427"/>
      <c r="C292" s="421"/>
      <c r="D292" s="428" t="s">
        <v>101</v>
      </c>
      <c r="E292" s="429" t="s">
        <v>228</v>
      </c>
      <c r="F292" s="422"/>
      <c r="G292" s="97">
        <v>4779</v>
      </c>
      <c r="H292" s="97">
        <v>4779</v>
      </c>
      <c r="I292" s="1">
        <f t="shared" si="34"/>
        <v>100</v>
      </c>
      <c r="J292" s="423"/>
      <c r="K292" s="467"/>
      <c r="L292" s="542"/>
      <c r="M292" s="467"/>
      <c r="N292" s="424"/>
      <c r="O292" s="425"/>
      <c r="P292" s="423"/>
      <c r="Q292" s="423"/>
    </row>
    <row r="293" spans="1:17" s="426" customFormat="1" ht="15" x14ac:dyDescent="0.25">
      <c r="A293" s="120" t="s">
        <v>198</v>
      </c>
      <c r="B293" s="121">
        <v>3299</v>
      </c>
      <c r="C293" s="214">
        <v>2141</v>
      </c>
      <c r="D293" s="210"/>
      <c r="E293" s="70" t="s">
        <v>11</v>
      </c>
      <c r="F293" s="415"/>
      <c r="G293" s="251">
        <v>7</v>
      </c>
      <c r="H293" s="251">
        <v>7</v>
      </c>
      <c r="I293" s="19">
        <f t="shared" si="34"/>
        <v>100</v>
      </c>
      <c r="J293" s="423"/>
      <c r="K293" s="467"/>
      <c r="L293" s="542"/>
      <c r="M293" s="467"/>
      <c r="N293" s="424"/>
      <c r="O293" s="425"/>
      <c r="P293" s="423"/>
      <c r="Q293" s="423"/>
    </row>
    <row r="294" spans="1:17" s="147" customFormat="1" x14ac:dyDescent="0.2">
      <c r="A294" s="158" t="s">
        <v>198</v>
      </c>
      <c r="B294" s="156"/>
      <c r="C294" s="156"/>
      <c r="D294" s="159"/>
      <c r="E294" s="141" t="s">
        <v>138</v>
      </c>
      <c r="F294" s="389">
        <v>0</v>
      </c>
      <c r="G294" s="389">
        <f>G290+G293</f>
        <v>5629</v>
      </c>
      <c r="H294" s="389">
        <f>H290+H293</f>
        <v>5629</v>
      </c>
      <c r="I294" s="150">
        <f>(H294/G294)*100</f>
        <v>100</v>
      </c>
      <c r="J294" s="188"/>
      <c r="K294" s="492">
        <v>0</v>
      </c>
      <c r="L294" s="492">
        <v>5629282.8600000003</v>
      </c>
      <c r="M294" s="492">
        <v>5629672.1100000003</v>
      </c>
      <c r="N294" s="300"/>
      <c r="O294" s="301"/>
      <c r="P294" s="188"/>
      <c r="Q294" s="188"/>
    </row>
    <row r="295" spans="1:17" s="212" customFormat="1" ht="15" x14ac:dyDescent="0.25">
      <c r="A295" s="213" t="s">
        <v>199</v>
      </c>
      <c r="B295" s="430"/>
      <c r="C295" s="49">
        <v>4116</v>
      </c>
      <c r="D295" s="210"/>
      <c r="E295" s="54" t="s">
        <v>13</v>
      </c>
      <c r="F295" s="415"/>
      <c r="G295" s="251">
        <f>G296+G297</f>
        <v>5547</v>
      </c>
      <c r="H295" s="251">
        <f>H296+H297</f>
        <v>5547</v>
      </c>
      <c r="I295" s="19">
        <f t="shared" ref="I295:I297" si="35">(H295/G295)*100</f>
        <v>100</v>
      </c>
      <c r="J295" s="199"/>
      <c r="K295" s="355"/>
      <c r="L295" s="398"/>
      <c r="M295" s="355"/>
      <c r="N295" s="302"/>
      <c r="O295" s="303"/>
      <c r="P295" s="199"/>
      <c r="Q295" s="199"/>
    </row>
    <row r="296" spans="1:17" s="212" customFormat="1" x14ac:dyDescent="0.2">
      <c r="A296" s="213" t="s">
        <v>199</v>
      </c>
      <c r="B296" s="430"/>
      <c r="C296" s="214"/>
      <c r="D296" s="403" t="s">
        <v>229</v>
      </c>
      <c r="E296" s="224" t="s">
        <v>231</v>
      </c>
      <c r="F296" s="415"/>
      <c r="G296" s="225">
        <v>832</v>
      </c>
      <c r="H296" s="225">
        <v>832</v>
      </c>
      <c r="I296" s="1">
        <f t="shared" si="35"/>
        <v>100</v>
      </c>
      <c r="J296" s="199"/>
      <c r="K296" s="355"/>
      <c r="L296" s="398"/>
      <c r="M296" s="355"/>
      <c r="N296" s="302"/>
      <c r="O296" s="303"/>
      <c r="P296" s="199"/>
      <c r="Q296" s="199"/>
    </row>
    <row r="297" spans="1:17" s="212" customFormat="1" x14ac:dyDescent="0.2">
      <c r="A297" s="213" t="s">
        <v>199</v>
      </c>
      <c r="B297" s="430"/>
      <c r="C297" s="214"/>
      <c r="D297" s="403" t="s">
        <v>230</v>
      </c>
      <c r="E297" s="224" t="s">
        <v>231</v>
      </c>
      <c r="F297" s="415"/>
      <c r="G297" s="225">
        <v>4715</v>
      </c>
      <c r="H297" s="225">
        <v>4715</v>
      </c>
      <c r="I297" s="1">
        <f t="shared" si="35"/>
        <v>100</v>
      </c>
      <c r="J297" s="199"/>
      <c r="K297" s="355"/>
      <c r="L297" s="398"/>
      <c r="M297" s="355"/>
      <c r="N297" s="302"/>
      <c r="O297" s="303"/>
      <c r="P297" s="199"/>
      <c r="Q297" s="199"/>
    </row>
    <row r="298" spans="1:17" s="212" customFormat="1" ht="15" x14ac:dyDescent="0.25">
      <c r="A298" s="213" t="s">
        <v>199</v>
      </c>
      <c r="B298" s="121">
        <v>3299</v>
      </c>
      <c r="C298" s="214">
        <v>2141</v>
      </c>
      <c r="D298" s="210"/>
      <c r="E298" s="70" t="s">
        <v>11</v>
      </c>
      <c r="F298" s="415"/>
      <c r="G298" s="251"/>
      <c r="H298" s="251">
        <v>5</v>
      </c>
      <c r="I298" s="19">
        <v>0</v>
      </c>
      <c r="J298" s="199"/>
      <c r="K298" s="355"/>
      <c r="L298" s="398"/>
      <c r="M298" s="355"/>
      <c r="N298" s="302"/>
      <c r="O298" s="303"/>
      <c r="P298" s="199"/>
      <c r="Q298" s="199"/>
    </row>
    <row r="299" spans="1:17" s="147" customFormat="1" x14ac:dyDescent="0.2">
      <c r="A299" s="158" t="s">
        <v>199</v>
      </c>
      <c r="B299" s="156"/>
      <c r="C299" s="156"/>
      <c r="D299" s="159"/>
      <c r="E299" s="141" t="s">
        <v>138</v>
      </c>
      <c r="F299" s="389">
        <v>0</v>
      </c>
      <c r="G299" s="389">
        <f>G295</f>
        <v>5547</v>
      </c>
      <c r="H299" s="389">
        <f>H295+H298</f>
        <v>5552</v>
      </c>
      <c r="I299" s="150">
        <f>(H299/G299)*100</f>
        <v>100.09013881377322</v>
      </c>
      <c r="J299" s="188"/>
      <c r="K299" s="492">
        <v>0</v>
      </c>
      <c r="L299" s="492">
        <v>5546845.9500000002</v>
      </c>
      <c r="M299" s="492">
        <v>5552206.8399999999</v>
      </c>
      <c r="N299" s="300"/>
      <c r="O299" s="301"/>
      <c r="P299" s="188"/>
      <c r="Q299" s="188"/>
    </row>
    <row r="300" spans="1:17" s="212" customFormat="1" ht="15" x14ac:dyDescent="0.25">
      <c r="A300" s="213" t="s">
        <v>232</v>
      </c>
      <c r="B300" s="430"/>
      <c r="C300" s="49">
        <v>4116</v>
      </c>
      <c r="D300" s="210"/>
      <c r="E300" s="54" t="s">
        <v>13</v>
      </c>
      <c r="F300" s="415"/>
      <c r="G300" s="251">
        <f>G301+G302</f>
        <v>33</v>
      </c>
      <c r="H300" s="251">
        <f>H301+H302</f>
        <v>33</v>
      </c>
      <c r="I300" s="19">
        <f t="shared" ref="I300:I302" si="36">(H300/G300)*100</f>
        <v>100</v>
      </c>
      <c r="J300" s="199"/>
      <c r="K300" s="398"/>
      <c r="L300" s="398"/>
      <c r="M300" s="398"/>
      <c r="N300" s="302"/>
      <c r="O300" s="303"/>
      <c r="P300" s="199"/>
      <c r="Q300" s="199"/>
    </row>
    <row r="301" spans="1:17" s="212" customFormat="1" x14ac:dyDescent="0.2">
      <c r="A301" s="213" t="s">
        <v>232</v>
      </c>
      <c r="B301" s="430"/>
      <c r="C301" s="214"/>
      <c r="D301" s="403" t="s">
        <v>229</v>
      </c>
      <c r="E301" s="224" t="s">
        <v>231</v>
      </c>
      <c r="F301" s="415"/>
      <c r="G301" s="225">
        <v>5</v>
      </c>
      <c r="H301" s="225">
        <v>5</v>
      </c>
      <c r="I301" s="1">
        <f t="shared" si="36"/>
        <v>100</v>
      </c>
      <c r="J301" s="199"/>
      <c r="K301" s="398"/>
      <c r="L301" s="398"/>
      <c r="M301" s="398"/>
      <c r="N301" s="302"/>
      <c r="O301" s="303"/>
      <c r="P301" s="199"/>
      <c r="Q301" s="199"/>
    </row>
    <row r="302" spans="1:17" s="212" customFormat="1" x14ac:dyDescent="0.2">
      <c r="A302" s="213" t="s">
        <v>232</v>
      </c>
      <c r="B302" s="430"/>
      <c r="C302" s="214"/>
      <c r="D302" s="403" t="s">
        <v>230</v>
      </c>
      <c r="E302" s="224" t="s">
        <v>231</v>
      </c>
      <c r="F302" s="415"/>
      <c r="G302" s="225">
        <v>28</v>
      </c>
      <c r="H302" s="225">
        <v>28</v>
      </c>
      <c r="I302" s="1">
        <f t="shared" si="36"/>
        <v>100</v>
      </c>
      <c r="J302" s="199"/>
      <c r="K302" s="398"/>
      <c r="L302" s="398"/>
      <c r="M302" s="398"/>
      <c r="N302" s="302"/>
      <c r="O302" s="303"/>
      <c r="P302" s="199"/>
      <c r="Q302" s="199"/>
    </row>
    <row r="303" spans="1:17" s="147" customFormat="1" x14ac:dyDescent="0.2">
      <c r="A303" s="158" t="s">
        <v>232</v>
      </c>
      <c r="B303" s="156"/>
      <c r="C303" s="156"/>
      <c r="D303" s="159"/>
      <c r="E303" s="141" t="s">
        <v>138</v>
      </c>
      <c r="F303" s="389">
        <v>0</v>
      </c>
      <c r="G303" s="389">
        <f>G300</f>
        <v>33</v>
      </c>
      <c r="H303" s="389">
        <f>H300</f>
        <v>33</v>
      </c>
      <c r="I303" s="150">
        <f>(H303/G303)*100</f>
        <v>100</v>
      </c>
      <c r="J303" s="188"/>
      <c r="K303" s="492">
        <v>0</v>
      </c>
      <c r="L303" s="492">
        <v>33085.980000000003</v>
      </c>
      <c r="M303" s="492">
        <v>33214.629999999997</v>
      </c>
      <c r="N303" s="300"/>
      <c r="O303" s="301"/>
      <c r="P303" s="188"/>
      <c r="Q303" s="188"/>
    </row>
    <row r="304" spans="1:17" s="212" customFormat="1" ht="15" x14ac:dyDescent="0.25">
      <c r="A304" s="213" t="s">
        <v>233</v>
      </c>
      <c r="B304" s="223"/>
      <c r="C304" s="49">
        <v>4116</v>
      </c>
      <c r="D304" s="210"/>
      <c r="E304" s="54" t="s">
        <v>13</v>
      </c>
      <c r="F304" s="415"/>
      <c r="G304" s="251">
        <f>G305+G306</f>
        <v>42</v>
      </c>
      <c r="H304" s="251">
        <f>H305+H306</f>
        <v>42</v>
      </c>
      <c r="I304" s="19">
        <f t="shared" ref="I304:I306" si="37">(H304/G304)*100</f>
        <v>100</v>
      </c>
      <c r="J304" s="199"/>
      <c r="K304" s="398"/>
      <c r="L304" s="398"/>
      <c r="M304" s="398"/>
      <c r="N304" s="302"/>
      <c r="O304" s="303"/>
      <c r="P304" s="199"/>
      <c r="Q304" s="199"/>
    </row>
    <row r="305" spans="1:22" s="212" customFormat="1" x14ac:dyDescent="0.2">
      <c r="A305" s="213" t="s">
        <v>233</v>
      </c>
      <c r="B305" s="223"/>
      <c r="C305" s="214"/>
      <c r="D305" s="403" t="s">
        <v>229</v>
      </c>
      <c r="E305" s="224" t="s">
        <v>231</v>
      </c>
      <c r="F305" s="415"/>
      <c r="G305" s="225">
        <v>6</v>
      </c>
      <c r="H305" s="225">
        <v>6</v>
      </c>
      <c r="I305" s="1">
        <f t="shared" si="37"/>
        <v>100</v>
      </c>
      <c r="J305" s="199"/>
      <c r="K305" s="398"/>
      <c r="L305" s="398"/>
      <c r="M305" s="398"/>
      <c r="N305" s="302"/>
      <c r="O305" s="303"/>
      <c r="P305" s="199"/>
      <c r="Q305" s="199"/>
    </row>
    <row r="306" spans="1:22" s="212" customFormat="1" x14ac:dyDescent="0.2">
      <c r="A306" s="213" t="s">
        <v>233</v>
      </c>
      <c r="B306" s="223"/>
      <c r="C306" s="214"/>
      <c r="D306" s="403" t="s">
        <v>230</v>
      </c>
      <c r="E306" s="224" t="s">
        <v>231</v>
      </c>
      <c r="F306" s="415"/>
      <c r="G306" s="225">
        <v>36</v>
      </c>
      <c r="H306" s="225">
        <v>36</v>
      </c>
      <c r="I306" s="1">
        <f t="shared" si="37"/>
        <v>100</v>
      </c>
      <c r="J306" s="199"/>
      <c r="K306" s="398"/>
      <c r="L306" s="398"/>
      <c r="M306" s="398"/>
      <c r="N306" s="302"/>
      <c r="O306" s="303"/>
      <c r="P306" s="199"/>
      <c r="Q306" s="199"/>
    </row>
    <row r="307" spans="1:22" s="147" customFormat="1" x14ac:dyDescent="0.2">
      <c r="A307" s="158" t="s">
        <v>233</v>
      </c>
      <c r="B307" s="156"/>
      <c r="C307" s="156"/>
      <c r="D307" s="159"/>
      <c r="E307" s="141" t="s">
        <v>138</v>
      </c>
      <c r="F307" s="389">
        <v>0</v>
      </c>
      <c r="G307" s="389">
        <f>G304</f>
        <v>42</v>
      </c>
      <c r="H307" s="389">
        <f>H304</f>
        <v>42</v>
      </c>
      <c r="I307" s="150">
        <f>(H307/G307)*100</f>
        <v>100</v>
      </c>
      <c r="J307" s="188"/>
      <c r="K307" s="492">
        <v>0</v>
      </c>
      <c r="L307" s="492">
        <v>41491.160000000003</v>
      </c>
      <c r="M307" s="492">
        <v>41585.32</v>
      </c>
      <c r="N307" s="300"/>
      <c r="O307" s="301"/>
      <c r="P307" s="188"/>
      <c r="Q307" s="188"/>
    </row>
    <row r="308" spans="1:22" s="212" customFormat="1" ht="15" x14ac:dyDescent="0.25">
      <c r="A308" s="213" t="s">
        <v>234</v>
      </c>
      <c r="B308" s="223"/>
      <c r="C308" s="49">
        <v>4116</v>
      </c>
      <c r="D308" s="210"/>
      <c r="E308" s="54" t="s">
        <v>13</v>
      </c>
      <c r="F308" s="415"/>
      <c r="G308" s="251">
        <v>20</v>
      </c>
      <c r="H308" s="251">
        <v>20</v>
      </c>
      <c r="I308" s="19">
        <f t="shared" ref="I308:I309" si="38">(H308/G308)*100</f>
        <v>100</v>
      </c>
      <c r="J308" s="199"/>
      <c r="K308" s="398"/>
      <c r="L308" s="398"/>
      <c r="M308" s="398"/>
      <c r="N308" s="302"/>
      <c r="O308" s="303"/>
      <c r="P308" s="199"/>
      <c r="Q308" s="199"/>
    </row>
    <row r="309" spans="1:22" s="212" customFormat="1" x14ac:dyDescent="0.2">
      <c r="A309" s="213" t="s">
        <v>234</v>
      </c>
      <c r="B309" s="129"/>
      <c r="C309" s="49"/>
      <c r="D309" s="61" t="s">
        <v>149</v>
      </c>
      <c r="E309" s="523" t="s">
        <v>287</v>
      </c>
      <c r="F309" s="400"/>
      <c r="G309" s="413">
        <v>20</v>
      </c>
      <c r="H309" s="413">
        <v>20</v>
      </c>
      <c r="I309" s="1">
        <f t="shared" si="38"/>
        <v>100</v>
      </c>
      <c r="J309" s="199"/>
      <c r="K309" s="398"/>
      <c r="L309" s="398"/>
      <c r="M309" s="398"/>
      <c r="N309" s="302"/>
      <c r="O309" s="303"/>
      <c r="P309" s="199"/>
      <c r="Q309" s="199"/>
    </row>
    <row r="310" spans="1:22" s="212" customFormat="1" ht="15" x14ac:dyDescent="0.25">
      <c r="A310" s="213" t="s">
        <v>234</v>
      </c>
      <c r="B310" s="134"/>
      <c r="C310" s="49">
        <v>4118</v>
      </c>
      <c r="D310" s="85"/>
      <c r="E310" s="67" t="s">
        <v>86</v>
      </c>
      <c r="F310" s="400"/>
      <c r="G310" s="489">
        <v>341</v>
      </c>
      <c r="H310" s="489">
        <v>341</v>
      </c>
      <c r="I310" s="19">
        <f t="shared" ref="I310:I313" si="39">(H310/G310)*100</f>
        <v>100</v>
      </c>
      <c r="J310" s="199"/>
      <c r="K310" s="398"/>
      <c r="L310" s="398"/>
      <c r="M310" s="398"/>
      <c r="N310" s="302"/>
      <c r="O310" s="303"/>
      <c r="Q310" s="568">
        <v>1237506</v>
      </c>
      <c r="R310" s="568"/>
      <c r="S310" s="571">
        <v>1237505975.3499999</v>
      </c>
      <c r="T310" s="568" t="s">
        <v>305</v>
      </c>
      <c r="U310" s="568"/>
      <c r="V310" s="568"/>
    </row>
    <row r="311" spans="1:22" s="212" customFormat="1" x14ac:dyDescent="0.2">
      <c r="A311" s="524" t="s">
        <v>234</v>
      </c>
      <c r="B311" s="223"/>
      <c r="C311" s="226"/>
      <c r="D311" s="84" t="s">
        <v>151</v>
      </c>
      <c r="E311" s="163" t="s">
        <v>152</v>
      </c>
      <c r="F311" s="415"/>
      <c r="G311" s="225">
        <v>341</v>
      </c>
      <c r="H311" s="225">
        <v>341</v>
      </c>
      <c r="I311" s="1">
        <f t="shared" si="39"/>
        <v>100</v>
      </c>
      <c r="J311" s="199"/>
      <c r="K311" s="398"/>
      <c r="L311" s="398"/>
      <c r="M311" s="398"/>
      <c r="N311" s="302"/>
      <c r="O311" s="303"/>
      <c r="P311" s="199"/>
      <c r="Q311" s="568">
        <v>780230</v>
      </c>
      <c r="R311" s="568"/>
      <c r="S311" s="571">
        <v>780229991.10000002</v>
      </c>
      <c r="T311" s="568" t="s">
        <v>306</v>
      </c>
      <c r="U311" s="568"/>
      <c r="V311" s="568"/>
    </row>
    <row r="312" spans="1:22" s="212" customFormat="1" ht="15" x14ac:dyDescent="0.25">
      <c r="A312" s="524" t="s">
        <v>234</v>
      </c>
      <c r="B312" s="223"/>
      <c r="C312" s="138">
        <v>4123</v>
      </c>
      <c r="D312" s="61"/>
      <c r="E312" s="67" t="s">
        <v>81</v>
      </c>
      <c r="F312" s="415"/>
      <c r="G312" s="251">
        <v>955</v>
      </c>
      <c r="H312" s="251">
        <v>955</v>
      </c>
      <c r="I312" s="19">
        <f t="shared" si="39"/>
        <v>100</v>
      </c>
      <c r="J312" s="199"/>
      <c r="K312" s="398"/>
      <c r="L312" s="398"/>
      <c r="M312" s="398"/>
      <c r="N312" s="302"/>
      <c r="O312" s="303"/>
      <c r="P312" s="199"/>
      <c r="Q312" s="212">
        <f>Q310-Q311</f>
        <v>457276</v>
      </c>
      <c r="S312" s="572">
        <f>S310-S311</f>
        <v>457275984.24999988</v>
      </c>
    </row>
    <row r="313" spans="1:22" s="212" customFormat="1" ht="15" thickBot="1" x14ac:dyDescent="0.25">
      <c r="A313" s="524" t="s">
        <v>234</v>
      </c>
      <c r="B313" s="223"/>
      <c r="C313" s="170"/>
      <c r="D313" s="84" t="s">
        <v>82</v>
      </c>
      <c r="E313" s="57" t="s">
        <v>85</v>
      </c>
      <c r="F313" s="415"/>
      <c r="G313" s="225">
        <v>955</v>
      </c>
      <c r="H313" s="225">
        <v>955</v>
      </c>
      <c r="I313" s="1">
        <f t="shared" si="39"/>
        <v>100</v>
      </c>
      <c r="J313" s="199"/>
      <c r="K313" s="398"/>
      <c r="L313" s="398"/>
      <c r="M313" s="398"/>
      <c r="N313" s="302"/>
      <c r="O313" s="212" t="s">
        <v>291</v>
      </c>
      <c r="P313" s="212" t="s">
        <v>292</v>
      </c>
      <c r="Q313" s="212" t="s">
        <v>293</v>
      </c>
    </row>
    <row r="314" spans="1:22" s="147" customFormat="1" ht="15" thickBot="1" x14ac:dyDescent="0.25">
      <c r="A314" s="158" t="s">
        <v>234</v>
      </c>
      <c r="B314" s="156"/>
      <c r="C314" s="156"/>
      <c r="D314" s="159"/>
      <c r="E314" s="141" t="s">
        <v>138</v>
      </c>
      <c r="F314" s="389">
        <v>0</v>
      </c>
      <c r="G314" s="389">
        <f>G308+G310+G312</f>
        <v>1316</v>
      </c>
      <c r="H314" s="389">
        <f>H308+H310+H312</f>
        <v>1316</v>
      </c>
      <c r="I314" s="150">
        <f>(H314/G314)*100</f>
        <v>100</v>
      </c>
      <c r="J314" s="188"/>
      <c r="K314" s="492">
        <v>0</v>
      </c>
      <c r="L314" s="492">
        <v>1315759.25</v>
      </c>
      <c r="M314" s="492">
        <v>1315869.8600000001</v>
      </c>
      <c r="N314" s="300"/>
      <c r="O314" s="569">
        <f>F187+F189+F191+F194+F208+F212+F216+F220+F238+F242+F248+F257+F279+F284+F289+F294+F299+F303+F307+F314+F325</f>
        <v>0</v>
      </c>
      <c r="P314" s="569">
        <f>G187+G189+G191+G194+G208+G212+G216+G220+G238+G242+G248+G257+G279+G284+G289+G294+G299+G303+G307+G314+G325+G263</f>
        <v>461715</v>
      </c>
      <c r="Q314" s="569">
        <f>H187+H189+H191+H194+H208+H212+H216+H220+H238+H242+H248+H257+H279+H284+H289+H294+H299+H303+H307+H314+H325+H263</f>
        <v>457276</v>
      </c>
      <c r="R314" s="570">
        <f>L187+L189+L191+L194+L208+L212+L216+L220+L238+L242+L248+L257+L279+L284+L289+L294+L299+L303+L307+L314+L325+L263</f>
        <v>461714438.33999997</v>
      </c>
      <c r="S314" s="570">
        <f>M325+M314+M307+M303+M299+M294+M289+M284+M279+M263+M257+M248+M242+M238+M220+M216+M212+M208+M194+M191+M189+M187</f>
        <v>457275984.24999994</v>
      </c>
      <c r="T314" s="569" t="s">
        <v>240</v>
      </c>
    </row>
    <row r="315" spans="1:22" s="212" customFormat="1" ht="15" x14ac:dyDescent="0.25">
      <c r="A315" s="213" t="s">
        <v>286</v>
      </c>
      <c r="B315" s="430"/>
      <c r="C315" s="49">
        <v>4116</v>
      </c>
      <c r="D315" s="210"/>
      <c r="E315" s="54" t="s">
        <v>13</v>
      </c>
      <c r="F315" s="415"/>
      <c r="G315" s="251">
        <f>G316+G317</f>
        <v>25854</v>
      </c>
      <c r="H315" s="251">
        <f>H316+H317</f>
        <v>25854</v>
      </c>
      <c r="I315" s="19">
        <f t="shared" ref="I315:I317" si="40">(H315/G315)*100</f>
        <v>100</v>
      </c>
      <c r="J315" s="199"/>
      <c r="K315" s="355"/>
      <c r="L315" s="398"/>
      <c r="M315" s="355"/>
      <c r="N315" s="302"/>
      <c r="O315" s="303"/>
      <c r="P315" s="199"/>
      <c r="Q315" s="199"/>
    </row>
    <row r="316" spans="1:22" s="212" customFormat="1" x14ac:dyDescent="0.2">
      <c r="A316" s="213" t="s">
        <v>286</v>
      </c>
      <c r="B316" s="430"/>
      <c r="C316" s="214"/>
      <c r="D316" s="428" t="s">
        <v>99</v>
      </c>
      <c r="E316" s="429" t="s">
        <v>228</v>
      </c>
      <c r="F316" s="415"/>
      <c r="G316" s="225">
        <v>3878</v>
      </c>
      <c r="H316" s="225">
        <v>3878</v>
      </c>
      <c r="I316" s="1">
        <f t="shared" si="40"/>
        <v>100</v>
      </c>
      <c r="J316" s="199"/>
      <c r="K316" s="355"/>
      <c r="L316" s="398"/>
      <c r="M316" s="355"/>
      <c r="N316" s="302"/>
      <c r="O316" s="303"/>
      <c r="P316" s="199"/>
      <c r="Q316" s="199"/>
    </row>
    <row r="317" spans="1:22" s="212" customFormat="1" x14ac:dyDescent="0.2">
      <c r="A317" s="213" t="s">
        <v>286</v>
      </c>
      <c r="B317" s="430"/>
      <c r="C317" s="214"/>
      <c r="D317" s="428" t="s">
        <v>101</v>
      </c>
      <c r="E317" s="429" t="s">
        <v>228</v>
      </c>
      <c r="F317" s="415"/>
      <c r="G317" s="225">
        <v>21976</v>
      </c>
      <c r="H317" s="225">
        <v>21976</v>
      </c>
      <c r="I317" s="1">
        <f t="shared" si="40"/>
        <v>100</v>
      </c>
      <c r="J317" s="199"/>
      <c r="K317" s="355"/>
      <c r="L317" s="398"/>
      <c r="M317" s="355"/>
      <c r="N317" s="302"/>
      <c r="O317" s="303"/>
      <c r="P317" s="199"/>
      <c r="Q317" s="199"/>
    </row>
    <row r="318" spans="1:22" s="212" customFormat="1" ht="15" x14ac:dyDescent="0.25">
      <c r="A318" s="213" t="s">
        <v>286</v>
      </c>
      <c r="B318" s="430"/>
      <c r="C318" s="214">
        <v>4216</v>
      </c>
      <c r="D318" s="403"/>
      <c r="E318" s="67" t="s">
        <v>165</v>
      </c>
      <c r="F318" s="415"/>
      <c r="G318" s="251">
        <f>G319+G320</f>
        <v>8045</v>
      </c>
      <c r="H318" s="251">
        <f>H319+H320</f>
        <v>8045</v>
      </c>
      <c r="I318" s="19">
        <f t="shared" ref="I318" si="41">(H318/G318)*100</f>
        <v>100</v>
      </c>
      <c r="J318" s="199"/>
      <c r="K318" s="355"/>
      <c r="L318" s="398"/>
      <c r="M318" s="355"/>
      <c r="N318" s="302"/>
      <c r="O318" s="303"/>
      <c r="P318" s="199"/>
      <c r="Q318" s="199"/>
    </row>
    <row r="319" spans="1:22" s="212" customFormat="1" x14ac:dyDescent="0.2">
      <c r="A319" s="213" t="s">
        <v>286</v>
      </c>
      <c r="B319" s="430"/>
      <c r="C319" s="214"/>
      <c r="D319" s="403" t="s">
        <v>288</v>
      </c>
      <c r="E319" s="224" t="s">
        <v>290</v>
      </c>
      <c r="F319" s="415"/>
      <c r="G319" s="225">
        <v>1207</v>
      </c>
      <c r="H319" s="225">
        <v>1207</v>
      </c>
      <c r="I319" s="1">
        <f t="shared" ref="I319:I320" si="42">(H319/G319)*100</f>
        <v>100</v>
      </c>
      <c r="J319" s="199"/>
      <c r="K319" s="355"/>
      <c r="L319" s="398"/>
      <c r="M319" s="355"/>
      <c r="N319" s="302"/>
      <c r="O319" s="303"/>
      <c r="P319" s="199"/>
      <c r="Q319" s="199"/>
    </row>
    <row r="320" spans="1:22" s="212" customFormat="1" x14ac:dyDescent="0.2">
      <c r="A320" s="213" t="s">
        <v>286</v>
      </c>
      <c r="B320" s="430"/>
      <c r="C320" s="214"/>
      <c r="D320" s="403" t="s">
        <v>289</v>
      </c>
      <c r="E320" s="224" t="s">
        <v>290</v>
      </c>
      <c r="F320" s="415"/>
      <c r="G320" s="225">
        <v>6838</v>
      </c>
      <c r="H320" s="225">
        <v>6838</v>
      </c>
      <c r="I320" s="1">
        <f t="shared" si="42"/>
        <v>100</v>
      </c>
      <c r="J320" s="199"/>
      <c r="K320" s="355"/>
      <c r="L320" s="398"/>
      <c r="M320" s="355"/>
      <c r="N320" s="302"/>
      <c r="O320" s="303"/>
      <c r="P320" s="199"/>
      <c r="Q320" s="199"/>
    </row>
    <row r="321" spans="1:17" s="212" customFormat="1" ht="15" x14ac:dyDescent="0.25">
      <c r="A321" s="213" t="s">
        <v>286</v>
      </c>
      <c r="B321" s="121">
        <v>3299</v>
      </c>
      <c r="C321" s="214">
        <v>2141</v>
      </c>
      <c r="D321" s="210"/>
      <c r="E321" s="70" t="s">
        <v>11</v>
      </c>
      <c r="F321" s="415"/>
      <c r="G321" s="251"/>
      <c r="H321" s="251">
        <f>H322+H323</f>
        <v>3</v>
      </c>
      <c r="I321" s="19">
        <v>0</v>
      </c>
      <c r="J321" s="199"/>
      <c r="K321" s="355"/>
      <c r="L321" s="398"/>
      <c r="M321" s="355"/>
      <c r="N321" s="302"/>
      <c r="O321" s="303"/>
      <c r="P321" s="199"/>
      <c r="Q321" s="199"/>
    </row>
    <row r="322" spans="1:17" s="212" customFormat="1" x14ac:dyDescent="0.2">
      <c r="A322" s="213" t="s">
        <v>286</v>
      </c>
      <c r="B322" s="430"/>
      <c r="C322" s="214"/>
      <c r="D322" s="403" t="s">
        <v>99</v>
      </c>
      <c r="E322" s="429" t="s">
        <v>228</v>
      </c>
      <c r="F322" s="415"/>
      <c r="G322" s="225"/>
      <c r="H322" s="225">
        <v>1</v>
      </c>
      <c r="I322" s="1">
        <v>0</v>
      </c>
      <c r="J322" s="199"/>
      <c r="K322" s="355"/>
      <c r="L322" s="398"/>
      <c r="M322" s="355"/>
      <c r="N322" s="302"/>
      <c r="O322" s="303"/>
      <c r="P322" s="199"/>
      <c r="Q322" s="199"/>
    </row>
    <row r="323" spans="1:17" s="212" customFormat="1" x14ac:dyDescent="0.2">
      <c r="A323" s="213" t="s">
        <v>286</v>
      </c>
      <c r="B323" s="430"/>
      <c r="C323" s="214"/>
      <c r="D323" s="403" t="s">
        <v>101</v>
      </c>
      <c r="E323" s="429" t="s">
        <v>228</v>
      </c>
      <c r="F323" s="415"/>
      <c r="G323" s="225"/>
      <c r="H323" s="225">
        <v>2</v>
      </c>
      <c r="I323" s="1">
        <v>0</v>
      </c>
      <c r="J323" s="199"/>
      <c r="K323" s="355"/>
      <c r="L323" s="398"/>
      <c r="M323" s="355"/>
      <c r="N323" s="302"/>
      <c r="O323" s="303"/>
      <c r="P323" s="199"/>
      <c r="Q323" s="199"/>
    </row>
    <row r="324" spans="1:17" s="212" customFormat="1" ht="15" x14ac:dyDescent="0.25">
      <c r="A324" s="213" t="s">
        <v>286</v>
      </c>
      <c r="B324" s="121">
        <v>6409</v>
      </c>
      <c r="C324" s="214">
        <v>2328</v>
      </c>
      <c r="D324" s="210"/>
      <c r="E324" s="48" t="s">
        <v>15</v>
      </c>
      <c r="F324" s="415"/>
      <c r="G324" s="251"/>
      <c r="H324" s="251">
        <v>1</v>
      </c>
      <c r="I324" s="19">
        <v>0</v>
      </c>
      <c r="J324" s="199"/>
      <c r="K324" s="355"/>
      <c r="L324" s="398"/>
      <c r="M324" s="355"/>
      <c r="N324" s="302"/>
      <c r="O324" s="303"/>
      <c r="P324" s="199"/>
      <c r="Q324" s="199"/>
    </row>
    <row r="325" spans="1:17" s="147" customFormat="1" x14ac:dyDescent="0.2">
      <c r="A325" s="158" t="s">
        <v>286</v>
      </c>
      <c r="B325" s="156"/>
      <c r="C325" s="156"/>
      <c r="D325" s="159"/>
      <c r="E325" s="141" t="s">
        <v>138</v>
      </c>
      <c r="F325" s="389">
        <v>0</v>
      </c>
      <c r="G325" s="389">
        <f>G315+G318+G321+G324</f>
        <v>33899</v>
      </c>
      <c r="H325" s="389">
        <f>H315+H318+H321+H324</f>
        <v>33903</v>
      </c>
      <c r="I325" s="150">
        <f>(H325/G325)*100</f>
        <v>100.01179975810497</v>
      </c>
      <c r="J325" s="188"/>
      <c r="K325" s="492">
        <v>0</v>
      </c>
      <c r="L325" s="492">
        <v>33899532</v>
      </c>
      <c r="M325" s="492">
        <v>33903284.740000002</v>
      </c>
      <c r="N325" s="300"/>
      <c r="O325" s="301"/>
      <c r="P325" s="188"/>
      <c r="Q325" s="188"/>
    </row>
    <row r="326" spans="1:17" ht="15" x14ac:dyDescent="0.25">
      <c r="A326" s="120" t="s">
        <v>134</v>
      </c>
      <c r="B326" s="117"/>
      <c r="C326" s="137">
        <v>4132</v>
      </c>
      <c r="D326" s="86"/>
      <c r="E326" s="80" t="s">
        <v>31</v>
      </c>
      <c r="F326" s="249"/>
      <c r="G326" s="250"/>
      <c r="H326" s="257">
        <v>779</v>
      </c>
      <c r="I326" s="19">
        <v>0</v>
      </c>
      <c r="K326" s="350"/>
      <c r="M326" s="350"/>
    </row>
    <row r="327" spans="1:17" ht="15" x14ac:dyDescent="0.25">
      <c r="A327" s="120" t="s">
        <v>134</v>
      </c>
      <c r="B327" s="117"/>
      <c r="C327" s="137">
        <v>4134</v>
      </c>
      <c r="D327" s="86"/>
      <c r="E327" s="81" t="s">
        <v>22</v>
      </c>
      <c r="F327" s="246">
        <v>5294</v>
      </c>
      <c r="G327" s="250">
        <v>5294</v>
      </c>
      <c r="H327" s="257">
        <v>5031</v>
      </c>
      <c r="I327" s="19">
        <f>(H327/G327)*100</f>
        <v>95.032111824707215</v>
      </c>
      <c r="K327" s="350"/>
      <c r="M327" s="177">
        <v>5031300</v>
      </c>
      <c r="N327" s="433" t="s">
        <v>235</v>
      </c>
    </row>
    <row r="328" spans="1:17" ht="15" x14ac:dyDescent="0.25">
      <c r="A328" s="120" t="s">
        <v>134</v>
      </c>
      <c r="B328" s="121">
        <v>6172</v>
      </c>
      <c r="C328" s="137">
        <v>2324</v>
      </c>
      <c r="D328" s="86"/>
      <c r="E328" s="76" t="s">
        <v>24</v>
      </c>
      <c r="F328" s="249"/>
      <c r="G328" s="250"/>
      <c r="H328" s="257">
        <v>18</v>
      </c>
      <c r="I328" s="19">
        <v>0</v>
      </c>
      <c r="K328" s="350"/>
      <c r="M328" s="350"/>
    </row>
    <row r="329" spans="1:17" ht="15" x14ac:dyDescent="0.25">
      <c r="A329" s="120" t="s">
        <v>134</v>
      </c>
      <c r="B329" s="121">
        <v>6310</v>
      </c>
      <c r="C329" s="137">
        <v>2141</v>
      </c>
      <c r="D329" s="86"/>
      <c r="E329" s="70" t="s">
        <v>11</v>
      </c>
      <c r="F329" s="246">
        <v>6</v>
      </c>
      <c r="G329" s="250">
        <v>6</v>
      </c>
      <c r="H329" s="257">
        <v>3</v>
      </c>
      <c r="I329" s="19">
        <f>(H329/G329)*100</f>
        <v>50</v>
      </c>
      <c r="K329" s="350"/>
      <c r="M329" s="350"/>
    </row>
    <row r="330" spans="1:17" ht="15" x14ac:dyDescent="0.25">
      <c r="A330" s="120" t="s">
        <v>134</v>
      </c>
      <c r="B330" s="121">
        <v>6409</v>
      </c>
      <c r="C330" s="49">
        <v>2328</v>
      </c>
      <c r="D330" s="525"/>
      <c r="E330" s="48" t="s">
        <v>15</v>
      </c>
      <c r="F330" s="246"/>
      <c r="G330" s="250"/>
      <c r="H330" s="257">
        <v>46</v>
      </c>
      <c r="I330" s="19">
        <v>0</v>
      </c>
      <c r="K330" s="350"/>
      <c r="M330" s="350"/>
    </row>
    <row r="331" spans="1:17" s="147" customFormat="1" x14ac:dyDescent="0.2">
      <c r="A331" s="158" t="s">
        <v>134</v>
      </c>
      <c r="B331" s="156"/>
      <c r="C331" s="156"/>
      <c r="D331" s="159"/>
      <c r="E331" s="141" t="s">
        <v>138</v>
      </c>
      <c r="F331" s="381">
        <f>SUM(F326:F329)</f>
        <v>5300</v>
      </c>
      <c r="G331" s="381">
        <f>SUM(G326:G329)</f>
        <v>5300</v>
      </c>
      <c r="H331" s="381">
        <f>SUM(H326:H330)</f>
        <v>5877</v>
      </c>
      <c r="I331" s="150">
        <f>(H331/G331)*100</f>
        <v>110.88679245283019</v>
      </c>
      <c r="J331" s="188"/>
      <c r="K331" s="492">
        <v>5300000</v>
      </c>
      <c r="L331" s="492">
        <v>5300000</v>
      </c>
      <c r="M331" s="492">
        <v>5877473.8899999997</v>
      </c>
      <c r="N331" s="300"/>
      <c r="O331" s="301"/>
      <c r="P331" s="188"/>
      <c r="Q331" s="188"/>
    </row>
    <row r="332" spans="1:17" ht="15" x14ac:dyDescent="0.25">
      <c r="A332" s="120" t="s">
        <v>135</v>
      </c>
      <c r="B332" s="121">
        <v>2399</v>
      </c>
      <c r="C332" s="137">
        <v>2342</v>
      </c>
      <c r="D332" s="86"/>
      <c r="E332" s="75" t="s">
        <v>136</v>
      </c>
      <c r="F332" s="246">
        <v>40000</v>
      </c>
      <c r="G332" s="247">
        <v>53453</v>
      </c>
      <c r="H332" s="392">
        <v>63537</v>
      </c>
      <c r="I332" s="78">
        <f>(H332/G332)*100</f>
        <v>118.86517127195854</v>
      </c>
      <c r="K332" s="350"/>
      <c r="M332" s="350"/>
    </row>
    <row r="333" spans="1:17" ht="15" x14ac:dyDescent="0.25">
      <c r="A333" s="120" t="s">
        <v>135</v>
      </c>
      <c r="B333" s="121">
        <v>6402</v>
      </c>
      <c r="C333" s="137">
        <v>2223</v>
      </c>
      <c r="D333" s="86"/>
      <c r="E333" s="76" t="s">
        <v>41</v>
      </c>
      <c r="F333" s="246"/>
      <c r="G333" s="248">
        <v>190</v>
      </c>
      <c r="H333" s="392">
        <v>191</v>
      </c>
      <c r="I333" s="78">
        <f>(H333/G333)*100</f>
        <v>100.52631578947368</v>
      </c>
      <c r="K333" s="350"/>
      <c r="M333" s="350"/>
    </row>
    <row r="334" spans="1:17" ht="15" x14ac:dyDescent="0.25">
      <c r="A334" s="120" t="s">
        <v>135</v>
      </c>
      <c r="B334" s="121">
        <v>6409</v>
      </c>
      <c r="C334" s="137">
        <v>2328</v>
      </c>
      <c r="D334" s="86"/>
      <c r="E334" s="54" t="s">
        <v>15</v>
      </c>
      <c r="F334" s="246"/>
      <c r="G334" s="248"/>
      <c r="H334" s="392">
        <v>-16</v>
      </c>
      <c r="I334" s="78">
        <v>0</v>
      </c>
      <c r="K334" s="350"/>
      <c r="M334" s="350"/>
    </row>
    <row r="335" spans="1:17" s="147" customFormat="1" x14ac:dyDescent="0.2">
      <c r="A335" s="158" t="s">
        <v>135</v>
      </c>
      <c r="B335" s="156"/>
      <c r="C335" s="156"/>
      <c r="D335" s="159"/>
      <c r="E335" s="141" t="s">
        <v>138</v>
      </c>
      <c r="F335" s="381">
        <f>SUM(F332:F334)</f>
        <v>40000</v>
      </c>
      <c r="G335" s="381">
        <f>G332+G333</f>
        <v>53643</v>
      </c>
      <c r="H335" s="381">
        <f>H332+H333+H334</f>
        <v>63712</v>
      </c>
      <c r="I335" s="150">
        <f>(H335/G335)*100</f>
        <v>118.770389426393</v>
      </c>
      <c r="J335" s="188"/>
      <c r="K335" s="492">
        <v>40000000</v>
      </c>
      <c r="L335" s="492">
        <v>53643346.979999997</v>
      </c>
      <c r="M335" s="492">
        <v>63711618.43</v>
      </c>
      <c r="N335" s="300"/>
      <c r="O335" s="301"/>
      <c r="P335" s="188"/>
      <c r="Q335" s="188"/>
    </row>
    <row r="336" spans="1:17" s="229" customFormat="1" ht="15" x14ac:dyDescent="0.25">
      <c r="A336" s="122"/>
      <c r="B336" s="123"/>
      <c r="C336" s="123"/>
      <c r="D336" s="123"/>
      <c r="E336" s="583"/>
      <c r="F336" s="584">
        <f>F335+F331+F325+F314+F307+F303+F299+F294+F289+F284+F279</f>
        <v>45300</v>
      </c>
      <c r="G336" s="584">
        <f>G335+G331+G325+G314+G307+G303+G299+G294+G289+G284+G279</f>
        <v>174424</v>
      </c>
      <c r="H336" s="584">
        <f>H335+H331+H325+H314+H307+H303+H299+H294+H289+H284+H279</f>
        <v>185213</v>
      </c>
      <c r="I336" s="228"/>
      <c r="J336" s="280"/>
      <c r="K336" s="350">
        <f>K335+K331+K325+K314+K307+K303+K299+K294+K289+K284+K279</f>
        <v>45300000</v>
      </c>
      <c r="L336" s="350">
        <f>L335+L331+L325+L314+L307+L303+L299+L294+L289+L284+L279</f>
        <v>174424728.45999998</v>
      </c>
      <c r="M336" s="350">
        <f>M335+M331+M325+M314+M307+M303+M299+M294+M289+M284+M279</f>
        <v>185213671.96000001</v>
      </c>
      <c r="N336" s="528"/>
    </row>
    <row r="337" spans="1:31" ht="15" x14ac:dyDescent="0.25">
      <c r="A337" s="122"/>
      <c r="B337" s="123"/>
      <c r="C337" s="123"/>
      <c r="D337" s="123"/>
      <c r="E337" s="583"/>
      <c r="F337" s="470"/>
      <c r="G337" s="470"/>
      <c r="H337" s="470"/>
      <c r="I337" s="228"/>
      <c r="J337" s="280"/>
      <c r="K337" s="353"/>
      <c r="L337" s="208"/>
      <c r="M337" s="353"/>
    </row>
    <row r="338" spans="1:31" ht="15" x14ac:dyDescent="0.25">
      <c r="A338" s="122"/>
      <c r="B338" s="123"/>
      <c r="C338" s="123"/>
      <c r="D338" s="123"/>
      <c r="E338" s="123"/>
      <c r="F338" s="378"/>
      <c r="G338" s="378"/>
      <c r="H338" s="378"/>
      <c r="I338" s="228"/>
      <c r="K338" s="353"/>
      <c r="L338" s="208"/>
      <c r="M338" s="353"/>
    </row>
    <row r="339" spans="1:31" s="17" customFormat="1" ht="25.5" customHeight="1" x14ac:dyDescent="0.25">
      <c r="A339" s="124" t="s">
        <v>6</v>
      </c>
      <c r="B339" s="124"/>
      <c r="C339" s="125"/>
      <c r="D339" s="126"/>
      <c r="E339" s="125"/>
      <c r="F339" s="442">
        <f>F336+F264+F195+F131+F65</f>
        <v>3504971</v>
      </c>
      <c r="G339" s="442">
        <f>G336+G264+G195+G131+G65</f>
        <v>9555041</v>
      </c>
      <c r="H339" s="442">
        <f>H336+H264+H195+H131+H65</f>
        <v>10121569</v>
      </c>
      <c r="I339" s="471">
        <f>(H339/G339)*100</f>
        <v>105.92910067052563</v>
      </c>
      <c r="J339" s="468"/>
      <c r="K339" s="538">
        <f>K336+K264+K195+K131+K65</f>
        <v>3504971000</v>
      </c>
      <c r="L339" s="538">
        <f>L336+L264+L195+L131+L65</f>
        <v>9555041079.2199993</v>
      </c>
      <c r="M339" s="538">
        <f>M336+M264+M195+M131+M65</f>
        <v>10121569416.969999</v>
      </c>
      <c r="N339" s="342"/>
      <c r="O339" s="562" t="s">
        <v>303</v>
      </c>
      <c r="P339" s="432">
        <v>780229991.10000002</v>
      </c>
      <c r="Q339" s="563" t="s">
        <v>304</v>
      </c>
    </row>
    <row r="340" spans="1:31" s="17" customFormat="1" ht="21.75" customHeight="1" x14ac:dyDescent="0.2">
      <c r="A340" s="55" t="s">
        <v>25</v>
      </c>
      <c r="B340" s="55"/>
      <c r="C340" s="32"/>
      <c r="D340" s="33"/>
      <c r="E340" s="56"/>
      <c r="F340" s="434">
        <f>SUM(F327)</f>
        <v>5294</v>
      </c>
      <c r="G340" s="434">
        <f>SUM(G327)</f>
        <v>5294</v>
      </c>
      <c r="H340" s="434">
        <f>SUM(H327,H79)</f>
        <v>501935</v>
      </c>
      <c r="I340" s="472">
        <f>(H340/G340)*100</f>
        <v>9481.2051378919532</v>
      </c>
      <c r="J340" s="468"/>
      <c r="K340" s="535">
        <v>5294000</v>
      </c>
      <c r="L340" s="535">
        <v>5294000</v>
      </c>
      <c r="M340" s="535">
        <f>SUM(M327,P340)</f>
        <v>501935477.72000003</v>
      </c>
      <c r="N340" s="342"/>
      <c r="O340" s="561" t="s">
        <v>302</v>
      </c>
      <c r="P340" s="432">
        <v>496904177.72000003</v>
      </c>
      <c r="Q340" s="431" t="s">
        <v>301</v>
      </c>
    </row>
    <row r="341" spans="1:31" s="17" customFormat="1" ht="35.25" customHeight="1" thickBot="1" x14ac:dyDescent="0.3">
      <c r="A341" s="127" t="s">
        <v>137</v>
      </c>
      <c r="B341" s="127"/>
      <c r="C341" s="127"/>
      <c r="D341" s="127"/>
      <c r="E341" s="127"/>
      <c r="F341" s="460">
        <f>SUM(F339-F340)</f>
        <v>3499677</v>
      </c>
      <c r="G341" s="460">
        <f>SUM(G339-G340)</f>
        <v>9549747</v>
      </c>
      <c r="H341" s="460">
        <f>SUM(H339-H340)</f>
        <v>9619634</v>
      </c>
      <c r="I341" s="473">
        <f>(H341/G341)*100</f>
        <v>100.73182043461466</v>
      </c>
      <c r="J341" s="192"/>
      <c r="K341" s="535">
        <f>K339-K340</f>
        <v>3499677000</v>
      </c>
      <c r="L341" s="535">
        <f>L339-L340</f>
        <v>9549747079.2199993</v>
      </c>
      <c r="M341" s="535">
        <f>M339-M340</f>
        <v>9619633939.25</v>
      </c>
      <c r="N341" s="347"/>
      <c r="O341" s="299"/>
      <c r="P341" s="192"/>
      <c r="Q341" s="192"/>
    </row>
    <row r="342" spans="1:31" ht="15.75" thickTop="1" x14ac:dyDescent="0.25">
      <c r="A342" s="311"/>
      <c r="B342" s="312"/>
      <c r="C342" s="312"/>
      <c r="D342" s="312"/>
      <c r="E342" s="312"/>
      <c r="F342" s="474"/>
      <c r="G342" s="75"/>
      <c r="H342" s="475"/>
      <c r="I342" s="476"/>
    </row>
    <row r="343" spans="1:31" s="17" customFormat="1" ht="15.75" customHeight="1" x14ac:dyDescent="0.25">
      <c r="A343" s="313"/>
      <c r="B343" s="313"/>
      <c r="C343" s="313"/>
      <c r="D343" s="313"/>
      <c r="E343" s="313"/>
      <c r="F343" s="477"/>
      <c r="G343" s="477"/>
      <c r="H343" s="477"/>
      <c r="I343" s="478"/>
      <c r="J343" s="192"/>
      <c r="K343" s="289"/>
      <c r="L343" s="208"/>
      <c r="M343" s="289"/>
      <c r="N343" s="290"/>
      <c r="O343" s="306"/>
      <c r="P343" s="192"/>
      <c r="Q343" s="192"/>
    </row>
    <row r="344" spans="1:31" s="17" customFormat="1" ht="18" x14ac:dyDescent="0.25">
      <c r="A344" s="314" t="s">
        <v>28</v>
      </c>
      <c r="B344" s="314"/>
      <c r="C344" s="315"/>
      <c r="D344" s="316"/>
      <c r="E344" s="317"/>
      <c r="F344" s="317"/>
      <c r="G344" s="318"/>
      <c r="H344" s="319"/>
      <c r="I344" s="2"/>
      <c r="J344" s="192"/>
      <c r="K344" s="289"/>
      <c r="L344" s="208"/>
      <c r="M344" s="289"/>
      <c r="N344" s="290"/>
      <c r="O344" s="306"/>
      <c r="P344" s="192"/>
      <c r="Q344" s="192"/>
    </row>
    <row r="345" spans="1:31" x14ac:dyDescent="0.2">
      <c r="A345" s="320" t="s">
        <v>29</v>
      </c>
      <c r="B345" s="320"/>
      <c r="C345" s="320"/>
      <c r="D345" s="321"/>
      <c r="E345" s="320"/>
      <c r="F345" s="320"/>
      <c r="G345" s="322"/>
      <c r="H345" s="323"/>
    </row>
    <row r="346" spans="1:31" x14ac:dyDescent="0.2">
      <c r="A346" s="324"/>
      <c r="B346" s="320"/>
      <c r="C346" s="320"/>
      <c r="D346" s="321"/>
      <c r="E346" s="320"/>
      <c r="F346" s="320"/>
      <c r="G346" s="322"/>
      <c r="H346" s="322"/>
    </row>
    <row r="347" spans="1:31" x14ac:dyDescent="0.2">
      <c r="A347" s="324"/>
      <c r="B347" s="325"/>
      <c r="C347" s="326"/>
      <c r="D347" s="327"/>
      <c r="E347" s="288"/>
      <c r="F347" s="323"/>
      <c r="G347" s="322"/>
      <c r="H347" s="323"/>
    </row>
    <row r="348" spans="1:31" x14ac:dyDescent="0.2">
      <c r="A348" s="324"/>
      <c r="B348" s="325"/>
      <c r="C348" s="326"/>
      <c r="D348" s="327"/>
      <c r="E348" s="327"/>
      <c r="F348" s="323"/>
      <c r="G348" s="323"/>
      <c r="H348" s="323"/>
      <c r="I348" s="279"/>
      <c r="J348" s="280"/>
      <c r="P348" s="280"/>
      <c r="Q348" s="280"/>
      <c r="R348" s="280"/>
      <c r="S348" s="280"/>
      <c r="T348" s="280"/>
      <c r="U348" s="280"/>
      <c r="V348" s="280"/>
      <c r="W348" s="280"/>
      <c r="X348" s="280"/>
      <c r="Y348" s="280"/>
      <c r="Z348" s="280"/>
      <c r="AA348" s="280"/>
      <c r="AB348" s="280"/>
      <c r="AC348" s="280"/>
      <c r="AD348" s="280"/>
      <c r="AE348" s="280"/>
    </row>
    <row r="349" spans="1:31" s="242" customFormat="1" x14ac:dyDescent="0.2">
      <c r="A349" s="328"/>
      <c r="B349" s="329"/>
      <c r="C349" s="330"/>
      <c r="D349" s="331"/>
      <c r="E349" s="331"/>
      <c r="F349" s="310"/>
      <c r="G349" s="310"/>
      <c r="H349" s="310"/>
      <c r="I349" s="282"/>
      <c r="J349" s="283"/>
      <c r="K349" s="307"/>
      <c r="L349" s="447"/>
      <c r="M349" s="307"/>
      <c r="N349" s="308"/>
      <c r="O349" s="309"/>
      <c r="P349" s="283"/>
      <c r="Q349" s="283"/>
      <c r="R349" s="283"/>
      <c r="S349" s="283"/>
      <c r="T349" s="283"/>
      <c r="U349" s="283"/>
      <c r="V349" s="283"/>
      <c r="W349" s="283"/>
      <c r="X349" s="283"/>
      <c r="Y349" s="283"/>
      <c r="Z349" s="283"/>
      <c r="AA349" s="283"/>
      <c r="AB349" s="283"/>
      <c r="AC349" s="283"/>
      <c r="AD349" s="283"/>
      <c r="AE349" s="283"/>
    </row>
    <row r="350" spans="1:31" s="243" customFormat="1" x14ac:dyDescent="0.2">
      <c r="A350" s="328"/>
      <c r="B350" s="329"/>
      <c r="C350" s="330"/>
      <c r="D350" s="455" t="s">
        <v>206</v>
      </c>
      <c r="E350" s="449"/>
      <c r="F350" s="444">
        <f>SUM(F331)</f>
        <v>5300</v>
      </c>
      <c r="G350" s="444">
        <f>SUM(G331)</f>
        <v>5300</v>
      </c>
      <c r="H350" s="444">
        <f>SUM(H331)</f>
        <v>5877</v>
      </c>
      <c r="I350" s="332"/>
      <c r="J350" s="332"/>
      <c r="K350" s="446">
        <f>SUM(K331)</f>
        <v>5300000</v>
      </c>
      <c r="L350" s="446">
        <f>SUM(L331)</f>
        <v>5300000</v>
      </c>
      <c r="M350" s="446">
        <f>SUM(M331)</f>
        <v>5877473.8899999997</v>
      </c>
      <c r="N350" s="443"/>
      <c r="O350" s="309"/>
      <c r="P350" s="283"/>
      <c r="Q350" s="283"/>
      <c r="R350" s="283"/>
      <c r="S350" s="283"/>
      <c r="T350" s="283"/>
      <c r="U350" s="283"/>
      <c r="V350" s="283"/>
      <c r="W350" s="283"/>
      <c r="X350" s="283"/>
      <c r="Y350" s="283"/>
      <c r="Z350" s="283"/>
      <c r="AA350" s="283"/>
      <c r="AB350" s="283"/>
      <c r="AC350" s="283"/>
      <c r="AD350" s="283"/>
      <c r="AE350" s="283"/>
    </row>
    <row r="351" spans="1:31" s="242" customFormat="1" x14ac:dyDescent="0.2">
      <c r="A351" s="328"/>
      <c r="B351" s="329"/>
      <c r="C351" s="330"/>
      <c r="D351" s="455" t="s">
        <v>207</v>
      </c>
      <c r="E351" s="449"/>
      <c r="F351" s="444">
        <f>SUM(F335)</f>
        <v>40000</v>
      </c>
      <c r="G351" s="444">
        <f t="shared" ref="G351:H351" si="43">SUM(G335)</f>
        <v>53643</v>
      </c>
      <c r="H351" s="444">
        <f t="shared" si="43"/>
        <v>63712</v>
      </c>
      <c r="I351" s="332"/>
      <c r="J351" s="332"/>
      <c r="K351" s="446">
        <f>SUM(K335)</f>
        <v>40000000</v>
      </c>
      <c r="L351" s="446">
        <f t="shared" ref="L351:M351" si="44">SUM(L335)</f>
        <v>53643346.979999997</v>
      </c>
      <c r="M351" s="446">
        <f t="shared" si="44"/>
        <v>63711618.43</v>
      </c>
      <c r="N351" s="443"/>
      <c r="O351" s="309"/>
      <c r="P351" s="283"/>
      <c r="Q351" s="283"/>
      <c r="R351" s="283"/>
      <c r="S351" s="283"/>
      <c r="T351" s="283"/>
      <c r="U351" s="283"/>
      <c r="V351" s="283"/>
      <c r="W351" s="283"/>
      <c r="X351" s="283"/>
      <c r="Y351" s="283"/>
      <c r="Z351" s="283"/>
      <c r="AA351" s="283"/>
      <c r="AB351" s="283"/>
      <c r="AC351" s="283"/>
      <c r="AD351" s="283"/>
      <c r="AE351" s="283"/>
    </row>
    <row r="352" spans="1:31" s="242" customFormat="1" x14ac:dyDescent="0.2">
      <c r="A352" s="328"/>
      <c r="B352" s="329"/>
      <c r="C352" s="330"/>
      <c r="D352" s="455" t="s">
        <v>201</v>
      </c>
      <c r="E352" s="449"/>
      <c r="F352" s="444">
        <f>SUM(F183,F180,F177,F173,F167,F159,F156,F112,F104,F99,F36,F33,F26,F18,F8,F38,F185)</f>
        <v>3459671</v>
      </c>
      <c r="G352" s="444">
        <f>SUM(G183,G180,G177,G173,G167,G159,G156,G112,G104,G99,G36,G33,G26,G18,G8,G38,G185)</f>
        <v>9034383</v>
      </c>
      <c r="H352" s="444">
        <f>SUM(H183,H180,H177,H173,H167,H159,H156,H112,H104,H99,H36,H33,H26,H18,H8,H38,H185)</f>
        <v>9594704</v>
      </c>
      <c r="I352" s="332"/>
      <c r="J352" s="332"/>
      <c r="K352" s="446">
        <f>SUM(K8,K18,K26,K33,K36,K99,K104,K112,K156,K159,K167,K173,K177,K180,K183,K185,K38)</f>
        <v>3459671000</v>
      </c>
      <c r="L352" s="446">
        <f>SUM(L8,L18,L26,L33,L36,L99,L104,L112,L156,L159,L167,L173,L177,L180,L183,L185,L38)</f>
        <v>9034383293.8999996</v>
      </c>
      <c r="M352" s="446">
        <f>SUM(M8,M18,M26,M33,M36,M99,M104,M112,M156,M159,M167,M173,M177,M180,M183,M185,M38)</f>
        <v>9594704340.4000015</v>
      </c>
      <c r="N352" s="443"/>
      <c r="O352" s="309"/>
      <c r="P352" s="283"/>
      <c r="Q352" s="283"/>
      <c r="R352" s="283"/>
      <c r="S352" s="283"/>
      <c r="T352" s="283"/>
      <c r="U352" s="283"/>
      <c r="V352" s="283"/>
      <c r="W352" s="283"/>
      <c r="X352" s="283"/>
      <c r="Y352" s="283"/>
      <c r="Z352" s="283"/>
      <c r="AA352" s="283"/>
      <c r="AB352" s="283"/>
      <c r="AC352" s="283"/>
      <c r="AD352" s="283"/>
      <c r="AE352" s="283"/>
    </row>
    <row r="353" spans="1:31" s="242" customFormat="1" x14ac:dyDescent="0.2">
      <c r="A353" s="328"/>
      <c r="B353" s="329"/>
      <c r="C353" s="330"/>
      <c r="D353" s="455" t="s">
        <v>200</v>
      </c>
      <c r="E353" s="448"/>
      <c r="F353" s="444">
        <f>SUM(F187,F189,F194,F208,F212,F220,F238,F242,F248,F257,F263,F279,F284,F289,F294,F299,F191,F216,F303,F307,F314,F325)</f>
        <v>0</v>
      </c>
      <c r="G353" s="444">
        <f>SUM(G187,G189,G194,G208,G212,G220,G238,G242,G248,G257,G263,G279,G284,G289,G294,G299,G191,G216,G303,G307,G314,G325)</f>
        <v>461715</v>
      </c>
      <c r="H353" s="444">
        <f>SUM(H187,H189,H194,H208,H212,H220,H238,H242,H248,H257,H263,H279,H284,H289,H294,H299,H191,H216,H303,H307,H314,H325)</f>
        <v>457276</v>
      </c>
      <c r="I353" s="332"/>
      <c r="J353" s="332"/>
      <c r="K353" s="446">
        <f>SUM(K187,K189,K191,K194,K208,K212,K216,K220,K238,K242,K248,K257,K279,K284,K289,K294,K299,K303,K307,K314,K325+K263)</f>
        <v>0</v>
      </c>
      <c r="L353" s="446">
        <f>SUM(L187,L189,L191,L194,L208,L212,L216,L220,L238,L242,L248,L257,L279,L284,L289,L294,L299,L303,L307,L314,L325+L263)</f>
        <v>461714438.34000003</v>
      </c>
      <c r="M353" s="446">
        <f>SUM(M187,M189,M191,M194,M208,M212,M216,M220,M238,M242,M248,M257,M279,M284,M289,M294,M299,M303,M307,M314,M325+M263)</f>
        <v>457275984.25000006</v>
      </c>
      <c r="N353" s="443"/>
      <c r="O353" s="309"/>
      <c r="P353" s="283"/>
      <c r="Q353" s="283"/>
      <c r="R353" s="283"/>
      <c r="S353" s="283"/>
      <c r="T353" s="283"/>
      <c r="U353" s="283"/>
      <c r="V353" s="283"/>
      <c r="W353" s="283"/>
      <c r="X353" s="283"/>
      <c r="Y353" s="283"/>
      <c r="Z353" s="283"/>
      <c r="AA353" s="283"/>
      <c r="AB353" s="283"/>
      <c r="AC353" s="283"/>
      <c r="AD353" s="283"/>
      <c r="AE353" s="283"/>
    </row>
    <row r="354" spans="1:31" s="242" customFormat="1" ht="15" thickBot="1" x14ac:dyDescent="0.25">
      <c r="A354" s="328"/>
      <c r="B354" s="329"/>
      <c r="C354" s="330"/>
      <c r="D354" s="536"/>
      <c r="E354" s="537"/>
      <c r="F354" s="445">
        <f>F350+F351+F352+F353</f>
        <v>3504971</v>
      </c>
      <c r="G354" s="445">
        <f>G350+G351+G352+G353</f>
        <v>9555041</v>
      </c>
      <c r="H354" s="445">
        <f>H350+H351+H352+H353</f>
        <v>10121569</v>
      </c>
      <c r="I354" s="336"/>
      <c r="J354" s="335"/>
      <c r="K354" s="539">
        <f>K350+K351+K352+K353</f>
        <v>3504971000</v>
      </c>
      <c r="L354" s="539">
        <f>L350+L351+L352+L353</f>
        <v>9555041079.2199993</v>
      </c>
      <c r="M354" s="539">
        <f>M350+M351+M352+M353</f>
        <v>10121569416.970001</v>
      </c>
      <c r="N354" s="443"/>
      <c r="O354" s="309"/>
      <c r="P354" s="283"/>
      <c r="Q354" s="283"/>
      <c r="R354" s="283"/>
      <c r="S354" s="283"/>
      <c r="T354" s="283"/>
      <c r="U354" s="283"/>
      <c r="V354" s="283"/>
      <c r="W354" s="283"/>
      <c r="X354" s="283"/>
      <c r="Y354" s="283"/>
      <c r="Z354" s="283"/>
      <c r="AA354" s="283"/>
      <c r="AB354" s="283"/>
      <c r="AC354" s="283"/>
      <c r="AD354" s="283"/>
      <c r="AE354" s="283"/>
    </row>
    <row r="355" spans="1:31" s="242" customFormat="1" ht="15" thickTop="1" x14ac:dyDescent="0.2">
      <c r="A355" s="328"/>
      <c r="B355" s="329"/>
      <c r="C355" s="330"/>
      <c r="D355" s="544" t="s">
        <v>296</v>
      </c>
      <c r="E355" s="545"/>
      <c r="F355" s="548">
        <v>5294</v>
      </c>
      <c r="G355" s="549">
        <v>5294</v>
      </c>
      <c r="H355" s="548">
        <v>501935</v>
      </c>
      <c r="I355" s="336"/>
      <c r="J355" s="564"/>
      <c r="K355" s="565">
        <v>5294000</v>
      </c>
      <c r="L355" s="565">
        <v>5294000</v>
      </c>
      <c r="M355" s="573">
        <v>501935477.72000003</v>
      </c>
      <c r="N355" s="443"/>
      <c r="O355" s="309"/>
      <c r="P355" s="283"/>
      <c r="Q355" s="283"/>
      <c r="R355" s="283"/>
      <c r="S355" s="283"/>
      <c r="T355" s="283"/>
      <c r="U355" s="283"/>
      <c r="V355" s="283"/>
      <c r="W355" s="283"/>
      <c r="X355" s="283"/>
      <c r="Y355" s="283"/>
      <c r="Z355" s="283"/>
      <c r="AA355" s="283"/>
      <c r="AB355" s="283"/>
      <c r="AC355" s="283"/>
      <c r="AD355" s="283"/>
      <c r="AE355" s="283"/>
    </row>
    <row r="356" spans="1:31" s="242" customFormat="1" ht="15" thickBot="1" x14ac:dyDescent="0.25">
      <c r="A356" s="328"/>
      <c r="B356" s="329"/>
      <c r="C356" s="330"/>
      <c r="D356" s="546" t="s">
        <v>239</v>
      </c>
      <c r="E356" s="547"/>
      <c r="F356" s="445">
        <f>F354-F355</f>
        <v>3499677</v>
      </c>
      <c r="G356" s="445">
        <f>G354-G355</f>
        <v>9549747</v>
      </c>
      <c r="H356" s="445">
        <f>H354-H355</f>
        <v>9619634</v>
      </c>
      <c r="I356" s="336"/>
      <c r="J356" s="566"/>
      <c r="K356" s="567">
        <f>K354-K355</f>
        <v>3499677000</v>
      </c>
      <c r="L356" s="567">
        <f>L354-L355</f>
        <v>9549747079.2199993</v>
      </c>
      <c r="M356" s="457">
        <f>M354-M355</f>
        <v>9619633939.2500019</v>
      </c>
      <c r="N356" s="443"/>
      <c r="O356" s="309"/>
      <c r="P356" s="283"/>
      <c r="Q356" s="283"/>
      <c r="R356" s="283"/>
      <c r="S356" s="283"/>
      <c r="T356" s="283"/>
      <c r="U356" s="283"/>
      <c r="V356" s="283"/>
      <c r="W356" s="283"/>
      <c r="X356" s="283"/>
      <c r="Y356" s="283"/>
      <c r="Z356" s="283"/>
      <c r="AA356" s="283"/>
      <c r="AB356" s="283"/>
      <c r="AC356" s="283"/>
      <c r="AD356" s="283"/>
      <c r="AE356" s="283"/>
    </row>
    <row r="357" spans="1:31" s="242" customFormat="1" ht="15" thickTop="1" x14ac:dyDescent="0.2">
      <c r="A357" s="328"/>
      <c r="B357" s="329"/>
      <c r="C357" s="330"/>
      <c r="D357" s="449"/>
      <c r="E357" s="337"/>
      <c r="F357" s="332"/>
      <c r="G357" s="338"/>
      <c r="H357" s="444"/>
      <c r="I357" s="336"/>
      <c r="J357" s="243"/>
      <c r="K357" s="339"/>
      <c r="L357" s="447"/>
      <c r="M357" s="447"/>
      <c r="N357" s="443"/>
      <c r="O357" s="309"/>
      <c r="P357" s="283"/>
      <c r="Q357" s="283"/>
      <c r="R357" s="283"/>
      <c r="S357" s="283"/>
      <c r="T357" s="283"/>
      <c r="U357" s="283"/>
      <c r="V357" s="283"/>
      <c r="W357" s="283"/>
      <c r="X357" s="283"/>
      <c r="Y357" s="283"/>
      <c r="Z357" s="283"/>
      <c r="AA357" s="283"/>
      <c r="AB357" s="283"/>
      <c r="AC357" s="283"/>
      <c r="AD357" s="283"/>
      <c r="AE357" s="283"/>
    </row>
    <row r="358" spans="1:31" s="242" customFormat="1" x14ac:dyDescent="0.2">
      <c r="A358" s="328"/>
      <c r="B358" s="329"/>
      <c r="C358" s="330"/>
      <c r="D358" s="449"/>
      <c r="E358" s="337"/>
      <c r="F358" s="332"/>
      <c r="G358" s="338"/>
      <c r="H358" s="444"/>
      <c r="I358" s="336"/>
      <c r="J358" s="243"/>
      <c r="K358" s="339"/>
      <c r="L358" s="447"/>
      <c r="M358" s="447"/>
      <c r="N358" s="443"/>
      <c r="O358" s="309"/>
      <c r="P358" s="283"/>
      <c r="Q358" s="283"/>
      <c r="R358" s="283"/>
      <c r="S358" s="283"/>
      <c r="T358" s="283"/>
      <c r="U358" s="283"/>
      <c r="V358" s="283"/>
      <c r="W358" s="283"/>
      <c r="X358" s="283"/>
      <c r="Y358" s="283"/>
      <c r="Z358" s="283"/>
      <c r="AA358" s="283"/>
      <c r="AB358" s="283"/>
      <c r="AC358" s="283"/>
      <c r="AD358" s="283"/>
      <c r="AE358" s="283"/>
    </row>
    <row r="359" spans="1:31" s="242" customFormat="1" x14ac:dyDescent="0.2">
      <c r="A359" s="328"/>
      <c r="B359" s="329"/>
      <c r="C359" s="330"/>
      <c r="D359" s="455" t="s">
        <v>202</v>
      </c>
      <c r="E359" s="337"/>
      <c r="F359" s="444">
        <f>SUM(F178,F174,F168,F160:F160,F113,F105,F39:F45,F34,F19)</f>
        <v>3163190</v>
      </c>
      <c r="G359" s="444">
        <f>SUM(G178,G174,G168,G160:G160,G113,G105,G39:G45,G34,G19)</f>
        <v>3175684</v>
      </c>
      <c r="H359" s="444">
        <f>SUM(H178,H174,H168,H160:H160,H113,H105,H39:H45,H34,H19)</f>
        <v>3259322</v>
      </c>
      <c r="I359" s="336"/>
      <c r="J359" s="243"/>
      <c r="K359" s="446">
        <v>3163190000</v>
      </c>
      <c r="L359" s="446">
        <v>3175684020</v>
      </c>
      <c r="M359" s="446">
        <v>3259322116.27</v>
      </c>
      <c r="N359" s="443"/>
      <c r="O359" s="309"/>
      <c r="P359" s="283"/>
      <c r="Q359" s="283"/>
      <c r="R359" s="283"/>
      <c r="S359" s="283"/>
      <c r="T359" s="283"/>
      <c r="U359" s="283"/>
      <c r="V359" s="283"/>
      <c r="W359" s="283"/>
      <c r="X359" s="283"/>
      <c r="Y359" s="283"/>
      <c r="Z359" s="283"/>
      <c r="AA359" s="283"/>
      <c r="AB359" s="283"/>
      <c r="AC359" s="283"/>
      <c r="AD359" s="283"/>
      <c r="AE359" s="283"/>
    </row>
    <row r="360" spans="1:31" s="242" customFormat="1" x14ac:dyDescent="0.2">
      <c r="A360" s="328"/>
      <c r="B360" s="329"/>
      <c r="C360" s="330"/>
      <c r="D360" s="455" t="s">
        <v>203</v>
      </c>
      <c r="E360" s="337"/>
      <c r="F360" s="444">
        <f>SUM(F7,F9:F17,F20:F25,F27:F29,F35,F37,F46:F47,,F86,F88:F98,F101:F103,F106:F111,F150:F155,F157:F158,F161:F166,F169:F172,F175:F176,F179,F181:F182,F184,F186,F188,F190,F209:F211,F213:F215,F217:F219,F247,F255:F256,F278,F283,F288,F293,F298,F321,F328:F330,F332:F334)</f>
        <v>241818</v>
      </c>
      <c r="G360" s="444">
        <f>SUM(G7,G9:G17,G20:G25,G27:G29,G35,G37,G46:G47,,G86,G88:G98,G101:G103,G106:G111,G150:G155,G157:G158,G161:G166,G169:G172,G175:G176,G179,G181:G182,G184,G186,G188,G190,G209:G211,G213:G215,G217:G219,G247,G255:G256,G262,G278,G283,G288,G293,G298,G321,G328:G330,G332:G334)</f>
        <v>360859</v>
      </c>
      <c r="H360" s="444">
        <f>SUM(H7,H9:H17,H20:H25,H27:H29,H35,H37,H46:H47,,H86,H88:H98,H101:H103,H106:H111,H150:H155,H157:H158,H161:H166,H169:H172,H175:H176,H179,H181:H182,H184,H186,H188,H190,H209:H211,H213:H215,H217:H219,H247,H255:H256,H262,H278,H283,H288,H293,H298,H321,H328:H330,H332:H334,H324)</f>
        <v>370151</v>
      </c>
      <c r="I360" s="336"/>
      <c r="J360" s="243"/>
      <c r="K360" s="446">
        <v>241818000</v>
      </c>
      <c r="L360" s="446">
        <v>360859079.06</v>
      </c>
      <c r="M360" s="446">
        <v>370151217.63</v>
      </c>
      <c r="N360" s="443"/>
      <c r="O360" s="309"/>
      <c r="P360" s="283"/>
      <c r="Q360" s="283"/>
      <c r="R360" s="283"/>
      <c r="S360" s="283"/>
      <c r="T360" s="283"/>
      <c r="U360" s="283"/>
      <c r="V360" s="283"/>
      <c r="W360" s="283"/>
      <c r="X360" s="283"/>
      <c r="Y360" s="283"/>
      <c r="Z360" s="283"/>
      <c r="AA360" s="283"/>
      <c r="AB360" s="283"/>
      <c r="AC360" s="283"/>
      <c r="AD360" s="283"/>
      <c r="AE360" s="283"/>
    </row>
    <row r="361" spans="1:31" s="242" customFormat="1" x14ac:dyDescent="0.2">
      <c r="A361" s="328"/>
      <c r="B361" s="329"/>
      <c r="C361" s="330"/>
      <c r="D361" s="455" t="s">
        <v>204</v>
      </c>
      <c r="E361" s="337"/>
      <c r="F361" s="444">
        <f>SUM(F30:F32,)</f>
        <v>21000</v>
      </c>
      <c r="G361" s="444">
        <f>SUM(G30:G32,)</f>
        <v>21000</v>
      </c>
      <c r="H361" s="444">
        <f>SUM(H30:H32)</f>
        <v>4784</v>
      </c>
      <c r="I361" s="336"/>
      <c r="J361" s="243"/>
      <c r="K361" s="446">
        <v>21000000</v>
      </c>
      <c r="L361" s="446">
        <v>21000000</v>
      </c>
      <c r="M361" s="446">
        <v>4783823.05</v>
      </c>
      <c r="N361" s="443"/>
      <c r="O361" s="443"/>
      <c r="P361" s="448"/>
      <c r="Q361" s="283"/>
      <c r="R361" s="283"/>
      <c r="S361" s="283"/>
      <c r="T361" s="283"/>
      <c r="U361" s="283"/>
      <c r="V361" s="283"/>
      <c r="W361" s="283"/>
      <c r="X361" s="283"/>
      <c r="Y361" s="283"/>
      <c r="Z361" s="283"/>
      <c r="AA361" s="283"/>
      <c r="AB361" s="283"/>
      <c r="AC361" s="283"/>
      <c r="AD361" s="283"/>
      <c r="AE361" s="283"/>
    </row>
    <row r="362" spans="1:31" s="242" customFormat="1" x14ac:dyDescent="0.2">
      <c r="A362" s="328"/>
      <c r="B362" s="329"/>
      <c r="C362" s="330"/>
      <c r="D362" s="455" t="s">
        <v>205</v>
      </c>
      <c r="E362" s="337"/>
      <c r="F362" s="444">
        <f>F54+F327+F48+F55+F76+F78+F79+F80+F82+F84+F100+F114+F192+F204+F206+F221+F223+F229+F231+F235+F239+F243+F245+F249+F252+F258+F272+F275+F280+F285+F290+F295+F300+F304+F308+F310+F312+F315+F318+F321</f>
        <v>78963</v>
      </c>
      <c r="G362" s="444">
        <f>G54+G327+G48+G55+G76+G78+G79+G80+G82+G84+G100+G114+G192+G204+G206+G221+G223+G229+G231+G235+G239+G243+G245+G249+G252+G258+G272+G275+G280+G285+G290+G295+G300+G304+G308+G310+G312+G315+G318+G321</f>
        <v>5997498</v>
      </c>
      <c r="H362" s="444">
        <f>H54+H327+H48+H55+H76+H78+H79+H80+H82+H84+H100+H114+H192+H204+H206+H221+H223+H229+H231+H235+H239+H243+H245+H249+H252+H258+H272+H275+H280+H285+H290+H295+H300+H304+H308+H310+H312+H315+H318+H326</f>
        <v>6487312</v>
      </c>
      <c r="I362" s="336"/>
      <c r="J362" s="243"/>
      <c r="K362" s="446">
        <v>78963000</v>
      </c>
      <c r="L362" s="446">
        <v>5997497983.1599998</v>
      </c>
      <c r="M362" s="446">
        <v>6487312260.0200005</v>
      </c>
      <c r="N362" s="443">
        <v>5916404.8600000003</v>
      </c>
      <c r="O362" s="443">
        <v>5908698625.0799999</v>
      </c>
      <c r="P362" s="443" t="s">
        <v>297</v>
      </c>
      <c r="Q362" s="448"/>
      <c r="R362" s="283"/>
      <c r="S362" s="283"/>
      <c r="T362" s="283"/>
      <c r="U362" s="283"/>
      <c r="V362" s="283"/>
      <c r="W362" s="283"/>
      <c r="X362" s="283"/>
      <c r="Y362" s="283"/>
      <c r="Z362" s="283"/>
      <c r="AA362" s="283"/>
      <c r="AB362" s="283"/>
      <c r="AC362" s="283"/>
      <c r="AD362" s="283"/>
      <c r="AE362" s="283"/>
    </row>
    <row r="363" spans="1:31" s="242" customFormat="1" ht="15" thickBot="1" x14ac:dyDescent="0.25">
      <c r="A363" s="328"/>
      <c r="B363" s="329"/>
      <c r="C363" s="330"/>
      <c r="D363" s="333"/>
      <c r="E363" s="334"/>
      <c r="F363" s="445">
        <f>F359+F360+F361+F362</f>
        <v>3504971</v>
      </c>
      <c r="G363" s="445">
        <f>G359+G360+G361+G362</f>
        <v>9555041</v>
      </c>
      <c r="H363" s="445">
        <f>H359+H360+H361+H362</f>
        <v>10121569</v>
      </c>
      <c r="I363" s="336"/>
      <c r="J363" s="335"/>
      <c r="K363" s="539">
        <f>K359+K360+K361+K362</f>
        <v>3504971000</v>
      </c>
      <c r="L363" s="539">
        <f>L359+L360+L361+L362</f>
        <v>9555041082.2199993</v>
      </c>
      <c r="M363" s="539">
        <f>M359+M360+M361+M362</f>
        <v>10121569416.970001</v>
      </c>
      <c r="N363" s="443"/>
      <c r="O363" s="309"/>
      <c r="P363" s="283"/>
      <c r="Q363" s="448"/>
      <c r="R363" s="283"/>
      <c r="S363" s="283"/>
      <c r="T363" s="283"/>
      <c r="U363" s="283"/>
      <c r="V363" s="283"/>
      <c r="W363" s="283"/>
      <c r="X363" s="283"/>
      <c r="Y363" s="283"/>
      <c r="Z363" s="283"/>
      <c r="AA363" s="283"/>
      <c r="AB363" s="283"/>
      <c r="AC363" s="283"/>
      <c r="AD363" s="283"/>
      <c r="AE363" s="283"/>
    </row>
    <row r="364" spans="1:31" s="242" customFormat="1" ht="15" thickTop="1" x14ac:dyDescent="0.2">
      <c r="A364" s="328"/>
      <c r="B364" s="329"/>
      <c r="C364" s="330"/>
      <c r="D364" s="449"/>
      <c r="E364" s="450"/>
      <c r="F364" s="444"/>
      <c r="G364" s="451"/>
      <c r="H364" s="444"/>
      <c r="I364" s="336"/>
      <c r="J364" s="243"/>
      <c r="K364" s="447"/>
      <c r="L364" s="447"/>
      <c r="M364" s="447"/>
      <c r="N364" s="443"/>
      <c r="O364" s="309"/>
      <c r="P364" s="283"/>
      <c r="Q364" s="448"/>
      <c r="R364" s="283"/>
      <c r="S364" s="283"/>
      <c r="T364" s="283"/>
      <c r="U364" s="283"/>
      <c r="V364" s="283"/>
      <c r="W364" s="283"/>
      <c r="X364" s="283"/>
      <c r="Y364" s="283"/>
      <c r="Z364" s="283"/>
      <c r="AA364" s="283"/>
      <c r="AB364" s="283"/>
      <c r="AC364" s="283"/>
      <c r="AD364" s="283"/>
      <c r="AE364" s="283"/>
    </row>
    <row r="365" spans="1:31" s="242" customFormat="1" x14ac:dyDescent="0.2">
      <c r="A365" s="328"/>
      <c r="B365" s="329"/>
      <c r="C365" s="330"/>
      <c r="D365" s="449" t="s">
        <v>236</v>
      </c>
      <c r="E365" s="456">
        <v>8115</v>
      </c>
      <c r="F365" s="444">
        <v>165000</v>
      </c>
      <c r="G365" s="451">
        <v>621094</v>
      </c>
      <c r="H365" s="444">
        <v>621094</v>
      </c>
      <c r="I365" s="284"/>
      <c r="J365" s="283"/>
      <c r="K365" s="458">
        <v>165000000</v>
      </c>
      <c r="L365" s="446">
        <v>621094258.83000004</v>
      </c>
      <c r="M365" s="458">
        <v>621094258.83000004</v>
      </c>
      <c r="N365" s="443"/>
      <c r="O365" s="309"/>
      <c r="P365" s="283"/>
      <c r="Q365" s="283"/>
      <c r="R365" s="283"/>
      <c r="S365" s="283"/>
      <c r="T365" s="283"/>
      <c r="U365" s="283"/>
      <c r="V365" s="283"/>
      <c r="W365" s="283"/>
      <c r="X365" s="283"/>
      <c r="Y365" s="283"/>
      <c r="Z365" s="283"/>
      <c r="AA365" s="283"/>
      <c r="AB365" s="283"/>
      <c r="AC365" s="283"/>
      <c r="AD365" s="283"/>
      <c r="AE365" s="283"/>
    </row>
    <row r="366" spans="1:31" s="242" customFormat="1" x14ac:dyDescent="0.2">
      <c r="A366" s="244"/>
      <c r="B366" s="245"/>
      <c r="C366" s="281"/>
      <c r="D366" s="449"/>
      <c r="E366" s="456">
        <v>8123</v>
      </c>
      <c r="F366" s="444">
        <v>5368</v>
      </c>
      <c r="G366" s="451">
        <v>5368</v>
      </c>
      <c r="H366" s="444">
        <v>5368</v>
      </c>
      <c r="I366" s="284"/>
      <c r="J366" s="283"/>
      <c r="K366" s="458">
        <v>5368000</v>
      </c>
      <c r="L366" s="446">
        <v>5368064.22</v>
      </c>
      <c r="M366" s="458">
        <v>5368064.22</v>
      </c>
      <c r="N366" s="443"/>
      <c r="O366" s="309"/>
      <c r="P366" s="283"/>
      <c r="Q366" s="283"/>
      <c r="R366" s="283"/>
      <c r="S366" s="283"/>
      <c r="T366" s="283"/>
      <c r="U366" s="283"/>
      <c r="V366" s="283"/>
      <c r="W366" s="283"/>
      <c r="X366" s="283"/>
      <c r="Y366" s="283"/>
      <c r="Z366" s="283"/>
      <c r="AA366" s="283"/>
      <c r="AB366" s="283"/>
      <c r="AC366" s="283"/>
      <c r="AD366" s="283"/>
      <c r="AE366" s="283"/>
    </row>
    <row r="367" spans="1:31" s="242" customFormat="1" x14ac:dyDescent="0.2">
      <c r="A367" s="244"/>
      <c r="B367" s="245"/>
      <c r="C367" s="281"/>
      <c r="D367" s="449"/>
      <c r="E367" s="456">
        <v>8223</v>
      </c>
      <c r="F367" s="453">
        <v>268509</v>
      </c>
      <c r="G367" s="454">
        <v>600000</v>
      </c>
      <c r="H367" s="453">
        <v>600000</v>
      </c>
      <c r="I367" s="284"/>
      <c r="J367" s="283"/>
      <c r="K367" s="459">
        <v>268509000</v>
      </c>
      <c r="L367" s="543">
        <v>600000000</v>
      </c>
      <c r="M367" s="459">
        <v>600000000</v>
      </c>
      <c r="N367" s="443"/>
      <c r="O367" s="309"/>
      <c r="P367" s="283"/>
      <c r="Q367" s="283"/>
      <c r="R367" s="283"/>
      <c r="S367" s="283"/>
      <c r="T367" s="283"/>
      <c r="U367" s="283"/>
      <c r="V367" s="283"/>
      <c r="W367" s="283"/>
      <c r="X367" s="283"/>
      <c r="Y367" s="283"/>
      <c r="Z367" s="283"/>
      <c r="AA367" s="283"/>
      <c r="AB367" s="283"/>
      <c r="AC367" s="283"/>
      <c r="AD367" s="283"/>
      <c r="AE367" s="283"/>
    </row>
    <row r="368" spans="1:31" s="242" customFormat="1" x14ac:dyDescent="0.2">
      <c r="A368" s="244"/>
      <c r="B368" s="245"/>
      <c r="C368" s="281"/>
      <c r="D368" s="455" t="s">
        <v>237</v>
      </c>
      <c r="E368" s="450"/>
      <c r="F368" s="444">
        <f>F363+F366+F367+F365</f>
        <v>3943848</v>
      </c>
      <c r="G368" s="444">
        <f>G363+G366+G367+G365</f>
        <v>10781503</v>
      </c>
      <c r="H368" s="444">
        <f>H363+H366+H367+H365</f>
        <v>11348031</v>
      </c>
      <c r="I368" s="444"/>
      <c r="J368" s="444"/>
      <c r="K368" s="446">
        <f t="shared" ref="K368:L368" si="45">K363+K366+K367+K365</f>
        <v>3943848000</v>
      </c>
      <c r="L368" s="446">
        <f t="shared" si="45"/>
        <v>10781503405.269999</v>
      </c>
      <c r="M368" s="446">
        <f>M363+M366+M367+M365</f>
        <v>11348031740.02</v>
      </c>
      <c r="N368" s="308"/>
      <c r="O368" s="309"/>
      <c r="P368" s="283"/>
      <c r="Q368" s="283"/>
      <c r="R368" s="283"/>
      <c r="S368" s="283"/>
      <c r="T368" s="283"/>
      <c r="U368" s="283"/>
      <c r="V368" s="283"/>
      <c r="W368" s="283"/>
      <c r="X368" s="283"/>
      <c r="Y368" s="283"/>
      <c r="Z368" s="283"/>
      <c r="AA368" s="283"/>
      <c r="AB368" s="283"/>
      <c r="AC368" s="283"/>
      <c r="AD368" s="283"/>
      <c r="AE368" s="283"/>
    </row>
    <row r="369" spans="1:31" s="242" customFormat="1" x14ac:dyDescent="0.2">
      <c r="A369" s="244"/>
      <c r="B369" s="245"/>
      <c r="C369" s="281"/>
      <c r="D369" s="449" t="s">
        <v>238</v>
      </c>
      <c r="E369" s="450"/>
      <c r="F369" s="453">
        <v>5294</v>
      </c>
      <c r="G369" s="454">
        <v>5294</v>
      </c>
      <c r="H369" s="453">
        <v>501935</v>
      </c>
      <c r="I369" s="284"/>
      <c r="J369" s="283"/>
      <c r="K369" s="446">
        <v>5294000</v>
      </c>
      <c r="L369" s="446">
        <v>5294000</v>
      </c>
      <c r="M369" s="446">
        <f>M340</f>
        <v>501935477.72000003</v>
      </c>
      <c r="N369" s="308"/>
      <c r="O369" s="309"/>
      <c r="P369" s="283"/>
      <c r="Q369" s="283"/>
      <c r="R369" s="283"/>
      <c r="S369" s="283"/>
      <c r="T369" s="283"/>
      <c r="U369" s="283"/>
      <c r="V369" s="283"/>
      <c r="W369" s="283"/>
      <c r="X369" s="283"/>
      <c r="Y369" s="283"/>
      <c r="Z369" s="283"/>
      <c r="AA369" s="283"/>
      <c r="AB369" s="283"/>
      <c r="AC369" s="283"/>
      <c r="AD369" s="283"/>
      <c r="AE369" s="283"/>
    </row>
    <row r="370" spans="1:31" s="242" customFormat="1" ht="15" thickBot="1" x14ac:dyDescent="0.25">
      <c r="A370" s="244"/>
      <c r="B370" s="245"/>
      <c r="C370" s="281"/>
      <c r="D370" s="455" t="s">
        <v>239</v>
      </c>
      <c r="E370" s="448"/>
      <c r="F370" s="445">
        <f>F368-F369</f>
        <v>3938554</v>
      </c>
      <c r="G370" s="445">
        <f>G368-G369</f>
        <v>10776209</v>
      </c>
      <c r="H370" s="445">
        <f>H368-H369</f>
        <v>10846096</v>
      </c>
      <c r="I370" s="253"/>
      <c r="J370" s="445"/>
      <c r="K370" s="457">
        <f t="shared" ref="K370:M370" si="46">K368-K369</f>
        <v>3938554000</v>
      </c>
      <c r="L370" s="457">
        <f t="shared" si="46"/>
        <v>10776209405.269999</v>
      </c>
      <c r="M370" s="457">
        <f t="shared" si="46"/>
        <v>10846096262.300001</v>
      </c>
      <c r="N370" s="308"/>
      <c r="O370" s="309"/>
      <c r="P370" s="283"/>
      <c r="Q370" s="283"/>
      <c r="R370" s="283"/>
      <c r="S370" s="283"/>
      <c r="T370" s="283"/>
      <c r="U370" s="283"/>
      <c r="V370" s="283"/>
      <c r="W370" s="283"/>
      <c r="X370" s="283"/>
      <c r="Y370" s="283"/>
      <c r="Z370" s="283"/>
      <c r="AA370" s="283"/>
      <c r="AB370" s="283"/>
      <c r="AC370" s="283"/>
      <c r="AD370" s="283"/>
      <c r="AE370" s="283"/>
    </row>
    <row r="371" spans="1:31" s="242" customFormat="1" ht="15" thickTop="1" x14ac:dyDescent="0.2">
      <c r="A371" s="244"/>
      <c r="B371" s="245"/>
      <c r="C371" s="281"/>
      <c r="D371" s="449"/>
      <c r="E371" s="448"/>
      <c r="F371" s="444"/>
      <c r="G371" s="451"/>
      <c r="H371" s="444"/>
      <c r="I371" s="282"/>
      <c r="J371" s="283"/>
      <c r="K371" s="307"/>
      <c r="L371" s="447"/>
      <c r="M371" s="307"/>
      <c r="N371" s="308"/>
      <c r="O371" s="309"/>
      <c r="P371" s="283"/>
      <c r="Q371" s="283"/>
      <c r="R371" s="283"/>
      <c r="S371" s="283"/>
      <c r="T371" s="283"/>
      <c r="U371" s="283"/>
      <c r="V371" s="283"/>
      <c r="W371" s="283"/>
      <c r="X371" s="283"/>
      <c r="Y371" s="283"/>
      <c r="Z371" s="283"/>
      <c r="AA371" s="283"/>
      <c r="AB371" s="283"/>
      <c r="AC371" s="283"/>
      <c r="AD371" s="283"/>
      <c r="AE371" s="283"/>
    </row>
    <row r="372" spans="1:31" s="242" customFormat="1" x14ac:dyDescent="0.2">
      <c r="A372" s="244"/>
      <c r="B372" s="245"/>
      <c r="C372" s="281"/>
      <c r="D372" s="449"/>
      <c r="E372" s="448"/>
      <c r="F372" s="444"/>
      <c r="G372" s="451"/>
      <c r="H372" s="444"/>
      <c r="I372" s="282"/>
      <c r="J372" s="283"/>
      <c r="K372" s="307"/>
      <c r="L372" s="447"/>
      <c r="M372" s="307"/>
      <c r="N372" s="308"/>
      <c r="O372" s="309"/>
      <c r="P372" s="283"/>
      <c r="Q372" s="283"/>
      <c r="R372" s="283"/>
      <c r="S372" s="283"/>
      <c r="T372" s="283"/>
      <c r="U372" s="283"/>
      <c r="V372" s="283"/>
      <c r="W372" s="283"/>
      <c r="X372" s="283"/>
      <c r="Y372" s="283"/>
      <c r="Z372" s="283"/>
      <c r="AA372" s="283"/>
      <c r="AB372" s="283"/>
      <c r="AC372" s="283"/>
      <c r="AD372" s="283"/>
      <c r="AE372" s="283"/>
    </row>
    <row r="373" spans="1:31" s="242" customFormat="1" x14ac:dyDescent="0.2">
      <c r="A373" s="244"/>
      <c r="B373" s="245"/>
      <c r="C373" s="281"/>
      <c r="D373" s="449"/>
      <c r="E373" s="448"/>
      <c r="F373" s="444"/>
      <c r="G373" s="451"/>
      <c r="H373" s="444"/>
      <c r="I373" s="282"/>
      <c r="J373" s="283"/>
      <c r="K373" s="307"/>
      <c r="L373" s="447"/>
      <c r="M373" s="307"/>
      <c r="N373" s="308"/>
      <c r="O373" s="309"/>
      <c r="P373" s="283"/>
      <c r="Q373" s="283"/>
      <c r="R373" s="283"/>
      <c r="S373" s="283"/>
      <c r="T373" s="283"/>
      <c r="U373" s="283"/>
      <c r="V373" s="283"/>
      <c r="W373" s="283"/>
      <c r="X373" s="283"/>
      <c r="Y373" s="283"/>
      <c r="Z373" s="283"/>
      <c r="AA373" s="283"/>
      <c r="AB373" s="283"/>
      <c r="AC373" s="283"/>
      <c r="AD373" s="283"/>
      <c r="AE373" s="283"/>
    </row>
    <row r="374" spans="1:31" s="242" customFormat="1" x14ac:dyDescent="0.2">
      <c r="A374" s="244"/>
      <c r="B374" s="245"/>
      <c r="C374" s="281"/>
      <c r="D374" s="455" t="s">
        <v>298</v>
      </c>
      <c r="E374" s="448"/>
      <c r="F374" s="444"/>
      <c r="G374" s="451"/>
      <c r="H374" s="444"/>
      <c r="I374" s="282"/>
      <c r="J374" s="283"/>
      <c r="K374" s="307"/>
      <c r="L374" s="447"/>
      <c r="M374" s="307"/>
      <c r="N374" s="308"/>
      <c r="O374" s="309"/>
      <c r="P374" s="283"/>
      <c r="Q374" s="283"/>
      <c r="R374" s="283"/>
      <c r="S374" s="283"/>
      <c r="T374" s="283"/>
      <c r="U374" s="283"/>
      <c r="V374" s="283"/>
      <c r="W374" s="283"/>
      <c r="X374" s="283"/>
      <c r="Y374" s="283"/>
      <c r="Z374" s="283"/>
      <c r="AA374" s="283"/>
      <c r="AB374" s="283"/>
      <c r="AC374" s="283"/>
      <c r="AD374" s="283"/>
      <c r="AE374" s="283"/>
    </row>
    <row r="375" spans="1:31" s="242" customFormat="1" x14ac:dyDescent="0.2">
      <c r="A375" s="244"/>
      <c r="B375" s="245"/>
      <c r="C375" s="281"/>
      <c r="D375" s="455" t="s">
        <v>299</v>
      </c>
      <c r="E375" s="448"/>
      <c r="F375" s="444"/>
      <c r="G375" s="451"/>
      <c r="H375" s="444"/>
      <c r="I375" s="282"/>
      <c r="J375" s="283"/>
      <c r="K375" s="307"/>
      <c r="L375" s="447"/>
      <c r="M375" s="307"/>
      <c r="N375" s="308"/>
      <c r="O375" s="309"/>
      <c r="P375" s="283"/>
      <c r="Q375" s="283"/>
      <c r="R375" s="283"/>
      <c r="S375" s="283"/>
      <c r="T375" s="283"/>
      <c r="U375" s="283"/>
      <c r="V375" s="283"/>
      <c r="W375" s="283"/>
      <c r="X375" s="283"/>
      <c r="Y375" s="283"/>
      <c r="Z375" s="283"/>
      <c r="AA375" s="283"/>
      <c r="AB375" s="283"/>
      <c r="AC375" s="283"/>
      <c r="AD375" s="283"/>
      <c r="AE375" s="283"/>
    </row>
    <row r="376" spans="1:31" x14ac:dyDescent="0.2">
      <c r="C376" s="277"/>
      <c r="D376" s="452"/>
      <c r="E376" s="229"/>
      <c r="I376" s="279"/>
      <c r="J376" s="280"/>
      <c r="P376" s="280"/>
      <c r="Q376" s="280"/>
      <c r="R376" s="280"/>
      <c r="S376" s="280"/>
      <c r="T376" s="280"/>
      <c r="U376" s="280"/>
      <c r="V376" s="280"/>
      <c r="W376" s="280"/>
      <c r="X376" s="280"/>
      <c r="Y376" s="280"/>
      <c r="Z376" s="280"/>
      <c r="AA376" s="280"/>
      <c r="AB376" s="280"/>
      <c r="AC376" s="280"/>
      <c r="AD376" s="280"/>
      <c r="AE376" s="280"/>
    </row>
    <row r="377" spans="1:31" x14ac:dyDescent="0.2">
      <c r="C377" s="277"/>
      <c r="D377" s="452"/>
      <c r="E377" s="229"/>
      <c r="I377" s="279"/>
      <c r="J377" s="280"/>
      <c r="P377" s="280"/>
      <c r="Q377" s="280"/>
      <c r="R377" s="280"/>
      <c r="S377" s="280"/>
      <c r="T377" s="280"/>
      <c r="U377" s="280"/>
      <c r="V377" s="280"/>
      <c r="W377" s="280"/>
      <c r="X377" s="280"/>
      <c r="Y377" s="280"/>
      <c r="Z377" s="280"/>
      <c r="AA377" s="280"/>
      <c r="AB377" s="280"/>
      <c r="AC377" s="280"/>
      <c r="AD377" s="280"/>
      <c r="AE377" s="280"/>
    </row>
    <row r="378" spans="1:31" x14ac:dyDescent="0.2">
      <c r="C378" s="277"/>
      <c r="D378" s="452"/>
      <c r="E378" s="229"/>
      <c r="I378" s="279"/>
      <c r="J378" s="280"/>
      <c r="P378" s="280"/>
      <c r="Q378" s="280"/>
      <c r="R378" s="280"/>
      <c r="S378" s="280"/>
      <c r="T378" s="280"/>
      <c r="U378" s="280"/>
      <c r="V378" s="280"/>
      <c r="W378" s="280"/>
      <c r="X378" s="280"/>
      <c r="Y378" s="280"/>
      <c r="Z378" s="280"/>
      <c r="AA378" s="280"/>
      <c r="AB378" s="280"/>
      <c r="AC378" s="280"/>
      <c r="AD378" s="280"/>
      <c r="AE378" s="280"/>
    </row>
    <row r="379" spans="1:31" x14ac:dyDescent="0.2">
      <c r="C379" s="277"/>
      <c r="D379" s="452"/>
      <c r="E379" s="229"/>
      <c r="I379" s="279"/>
      <c r="J379" s="280"/>
      <c r="P379" s="280"/>
      <c r="Q379" s="280"/>
      <c r="R379" s="280"/>
      <c r="S379" s="280"/>
      <c r="T379" s="280"/>
      <c r="U379" s="280"/>
      <c r="V379" s="280"/>
      <c r="W379" s="280"/>
      <c r="X379" s="280"/>
      <c r="Y379" s="280"/>
      <c r="Z379" s="280"/>
      <c r="AA379" s="280"/>
      <c r="AB379" s="280"/>
      <c r="AC379" s="280"/>
      <c r="AD379" s="280"/>
      <c r="AE379" s="280"/>
    </row>
    <row r="380" spans="1:31" x14ac:dyDescent="0.2">
      <c r="C380" s="277"/>
      <c r="D380" s="278"/>
      <c r="E380" s="280"/>
      <c r="F380" s="279"/>
      <c r="G380" s="285"/>
      <c r="H380" s="279"/>
      <c r="I380" s="279"/>
      <c r="J380" s="280"/>
      <c r="P380" s="280"/>
      <c r="Q380" s="280"/>
      <c r="R380" s="280"/>
      <c r="S380" s="280"/>
      <c r="T380" s="280"/>
      <c r="U380" s="280"/>
      <c r="V380" s="280"/>
      <c r="W380" s="280"/>
      <c r="X380" s="280"/>
      <c r="Y380" s="280"/>
      <c r="Z380" s="280"/>
      <c r="AA380" s="280"/>
      <c r="AB380" s="280"/>
      <c r="AC380" s="280"/>
      <c r="AD380" s="280"/>
      <c r="AE380" s="280"/>
    </row>
    <row r="381" spans="1:31" x14ac:dyDescent="0.2">
      <c r="C381" s="277"/>
      <c r="D381" s="278"/>
      <c r="E381" s="280"/>
      <c r="F381" s="279"/>
      <c r="G381" s="285"/>
      <c r="H381" s="279"/>
      <c r="I381" s="279"/>
      <c r="J381" s="280"/>
      <c r="P381" s="280"/>
      <c r="Q381" s="280"/>
      <c r="R381" s="280"/>
      <c r="S381" s="280"/>
      <c r="T381" s="280"/>
      <c r="U381" s="280"/>
      <c r="V381" s="280"/>
      <c r="W381" s="280"/>
      <c r="X381" s="280"/>
      <c r="Y381" s="280"/>
      <c r="Z381" s="280"/>
      <c r="AA381" s="280"/>
      <c r="AB381" s="280"/>
      <c r="AC381" s="280"/>
      <c r="AD381" s="280"/>
      <c r="AE381" s="280"/>
    </row>
    <row r="382" spans="1:31" x14ac:dyDescent="0.2">
      <c r="C382" s="277"/>
      <c r="D382" s="278"/>
      <c r="E382" s="280"/>
      <c r="F382" s="279"/>
      <c r="G382" s="285"/>
      <c r="H382" s="279"/>
      <c r="I382" s="279"/>
      <c r="J382" s="280"/>
      <c r="P382" s="280"/>
      <c r="Q382" s="280"/>
      <c r="R382" s="280"/>
      <c r="S382" s="280"/>
      <c r="T382" s="280"/>
      <c r="U382" s="280"/>
      <c r="V382" s="280"/>
      <c r="W382" s="280"/>
      <c r="X382" s="280"/>
      <c r="Y382" s="280"/>
      <c r="Z382" s="280"/>
      <c r="AA382" s="280"/>
      <c r="AB382" s="280"/>
      <c r="AC382" s="280"/>
      <c r="AD382" s="280"/>
      <c r="AE382" s="280"/>
    </row>
    <row r="383" spans="1:31" x14ac:dyDescent="0.2">
      <c r="C383" s="277"/>
      <c r="D383" s="278"/>
      <c r="E383" s="280"/>
      <c r="F383" s="279"/>
      <c r="G383" s="285"/>
      <c r="H383" s="279"/>
      <c r="I383" s="279"/>
      <c r="J383" s="280"/>
      <c r="P383" s="280"/>
      <c r="Q383" s="280"/>
      <c r="R383" s="280"/>
      <c r="S383" s="280"/>
      <c r="T383" s="280"/>
      <c r="U383" s="280"/>
      <c r="V383" s="280"/>
      <c r="W383" s="280"/>
      <c r="X383" s="280"/>
      <c r="Y383" s="280"/>
      <c r="Z383" s="280"/>
      <c r="AA383" s="280"/>
      <c r="AB383" s="280"/>
      <c r="AC383" s="280"/>
      <c r="AD383" s="280"/>
      <c r="AE383" s="280"/>
    </row>
    <row r="384" spans="1:31" x14ac:dyDescent="0.2">
      <c r="C384" s="277"/>
      <c r="D384" s="278"/>
      <c r="E384" s="280"/>
      <c r="F384" s="279"/>
      <c r="G384" s="285"/>
      <c r="H384" s="279"/>
      <c r="I384" s="279"/>
      <c r="J384" s="280"/>
      <c r="P384" s="280"/>
      <c r="Q384" s="280"/>
      <c r="R384" s="280"/>
      <c r="S384" s="280"/>
      <c r="T384" s="280"/>
      <c r="U384" s="280"/>
      <c r="V384" s="280"/>
      <c r="W384" s="280"/>
      <c r="X384" s="280"/>
      <c r="Y384" s="280"/>
      <c r="Z384" s="280"/>
      <c r="AA384" s="280"/>
      <c r="AB384" s="280"/>
      <c r="AC384" s="280"/>
      <c r="AD384" s="280"/>
      <c r="AE384" s="280"/>
    </row>
    <row r="385" spans="3:31" x14ac:dyDescent="0.2">
      <c r="C385" s="277"/>
      <c r="D385" s="278"/>
      <c r="E385" s="280"/>
      <c r="F385" s="279"/>
      <c r="G385" s="285"/>
      <c r="H385" s="279"/>
      <c r="I385" s="279"/>
      <c r="J385" s="280"/>
      <c r="P385" s="280"/>
      <c r="Q385" s="280"/>
      <c r="R385" s="280"/>
      <c r="S385" s="280"/>
      <c r="T385" s="280"/>
      <c r="U385" s="280"/>
      <c r="V385" s="280"/>
      <c r="W385" s="280"/>
      <c r="X385" s="280"/>
      <c r="Y385" s="280"/>
      <c r="Z385" s="280"/>
      <c r="AA385" s="280"/>
      <c r="AB385" s="280"/>
      <c r="AC385" s="280"/>
      <c r="AD385" s="280"/>
      <c r="AE385" s="280"/>
    </row>
    <row r="386" spans="3:31" x14ac:dyDescent="0.2">
      <c r="C386" s="277"/>
      <c r="D386" s="278"/>
      <c r="E386" s="280"/>
      <c r="F386" s="279"/>
      <c r="G386" s="285"/>
      <c r="H386" s="279"/>
      <c r="I386" s="279"/>
      <c r="J386" s="280"/>
      <c r="P386" s="280"/>
      <c r="Q386" s="280"/>
      <c r="R386" s="280"/>
      <c r="S386" s="280"/>
      <c r="T386" s="280"/>
      <c r="U386" s="280"/>
      <c r="V386" s="280"/>
      <c r="W386" s="280"/>
      <c r="X386" s="280"/>
      <c r="Y386" s="280"/>
      <c r="Z386" s="280"/>
      <c r="AA386" s="280"/>
      <c r="AB386" s="280"/>
      <c r="AC386" s="280"/>
      <c r="AD386" s="280"/>
      <c r="AE386" s="280"/>
    </row>
    <row r="387" spans="3:31" x14ac:dyDescent="0.2">
      <c r="C387" s="277"/>
      <c r="D387" s="278"/>
      <c r="E387" s="280"/>
      <c r="F387" s="279"/>
      <c r="G387" s="285"/>
      <c r="H387" s="279"/>
      <c r="I387" s="279"/>
      <c r="J387" s="280"/>
      <c r="P387" s="280"/>
      <c r="Q387" s="280"/>
      <c r="R387" s="280"/>
      <c r="S387" s="280"/>
      <c r="T387" s="280"/>
      <c r="U387" s="280"/>
      <c r="V387" s="280"/>
      <c r="W387" s="280"/>
      <c r="X387" s="280"/>
      <c r="Y387" s="280"/>
      <c r="Z387" s="280"/>
      <c r="AA387" s="280"/>
      <c r="AB387" s="280"/>
      <c r="AC387" s="280"/>
      <c r="AD387" s="280"/>
      <c r="AE387" s="280"/>
    </row>
    <row r="388" spans="3:31" x14ac:dyDescent="0.2">
      <c r="C388" s="277"/>
      <c r="D388" s="278"/>
      <c r="E388" s="280"/>
      <c r="F388" s="279"/>
      <c r="G388" s="285"/>
      <c r="H388" s="279"/>
      <c r="I388" s="279"/>
      <c r="J388" s="280"/>
      <c r="P388" s="280"/>
      <c r="Q388" s="280"/>
      <c r="R388" s="280"/>
      <c r="S388" s="280"/>
      <c r="T388" s="280"/>
      <c r="U388" s="280"/>
      <c r="V388" s="280"/>
      <c r="W388" s="280"/>
      <c r="X388" s="280"/>
      <c r="Y388" s="280"/>
      <c r="Z388" s="280"/>
      <c r="AA388" s="280"/>
      <c r="AB388" s="280"/>
      <c r="AC388" s="280"/>
      <c r="AD388" s="280"/>
      <c r="AE388" s="280"/>
    </row>
    <row r="389" spans="3:31" x14ac:dyDescent="0.2">
      <c r="C389" s="277"/>
      <c r="D389" s="278"/>
      <c r="E389" s="280"/>
      <c r="F389" s="279"/>
      <c r="G389" s="285"/>
      <c r="H389" s="279"/>
      <c r="I389" s="279"/>
      <c r="J389" s="280"/>
      <c r="P389" s="280"/>
      <c r="Q389" s="280"/>
      <c r="R389" s="280"/>
      <c r="S389" s="280"/>
      <c r="T389" s="280"/>
      <c r="U389" s="280"/>
      <c r="V389" s="280"/>
      <c r="W389" s="280"/>
      <c r="X389" s="280"/>
      <c r="Y389" s="280"/>
      <c r="Z389" s="280"/>
      <c r="AA389" s="280"/>
      <c r="AB389" s="280"/>
      <c r="AC389" s="280"/>
      <c r="AD389" s="280"/>
      <c r="AE389" s="280"/>
    </row>
    <row r="390" spans="3:31" x14ac:dyDescent="0.2">
      <c r="C390" s="277"/>
      <c r="D390" s="278"/>
      <c r="E390" s="280"/>
      <c r="F390" s="279"/>
      <c r="G390" s="285"/>
      <c r="H390" s="279"/>
      <c r="I390" s="279"/>
      <c r="J390" s="280"/>
      <c r="P390" s="280"/>
      <c r="Q390" s="280"/>
      <c r="R390" s="280"/>
      <c r="S390" s="280"/>
      <c r="T390" s="280"/>
      <c r="U390" s="280"/>
      <c r="V390" s="280"/>
      <c r="W390" s="280"/>
      <c r="X390" s="280"/>
      <c r="Y390" s="280"/>
      <c r="Z390" s="280"/>
      <c r="AA390" s="280"/>
      <c r="AB390" s="280"/>
      <c r="AC390" s="280"/>
      <c r="AD390" s="280"/>
      <c r="AE390" s="280"/>
    </row>
    <row r="391" spans="3:31" x14ac:dyDescent="0.2">
      <c r="C391" s="277"/>
      <c r="D391" s="278"/>
      <c r="E391" s="280"/>
      <c r="F391" s="279"/>
      <c r="G391" s="285"/>
      <c r="H391" s="279"/>
      <c r="I391" s="279"/>
      <c r="J391" s="280"/>
      <c r="P391" s="280"/>
      <c r="Q391" s="280"/>
      <c r="R391" s="280"/>
      <c r="S391" s="280"/>
      <c r="T391" s="280"/>
      <c r="U391" s="280"/>
      <c r="V391" s="280"/>
      <c r="W391" s="280"/>
      <c r="X391" s="280"/>
      <c r="Y391" s="280"/>
      <c r="Z391" s="280"/>
      <c r="AA391" s="280"/>
      <c r="AB391" s="280"/>
      <c r="AC391" s="280"/>
      <c r="AD391" s="280"/>
      <c r="AE391" s="280"/>
    </row>
    <row r="392" spans="3:31" x14ac:dyDescent="0.2">
      <c r="C392" s="277"/>
      <c r="D392" s="278"/>
      <c r="E392" s="280"/>
      <c r="F392" s="279"/>
      <c r="G392" s="285"/>
      <c r="H392" s="279"/>
      <c r="I392" s="279"/>
      <c r="J392" s="280"/>
      <c r="P392" s="280"/>
      <c r="Q392" s="280"/>
      <c r="R392" s="280"/>
      <c r="S392" s="280"/>
      <c r="T392" s="280"/>
      <c r="U392" s="280"/>
      <c r="V392" s="280"/>
      <c r="W392" s="280"/>
      <c r="X392" s="280"/>
      <c r="Y392" s="280"/>
      <c r="Z392" s="280"/>
      <c r="AA392" s="280"/>
      <c r="AB392" s="280"/>
      <c r="AC392" s="280"/>
      <c r="AD392" s="280"/>
      <c r="AE392" s="280"/>
    </row>
    <row r="393" spans="3:31" x14ac:dyDescent="0.2">
      <c r="C393" s="277"/>
      <c r="D393" s="278"/>
      <c r="E393" s="280"/>
      <c r="F393" s="279"/>
      <c r="G393" s="285"/>
      <c r="H393" s="279"/>
      <c r="I393" s="279"/>
      <c r="J393" s="280"/>
      <c r="P393" s="280"/>
      <c r="Q393" s="280"/>
      <c r="R393" s="280"/>
      <c r="S393" s="280"/>
      <c r="T393" s="280"/>
      <c r="U393" s="280"/>
      <c r="V393" s="280"/>
      <c r="W393" s="280"/>
      <c r="X393" s="280"/>
      <c r="Y393" s="280"/>
      <c r="Z393" s="280"/>
      <c r="AA393" s="280"/>
      <c r="AB393" s="280"/>
      <c r="AC393" s="280"/>
      <c r="AD393" s="280"/>
      <c r="AE393" s="280"/>
    </row>
    <row r="394" spans="3:31" x14ac:dyDescent="0.2">
      <c r="C394" s="277"/>
      <c r="D394" s="278"/>
      <c r="E394" s="280"/>
      <c r="F394" s="279"/>
      <c r="G394" s="285"/>
      <c r="H394" s="279"/>
      <c r="I394" s="279"/>
      <c r="J394" s="280"/>
      <c r="P394" s="280"/>
      <c r="Q394" s="280"/>
      <c r="R394" s="280"/>
      <c r="S394" s="280"/>
      <c r="T394" s="280"/>
      <c r="U394" s="280"/>
      <c r="V394" s="280"/>
      <c r="W394" s="280"/>
      <c r="X394" s="280"/>
      <c r="Y394" s="280"/>
      <c r="Z394" s="280"/>
      <c r="AA394" s="280"/>
      <c r="AB394" s="280"/>
      <c r="AC394" s="280"/>
      <c r="AD394" s="280"/>
      <c r="AE394" s="280"/>
    </row>
    <row r="395" spans="3:31" x14ac:dyDescent="0.2">
      <c r="C395" s="277"/>
      <c r="D395" s="278"/>
      <c r="E395" s="280"/>
      <c r="F395" s="279"/>
      <c r="G395" s="285"/>
      <c r="H395" s="279"/>
      <c r="I395" s="279"/>
      <c r="J395" s="280"/>
      <c r="P395" s="280"/>
      <c r="Q395" s="280"/>
      <c r="R395" s="280"/>
      <c r="S395" s="280"/>
      <c r="T395" s="280"/>
      <c r="U395" s="280"/>
      <c r="V395" s="280"/>
      <c r="W395" s="280"/>
      <c r="X395" s="280"/>
      <c r="Y395" s="280"/>
      <c r="Z395" s="280"/>
      <c r="AA395" s="280"/>
      <c r="AB395" s="280"/>
      <c r="AC395" s="280"/>
      <c r="AD395" s="280"/>
      <c r="AE395" s="280"/>
    </row>
    <row r="396" spans="3:31" x14ac:dyDescent="0.2">
      <c r="C396" s="277"/>
      <c r="D396" s="278"/>
      <c r="E396" s="280"/>
      <c r="F396" s="279"/>
      <c r="G396" s="285"/>
      <c r="H396" s="279"/>
      <c r="I396" s="279"/>
      <c r="J396" s="280"/>
      <c r="P396" s="280"/>
      <c r="Q396" s="280"/>
      <c r="R396" s="280"/>
      <c r="S396" s="280"/>
      <c r="T396" s="280"/>
      <c r="U396" s="280"/>
      <c r="V396" s="280"/>
      <c r="W396" s="280"/>
      <c r="X396" s="280"/>
      <c r="Y396" s="280"/>
      <c r="Z396" s="280"/>
      <c r="AA396" s="280"/>
      <c r="AB396" s="280"/>
      <c r="AC396" s="280"/>
      <c r="AD396" s="280"/>
      <c r="AE396" s="280"/>
    </row>
    <row r="397" spans="3:31" x14ac:dyDescent="0.2">
      <c r="C397" s="277"/>
      <c r="D397" s="278"/>
      <c r="E397" s="280"/>
      <c r="F397" s="279"/>
      <c r="G397" s="285"/>
      <c r="H397" s="279"/>
      <c r="I397" s="279"/>
      <c r="J397" s="280"/>
      <c r="P397" s="280"/>
      <c r="Q397" s="280"/>
      <c r="R397" s="280"/>
      <c r="S397" s="280"/>
      <c r="T397" s="280"/>
      <c r="U397" s="280"/>
      <c r="V397" s="280"/>
      <c r="W397" s="280"/>
      <c r="X397" s="280"/>
      <c r="Y397" s="280"/>
      <c r="Z397" s="280"/>
      <c r="AA397" s="280"/>
      <c r="AB397" s="280"/>
      <c r="AC397" s="280"/>
      <c r="AD397" s="280"/>
      <c r="AE397" s="280"/>
    </row>
    <row r="398" spans="3:31" x14ac:dyDescent="0.2">
      <c r="C398" s="277"/>
      <c r="D398" s="278"/>
      <c r="E398" s="280"/>
      <c r="F398" s="279"/>
      <c r="G398" s="285"/>
      <c r="H398" s="279"/>
      <c r="I398" s="279"/>
      <c r="J398" s="280"/>
      <c r="P398" s="280"/>
      <c r="Q398" s="280"/>
      <c r="R398" s="280"/>
      <c r="S398" s="280"/>
      <c r="T398" s="280"/>
      <c r="U398" s="280"/>
      <c r="V398" s="280"/>
      <c r="W398" s="280"/>
      <c r="X398" s="280"/>
      <c r="Y398" s="280"/>
      <c r="Z398" s="280"/>
      <c r="AA398" s="280"/>
      <c r="AB398" s="280"/>
      <c r="AC398" s="280"/>
      <c r="AD398" s="280"/>
      <c r="AE398" s="280"/>
    </row>
    <row r="399" spans="3:31" x14ac:dyDescent="0.2">
      <c r="C399" s="277"/>
      <c r="D399" s="278"/>
      <c r="E399" s="280"/>
      <c r="F399" s="279"/>
      <c r="G399" s="285"/>
      <c r="H399" s="279"/>
      <c r="I399" s="279"/>
      <c r="J399" s="280"/>
      <c r="P399" s="280"/>
      <c r="Q399" s="280"/>
      <c r="R399" s="280"/>
      <c r="S399" s="280"/>
      <c r="T399" s="280"/>
      <c r="U399" s="280"/>
      <c r="V399" s="280"/>
      <c r="W399" s="280"/>
      <c r="X399" s="280"/>
      <c r="Y399" s="280"/>
      <c r="Z399" s="280"/>
      <c r="AA399" s="280"/>
      <c r="AB399" s="280"/>
      <c r="AC399" s="280"/>
      <c r="AD399" s="280"/>
      <c r="AE399" s="280"/>
    </row>
    <row r="400" spans="3:31" x14ac:dyDescent="0.2">
      <c r="C400" s="277"/>
      <c r="D400" s="278"/>
      <c r="E400" s="280"/>
      <c r="F400" s="279"/>
      <c r="G400" s="285"/>
      <c r="H400" s="279"/>
      <c r="I400" s="279"/>
      <c r="J400" s="280"/>
      <c r="P400" s="280"/>
      <c r="Q400" s="280"/>
      <c r="R400" s="280"/>
      <c r="S400" s="280"/>
      <c r="T400" s="280"/>
      <c r="U400" s="280"/>
      <c r="V400" s="280"/>
      <c r="W400" s="280"/>
      <c r="X400" s="280"/>
      <c r="Y400" s="280"/>
      <c r="Z400" s="280"/>
      <c r="AA400" s="280"/>
      <c r="AB400" s="280"/>
      <c r="AC400" s="280"/>
      <c r="AD400" s="280"/>
      <c r="AE400" s="280"/>
    </row>
    <row r="401" spans="3:31" x14ac:dyDescent="0.2">
      <c r="C401" s="277"/>
      <c r="D401" s="278"/>
      <c r="E401" s="280"/>
      <c r="F401" s="279"/>
      <c r="G401" s="285"/>
      <c r="H401" s="279"/>
      <c r="I401" s="279"/>
      <c r="J401" s="280"/>
      <c r="P401" s="280"/>
      <c r="Q401" s="280"/>
      <c r="R401" s="280"/>
      <c r="S401" s="280"/>
      <c r="T401" s="280"/>
      <c r="U401" s="280"/>
      <c r="V401" s="280"/>
      <c r="W401" s="280"/>
      <c r="X401" s="280"/>
      <c r="Y401" s="280"/>
      <c r="Z401" s="280"/>
      <c r="AA401" s="280"/>
      <c r="AB401" s="280"/>
      <c r="AC401" s="280"/>
      <c r="AD401" s="280"/>
      <c r="AE401" s="280"/>
    </row>
    <row r="402" spans="3:31" x14ac:dyDescent="0.2">
      <c r="C402" s="277"/>
      <c r="D402" s="278"/>
      <c r="E402" s="280"/>
      <c r="F402" s="279"/>
      <c r="G402" s="285"/>
      <c r="H402" s="279"/>
      <c r="I402" s="279"/>
      <c r="J402" s="280"/>
      <c r="P402" s="280"/>
      <c r="Q402" s="280"/>
      <c r="R402" s="280"/>
      <c r="S402" s="280"/>
      <c r="T402" s="280"/>
      <c r="U402" s="280"/>
      <c r="V402" s="280"/>
      <c r="W402" s="280"/>
      <c r="X402" s="280"/>
      <c r="Y402" s="280"/>
      <c r="Z402" s="280"/>
      <c r="AA402" s="280"/>
      <c r="AB402" s="280"/>
      <c r="AC402" s="280"/>
      <c r="AD402" s="280"/>
      <c r="AE402" s="280"/>
    </row>
    <row r="403" spans="3:31" x14ac:dyDescent="0.2">
      <c r="C403" s="277"/>
      <c r="D403" s="278"/>
      <c r="E403" s="280"/>
      <c r="F403" s="279"/>
      <c r="G403" s="285"/>
      <c r="H403" s="279"/>
      <c r="I403" s="279"/>
      <c r="J403" s="280"/>
      <c r="P403" s="280"/>
      <c r="Q403" s="280"/>
      <c r="R403" s="280"/>
      <c r="S403" s="280"/>
      <c r="T403" s="280"/>
      <c r="U403" s="280"/>
      <c r="V403" s="280"/>
      <c r="W403" s="280"/>
      <c r="X403" s="280"/>
      <c r="Y403" s="280"/>
      <c r="Z403" s="280"/>
      <c r="AA403" s="280"/>
      <c r="AB403" s="280"/>
      <c r="AC403" s="280"/>
      <c r="AD403" s="280"/>
      <c r="AE403" s="280"/>
    </row>
    <row r="404" spans="3:31" x14ac:dyDescent="0.2">
      <c r="C404" s="277"/>
      <c r="D404" s="278"/>
      <c r="E404" s="280"/>
      <c r="F404" s="279"/>
      <c r="G404" s="285"/>
      <c r="H404" s="279"/>
      <c r="I404" s="279"/>
      <c r="J404" s="280"/>
      <c r="P404" s="280"/>
      <c r="Q404" s="280"/>
      <c r="R404" s="280"/>
      <c r="S404" s="280"/>
      <c r="T404" s="280"/>
      <c r="U404" s="280"/>
      <c r="V404" s="280"/>
      <c r="W404" s="280"/>
      <c r="X404" s="280"/>
      <c r="Y404" s="280"/>
      <c r="Z404" s="280"/>
      <c r="AA404" s="280"/>
      <c r="AB404" s="280"/>
      <c r="AC404" s="280"/>
      <c r="AD404" s="280"/>
      <c r="AE404" s="280"/>
    </row>
    <row r="405" spans="3:31" x14ac:dyDescent="0.2">
      <c r="C405" s="277"/>
      <c r="D405" s="278"/>
      <c r="E405" s="280"/>
      <c r="F405" s="279"/>
      <c r="G405" s="285"/>
      <c r="H405" s="279"/>
      <c r="I405" s="279"/>
      <c r="J405" s="280"/>
      <c r="P405" s="280"/>
      <c r="Q405" s="280"/>
      <c r="R405" s="280"/>
      <c r="S405" s="280"/>
      <c r="T405" s="280"/>
      <c r="U405" s="280"/>
      <c r="V405" s="280"/>
      <c r="W405" s="280"/>
      <c r="X405" s="280"/>
      <c r="Y405" s="280"/>
      <c r="Z405" s="280"/>
      <c r="AA405" s="280"/>
      <c r="AB405" s="280"/>
      <c r="AC405" s="280"/>
      <c r="AD405" s="280"/>
      <c r="AE405" s="280"/>
    </row>
    <row r="406" spans="3:31" x14ac:dyDescent="0.2">
      <c r="C406" s="277"/>
      <c r="D406" s="278"/>
      <c r="E406" s="280"/>
      <c r="F406" s="279"/>
      <c r="G406" s="285"/>
      <c r="H406" s="279"/>
      <c r="I406" s="279"/>
      <c r="J406" s="280"/>
      <c r="P406" s="280"/>
      <c r="Q406" s="280"/>
      <c r="R406" s="280"/>
      <c r="S406" s="280"/>
      <c r="T406" s="280"/>
      <c r="U406" s="280"/>
      <c r="V406" s="280"/>
      <c r="W406" s="280"/>
      <c r="X406" s="280"/>
      <c r="Y406" s="280"/>
      <c r="Z406" s="280"/>
      <c r="AA406" s="280"/>
      <c r="AB406" s="280"/>
      <c r="AC406" s="280"/>
      <c r="AD406" s="280"/>
      <c r="AE406" s="280"/>
    </row>
    <row r="407" spans="3:31" x14ac:dyDescent="0.2">
      <c r="C407" s="277"/>
      <c r="D407" s="278"/>
      <c r="E407" s="280"/>
      <c r="F407" s="279"/>
      <c r="G407" s="285"/>
      <c r="H407" s="279"/>
      <c r="I407" s="279"/>
      <c r="J407" s="280"/>
      <c r="P407" s="280"/>
      <c r="Q407" s="280"/>
      <c r="R407" s="280"/>
      <c r="S407" s="280"/>
      <c r="T407" s="280"/>
      <c r="U407" s="280"/>
      <c r="V407" s="280"/>
      <c r="W407" s="280"/>
      <c r="X407" s="280"/>
      <c r="Y407" s="280"/>
      <c r="Z407" s="280"/>
      <c r="AA407" s="280"/>
      <c r="AB407" s="280"/>
      <c r="AC407" s="280"/>
      <c r="AD407" s="280"/>
      <c r="AE407" s="280"/>
    </row>
    <row r="408" spans="3:31" x14ac:dyDescent="0.2">
      <c r="C408" s="277"/>
      <c r="D408" s="278"/>
      <c r="E408" s="280"/>
      <c r="F408" s="279"/>
      <c r="G408" s="285"/>
      <c r="H408" s="279"/>
      <c r="I408" s="279"/>
      <c r="J408" s="280"/>
      <c r="P408" s="280"/>
      <c r="Q408" s="280"/>
      <c r="R408" s="280"/>
      <c r="S408" s="280"/>
      <c r="T408" s="280"/>
      <c r="U408" s="280"/>
      <c r="V408" s="280"/>
      <c r="W408" s="280"/>
      <c r="X408" s="280"/>
      <c r="Y408" s="280"/>
      <c r="Z408" s="280"/>
      <c r="AA408" s="280"/>
      <c r="AB408" s="280"/>
      <c r="AC408" s="280"/>
      <c r="AD408" s="280"/>
      <c r="AE408" s="280"/>
    </row>
    <row r="409" spans="3:31" x14ac:dyDescent="0.2">
      <c r="C409" s="277"/>
      <c r="D409" s="278"/>
      <c r="E409" s="280"/>
      <c r="F409" s="279"/>
      <c r="G409" s="285"/>
      <c r="H409" s="279"/>
      <c r="I409" s="279"/>
      <c r="J409" s="280"/>
      <c r="P409" s="280"/>
      <c r="Q409" s="280"/>
      <c r="R409" s="280"/>
      <c r="S409" s="280"/>
      <c r="T409" s="280"/>
      <c r="U409" s="280"/>
      <c r="V409" s="280"/>
      <c r="W409" s="280"/>
      <c r="X409" s="280"/>
      <c r="Y409" s="280"/>
      <c r="Z409" s="280"/>
      <c r="AA409" s="280"/>
      <c r="AB409" s="280"/>
      <c r="AC409" s="280"/>
      <c r="AD409" s="280"/>
      <c r="AE409" s="280"/>
    </row>
    <row r="410" spans="3:31" x14ac:dyDescent="0.2">
      <c r="C410" s="277"/>
      <c r="D410" s="278"/>
      <c r="E410" s="280"/>
      <c r="F410" s="279"/>
      <c r="G410" s="285"/>
      <c r="H410" s="279"/>
      <c r="I410" s="279"/>
      <c r="J410" s="280"/>
      <c r="P410" s="280"/>
      <c r="Q410" s="280"/>
      <c r="R410" s="280"/>
      <c r="S410" s="280"/>
      <c r="T410" s="280"/>
      <c r="U410" s="280"/>
      <c r="V410" s="280"/>
      <c r="W410" s="280"/>
      <c r="X410" s="280"/>
      <c r="Y410" s="280"/>
      <c r="Z410" s="280"/>
      <c r="AA410" s="280"/>
      <c r="AB410" s="280"/>
      <c r="AC410" s="280"/>
      <c r="AD410" s="280"/>
      <c r="AE410" s="280"/>
    </row>
    <row r="411" spans="3:31" x14ac:dyDescent="0.2">
      <c r="C411" s="277"/>
      <c r="D411" s="278"/>
      <c r="E411" s="280"/>
      <c r="F411" s="279"/>
      <c r="G411" s="285"/>
      <c r="H411" s="279"/>
      <c r="I411" s="279"/>
      <c r="J411" s="280"/>
      <c r="P411" s="280"/>
      <c r="Q411" s="280"/>
      <c r="R411" s="280"/>
      <c r="S411" s="280"/>
      <c r="T411" s="280"/>
      <c r="U411" s="280"/>
      <c r="V411" s="280"/>
      <c r="W411" s="280"/>
      <c r="X411" s="280"/>
      <c r="Y411" s="280"/>
      <c r="Z411" s="280"/>
      <c r="AA411" s="280"/>
      <c r="AB411" s="280"/>
      <c r="AC411" s="280"/>
      <c r="AD411" s="280"/>
      <c r="AE411" s="280"/>
    </row>
    <row r="412" spans="3:31" x14ac:dyDescent="0.2">
      <c r="C412" s="277"/>
      <c r="D412" s="278"/>
      <c r="E412" s="280"/>
      <c r="F412" s="279"/>
      <c r="G412" s="285"/>
      <c r="H412" s="279"/>
      <c r="I412" s="279"/>
      <c r="J412" s="280"/>
      <c r="P412" s="280"/>
      <c r="Q412" s="280"/>
      <c r="R412" s="280"/>
      <c r="S412" s="280"/>
      <c r="T412" s="280"/>
      <c r="U412" s="280"/>
      <c r="V412" s="280"/>
      <c r="W412" s="280"/>
      <c r="X412" s="280"/>
      <c r="Y412" s="280"/>
      <c r="Z412" s="280"/>
      <c r="AA412" s="280"/>
      <c r="AB412" s="280"/>
      <c r="AC412" s="280"/>
      <c r="AD412" s="280"/>
      <c r="AE412" s="280"/>
    </row>
    <row r="413" spans="3:31" x14ac:dyDescent="0.2">
      <c r="C413" s="277"/>
      <c r="D413" s="278"/>
      <c r="E413" s="280"/>
      <c r="F413" s="279"/>
      <c r="G413" s="285"/>
      <c r="H413" s="279"/>
      <c r="I413" s="279"/>
      <c r="J413" s="280"/>
      <c r="P413" s="280"/>
      <c r="Q413" s="280"/>
      <c r="R413" s="280"/>
      <c r="S413" s="280"/>
      <c r="T413" s="280"/>
      <c r="U413" s="280"/>
      <c r="V413" s="280"/>
      <c r="W413" s="280"/>
      <c r="X413" s="280"/>
      <c r="Y413" s="280"/>
      <c r="Z413" s="280"/>
      <c r="AA413" s="280"/>
      <c r="AB413" s="280"/>
      <c r="AC413" s="280"/>
      <c r="AD413" s="280"/>
      <c r="AE413" s="280"/>
    </row>
    <row r="414" spans="3:31" x14ac:dyDescent="0.2">
      <c r="C414" s="277"/>
      <c r="D414" s="278"/>
      <c r="E414" s="280"/>
      <c r="F414" s="279"/>
      <c r="G414" s="285"/>
      <c r="H414" s="279"/>
      <c r="I414" s="279"/>
      <c r="J414" s="280"/>
      <c r="P414" s="280"/>
      <c r="Q414" s="280"/>
      <c r="R414" s="280"/>
      <c r="S414" s="280"/>
      <c r="T414" s="280"/>
      <c r="U414" s="280"/>
      <c r="V414" s="280"/>
      <c r="W414" s="280"/>
      <c r="X414" s="280"/>
      <c r="Y414" s="280"/>
      <c r="Z414" s="280"/>
      <c r="AA414" s="280"/>
      <c r="AB414" s="280"/>
      <c r="AC414" s="280"/>
      <c r="AD414" s="280"/>
      <c r="AE414" s="280"/>
    </row>
    <row r="415" spans="3:31" x14ac:dyDescent="0.2">
      <c r="C415" s="277"/>
      <c r="D415" s="278"/>
      <c r="E415" s="280"/>
      <c r="F415" s="279"/>
      <c r="G415" s="285"/>
      <c r="H415" s="279"/>
      <c r="I415" s="279"/>
      <c r="J415" s="280"/>
      <c r="P415" s="280"/>
      <c r="Q415" s="280"/>
      <c r="R415" s="280"/>
      <c r="S415" s="280"/>
      <c r="T415" s="280"/>
      <c r="U415" s="280"/>
      <c r="V415" s="280"/>
      <c r="W415" s="280"/>
      <c r="X415" s="280"/>
      <c r="Y415" s="280"/>
      <c r="Z415" s="280"/>
      <c r="AA415" s="280"/>
      <c r="AB415" s="280"/>
      <c r="AC415" s="280"/>
      <c r="AD415" s="280"/>
      <c r="AE415" s="280"/>
    </row>
    <row r="416" spans="3:31" x14ac:dyDescent="0.2">
      <c r="C416" s="277"/>
      <c r="D416" s="278"/>
      <c r="E416" s="280"/>
      <c r="F416" s="279"/>
      <c r="G416" s="285"/>
      <c r="H416" s="279"/>
      <c r="I416" s="279"/>
      <c r="J416" s="280"/>
      <c r="P416" s="280"/>
      <c r="Q416" s="280"/>
      <c r="R416" s="280"/>
      <c r="S416" s="280"/>
      <c r="T416" s="280"/>
      <c r="U416" s="280"/>
      <c r="V416" s="280"/>
      <c r="W416" s="280"/>
      <c r="X416" s="280"/>
      <c r="Y416" s="280"/>
      <c r="Z416" s="280"/>
      <c r="AA416" s="280"/>
      <c r="AB416" s="280"/>
      <c r="AC416" s="280"/>
      <c r="AD416" s="280"/>
      <c r="AE416" s="280"/>
    </row>
    <row r="417" spans="3:31" x14ac:dyDescent="0.2">
      <c r="C417" s="277"/>
      <c r="D417" s="278"/>
      <c r="E417" s="280"/>
      <c r="F417" s="279"/>
      <c r="G417" s="285"/>
      <c r="H417" s="279"/>
      <c r="I417" s="279"/>
      <c r="J417" s="280"/>
      <c r="P417" s="280"/>
      <c r="Q417" s="280"/>
      <c r="R417" s="280"/>
      <c r="S417" s="280"/>
      <c r="T417" s="280"/>
      <c r="U417" s="280"/>
      <c r="V417" s="280"/>
      <c r="W417" s="280"/>
      <c r="X417" s="280"/>
      <c r="Y417" s="280"/>
      <c r="Z417" s="280"/>
      <c r="AA417" s="280"/>
      <c r="AB417" s="280"/>
      <c r="AC417" s="280"/>
      <c r="AD417" s="280"/>
      <c r="AE417" s="280"/>
    </row>
    <row r="418" spans="3:31" x14ac:dyDescent="0.2">
      <c r="C418" s="277"/>
      <c r="D418" s="278"/>
      <c r="E418" s="280"/>
      <c r="F418" s="279"/>
      <c r="G418" s="285"/>
      <c r="H418" s="279"/>
      <c r="I418" s="279"/>
      <c r="J418" s="280"/>
      <c r="P418" s="280"/>
      <c r="Q418" s="280"/>
      <c r="R418" s="280"/>
      <c r="S418" s="280"/>
      <c r="T418" s="280"/>
      <c r="U418" s="280"/>
      <c r="V418" s="280"/>
      <c r="W418" s="280"/>
      <c r="X418" s="280"/>
      <c r="Y418" s="280"/>
      <c r="Z418" s="280"/>
      <c r="AA418" s="280"/>
      <c r="AB418" s="280"/>
      <c r="AC418" s="280"/>
      <c r="AD418" s="280"/>
      <c r="AE418" s="280"/>
    </row>
    <row r="419" spans="3:31" x14ac:dyDescent="0.2">
      <c r="C419" s="277"/>
      <c r="D419" s="278"/>
      <c r="E419" s="280"/>
      <c r="F419" s="279"/>
      <c r="G419" s="285"/>
      <c r="H419" s="279"/>
      <c r="I419" s="279"/>
      <c r="J419" s="280"/>
      <c r="P419" s="280"/>
      <c r="Q419" s="280"/>
      <c r="R419" s="280"/>
      <c r="S419" s="280"/>
      <c r="T419" s="280"/>
      <c r="U419" s="280"/>
      <c r="V419" s="280"/>
      <c r="W419" s="280"/>
      <c r="X419" s="280"/>
      <c r="Y419" s="280"/>
      <c r="Z419" s="280"/>
      <c r="AA419" s="280"/>
      <c r="AB419" s="280"/>
      <c r="AC419" s="280"/>
      <c r="AD419" s="280"/>
      <c r="AE419" s="280"/>
    </row>
    <row r="420" spans="3:31" x14ac:dyDescent="0.2">
      <c r="C420" s="277"/>
      <c r="D420" s="278"/>
      <c r="E420" s="280"/>
      <c r="F420" s="279"/>
      <c r="G420" s="285"/>
      <c r="H420" s="279"/>
      <c r="I420" s="279"/>
      <c r="J420" s="280"/>
      <c r="P420" s="280"/>
      <c r="Q420" s="280"/>
      <c r="R420" s="280"/>
      <c r="S420" s="280"/>
      <c r="T420" s="280"/>
      <c r="U420" s="280"/>
      <c r="V420" s="280"/>
      <c r="W420" s="280"/>
      <c r="X420" s="280"/>
      <c r="Y420" s="280"/>
      <c r="Z420" s="280"/>
      <c r="AA420" s="280"/>
      <c r="AB420" s="280"/>
      <c r="AC420" s="280"/>
      <c r="AD420" s="280"/>
      <c r="AE420" s="280"/>
    </row>
    <row r="421" spans="3:31" x14ac:dyDescent="0.2">
      <c r="C421" s="277"/>
      <c r="D421" s="278"/>
      <c r="E421" s="280"/>
      <c r="F421" s="279"/>
      <c r="G421" s="285"/>
      <c r="H421" s="279"/>
      <c r="I421" s="279"/>
      <c r="J421" s="280"/>
      <c r="P421" s="280"/>
      <c r="Q421" s="280"/>
      <c r="R421" s="280"/>
      <c r="S421" s="280"/>
      <c r="T421" s="280"/>
      <c r="U421" s="280"/>
      <c r="V421" s="280"/>
      <c r="W421" s="280"/>
      <c r="X421" s="280"/>
      <c r="Y421" s="280"/>
      <c r="Z421" s="280"/>
      <c r="AA421" s="280"/>
      <c r="AB421" s="280"/>
      <c r="AC421" s="280"/>
      <c r="AD421" s="280"/>
      <c r="AE421" s="280"/>
    </row>
    <row r="422" spans="3:31" x14ac:dyDescent="0.2">
      <c r="C422" s="277"/>
      <c r="D422" s="278"/>
      <c r="E422" s="280"/>
      <c r="F422" s="279"/>
      <c r="G422" s="285"/>
      <c r="H422" s="279"/>
      <c r="I422" s="279"/>
      <c r="J422" s="280"/>
      <c r="P422" s="280"/>
      <c r="Q422" s="280"/>
      <c r="R422" s="280"/>
      <c r="S422" s="280"/>
      <c r="T422" s="280"/>
      <c r="U422" s="280"/>
      <c r="V422" s="280"/>
      <c r="W422" s="280"/>
      <c r="X422" s="280"/>
      <c r="Y422" s="280"/>
      <c r="Z422" s="280"/>
      <c r="AA422" s="280"/>
      <c r="AB422" s="280"/>
      <c r="AC422" s="280"/>
      <c r="AD422" s="280"/>
      <c r="AE422" s="280"/>
    </row>
    <row r="423" spans="3:31" x14ac:dyDescent="0.2">
      <c r="C423" s="277"/>
      <c r="D423" s="278"/>
      <c r="E423" s="280"/>
      <c r="F423" s="279"/>
      <c r="G423" s="285"/>
      <c r="H423" s="279"/>
      <c r="I423" s="279"/>
      <c r="J423" s="280"/>
      <c r="P423" s="280"/>
      <c r="Q423" s="280"/>
      <c r="R423" s="280"/>
      <c r="S423" s="280"/>
      <c r="T423" s="280"/>
      <c r="U423" s="280"/>
      <c r="V423" s="280"/>
      <c r="W423" s="280"/>
      <c r="X423" s="280"/>
      <c r="Y423" s="280"/>
      <c r="Z423" s="280"/>
      <c r="AA423" s="280"/>
      <c r="AB423" s="280"/>
      <c r="AC423" s="280"/>
      <c r="AD423" s="280"/>
      <c r="AE423" s="280"/>
    </row>
    <row r="424" spans="3:31" x14ac:dyDescent="0.2">
      <c r="C424" s="277"/>
      <c r="D424" s="278"/>
      <c r="E424" s="280"/>
      <c r="F424" s="279"/>
      <c r="G424" s="285"/>
      <c r="H424" s="279"/>
      <c r="I424" s="279"/>
      <c r="J424" s="280"/>
      <c r="P424" s="280"/>
      <c r="Q424" s="280"/>
      <c r="R424" s="280"/>
      <c r="S424" s="280"/>
      <c r="T424" s="280"/>
      <c r="U424" s="280"/>
      <c r="V424" s="280"/>
      <c r="W424" s="280"/>
      <c r="X424" s="280"/>
      <c r="Y424" s="280"/>
      <c r="Z424" s="280"/>
      <c r="AA424" s="280"/>
      <c r="AB424" s="280"/>
      <c r="AC424" s="280"/>
      <c r="AD424" s="280"/>
      <c r="AE424" s="280"/>
    </row>
    <row r="425" spans="3:31" x14ac:dyDescent="0.2">
      <c r="C425" s="277"/>
      <c r="D425" s="278"/>
      <c r="E425" s="280"/>
      <c r="F425" s="279"/>
      <c r="G425" s="285"/>
      <c r="H425" s="279"/>
      <c r="I425" s="279"/>
      <c r="J425" s="280"/>
      <c r="P425" s="280"/>
      <c r="Q425" s="280"/>
      <c r="R425" s="280"/>
      <c r="S425" s="280"/>
      <c r="T425" s="280"/>
      <c r="U425" s="280"/>
      <c r="V425" s="280"/>
      <c r="W425" s="280"/>
      <c r="X425" s="280"/>
      <c r="Y425" s="280"/>
      <c r="Z425" s="280"/>
      <c r="AA425" s="280"/>
      <c r="AB425" s="280"/>
      <c r="AC425" s="280"/>
      <c r="AD425" s="280"/>
      <c r="AE425" s="280"/>
    </row>
    <row r="426" spans="3:31" x14ac:dyDescent="0.2">
      <c r="C426" s="277"/>
      <c r="D426" s="278"/>
      <c r="E426" s="280"/>
      <c r="F426" s="279"/>
      <c r="G426" s="285"/>
      <c r="H426" s="279"/>
      <c r="I426" s="279"/>
      <c r="J426" s="280"/>
      <c r="P426" s="280"/>
      <c r="Q426" s="280"/>
      <c r="R426" s="280"/>
      <c r="S426" s="280"/>
      <c r="T426" s="280"/>
      <c r="U426" s="280"/>
      <c r="V426" s="280"/>
      <c r="W426" s="280"/>
      <c r="X426" s="280"/>
      <c r="Y426" s="280"/>
      <c r="Z426" s="280"/>
      <c r="AA426" s="280"/>
      <c r="AB426" s="280"/>
      <c r="AC426" s="280"/>
      <c r="AD426" s="280"/>
      <c r="AE426" s="280"/>
    </row>
    <row r="427" spans="3:31" x14ac:dyDescent="0.2">
      <c r="C427" s="277"/>
      <c r="D427" s="278"/>
      <c r="E427" s="280"/>
      <c r="F427" s="279"/>
      <c r="G427" s="285"/>
      <c r="H427" s="279"/>
      <c r="I427" s="279"/>
      <c r="J427" s="280"/>
      <c r="P427" s="280"/>
      <c r="Q427" s="280"/>
      <c r="R427" s="280"/>
      <c r="S427" s="280"/>
      <c r="T427" s="280"/>
      <c r="U427" s="280"/>
      <c r="V427" s="280"/>
      <c r="W427" s="280"/>
      <c r="X427" s="280"/>
      <c r="Y427" s="280"/>
      <c r="Z427" s="280"/>
      <c r="AA427" s="280"/>
      <c r="AB427" s="280"/>
      <c r="AC427" s="280"/>
      <c r="AD427" s="280"/>
      <c r="AE427" s="280"/>
    </row>
    <row r="428" spans="3:31" x14ac:dyDescent="0.2">
      <c r="C428" s="277"/>
      <c r="D428" s="278"/>
      <c r="E428" s="280"/>
      <c r="F428" s="279"/>
      <c r="G428" s="285"/>
      <c r="H428" s="279"/>
      <c r="I428" s="279"/>
      <c r="J428" s="280"/>
      <c r="P428" s="280"/>
      <c r="Q428" s="280"/>
      <c r="R428" s="280"/>
      <c r="S428" s="280"/>
      <c r="T428" s="280"/>
      <c r="U428" s="280"/>
      <c r="V428" s="280"/>
      <c r="W428" s="280"/>
      <c r="X428" s="280"/>
      <c r="Y428" s="280"/>
      <c r="Z428" s="280"/>
      <c r="AA428" s="280"/>
      <c r="AB428" s="280"/>
      <c r="AC428" s="280"/>
      <c r="AD428" s="280"/>
      <c r="AE428" s="280"/>
    </row>
    <row r="429" spans="3:31" x14ac:dyDescent="0.2">
      <c r="C429" s="277"/>
      <c r="D429" s="278"/>
      <c r="E429" s="280"/>
      <c r="F429" s="279"/>
      <c r="G429" s="285"/>
      <c r="H429" s="279"/>
      <c r="I429" s="279"/>
      <c r="J429" s="280"/>
      <c r="P429" s="280"/>
      <c r="Q429" s="280"/>
      <c r="R429" s="280"/>
      <c r="S429" s="280"/>
      <c r="T429" s="280"/>
      <c r="U429" s="280"/>
      <c r="V429" s="280"/>
      <c r="W429" s="280"/>
      <c r="X429" s="280"/>
      <c r="Y429" s="280"/>
      <c r="Z429" s="280"/>
      <c r="AA429" s="280"/>
      <c r="AB429" s="280"/>
      <c r="AC429" s="280"/>
      <c r="AD429" s="280"/>
      <c r="AE429" s="280"/>
    </row>
    <row r="430" spans="3:31" x14ac:dyDescent="0.2">
      <c r="C430" s="277"/>
      <c r="D430" s="278"/>
      <c r="E430" s="280"/>
      <c r="F430" s="279"/>
      <c r="G430" s="285"/>
      <c r="H430" s="279"/>
      <c r="I430" s="279"/>
      <c r="J430" s="280"/>
      <c r="P430" s="280"/>
      <c r="Q430" s="280"/>
      <c r="R430" s="280"/>
      <c r="S430" s="280"/>
      <c r="T430" s="280"/>
      <c r="U430" s="280"/>
      <c r="V430" s="280"/>
      <c r="W430" s="280"/>
      <c r="X430" s="280"/>
      <c r="Y430" s="280"/>
      <c r="Z430" s="280"/>
      <c r="AA430" s="280"/>
      <c r="AB430" s="280"/>
      <c r="AC430" s="280"/>
      <c r="AD430" s="280"/>
      <c r="AE430" s="280"/>
    </row>
    <row r="431" spans="3:31" x14ac:dyDescent="0.2">
      <c r="C431" s="277"/>
      <c r="D431" s="278"/>
      <c r="E431" s="280"/>
      <c r="F431" s="279"/>
      <c r="G431" s="285"/>
      <c r="H431" s="279"/>
      <c r="I431" s="279"/>
      <c r="J431" s="280"/>
      <c r="P431" s="280"/>
      <c r="Q431" s="280"/>
      <c r="R431" s="280"/>
      <c r="S431" s="280"/>
      <c r="T431" s="280"/>
      <c r="U431" s="280"/>
      <c r="V431" s="280"/>
      <c r="W431" s="280"/>
      <c r="X431" s="280"/>
      <c r="Y431" s="280"/>
      <c r="Z431" s="280"/>
      <c r="AA431" s="280"/>
      <c r="AB431" s="280"/>
      <c r="AC431" s="280"/>
      <c r="AD431" s="280"/>
      <c r="AE431" s="280"/>
    </row>
    <row r="432" spans="3:31" x14ac:dyDescent="0.2">
      <c r="C432" s="277"/>
      <c r="D432" s="278"/>
      <c r="E432" s="280"/>
      <c r="F432" s="279"/>
      <c r="G432" s="285"/>
      <c r="H432" s="279"/>
      <c r="I432" s="279"/>
      <c r="J432" s="280"/>
      <c r="P432" s="280"/>
      <c r="Q432" s="280"/>
      <c r="R432" s="280"/>
      <c r="S432" s="280"/>
      <c r="T432" s="280"/>
      <c r="U432" s="280"/>
      <c r="V432" s="280"/>
      <c r="W432" s="280"/>
      <c r="X432" s="280"/>
      <c r="Y432" s="280"/>
      <c r="Z432" s="280"/>
      <c r="AA432" s="280"/>
      <c r="AB432" s="280"/>
      <c r="AC432" s="280"/>
      <c r="AD432" s="280"/>
      <c r="AE432" s="280"/>
    </row>
    <row r="433" spans="3:31" x14ac:dyDescent="0.2">
      <c r="C433" s="277"/>
      <c r="D433" s="278"/>
      <c r="E433" s="280"/>
      <c r="F433" s="279"/>
      <c r="G433" s="285"/>
      <c r="H433" s="279"/>
      <c r="I433" s="279"/>
      <c r="J433" s="280"/>
      <c r="P433" s="280"/>
      <c r="Q433" s="280"/>
      <c r="R433" s="280"/>
      <c r="S433" s="280"/>
      <c r="T433" s="280"/>
      <c r="U433" s="280"/>
      <c r="V433" s="280"/>
      <c r="W433" s="280"/>
      <c r="X433" s="280"/>
      <c r="Y433" s="280"/>
      <c r="Z433" s="280"/>
      <c r="AA433" s="280"/>
      <c r="AB433" s="280"/>
      <c r="AC433" s="280"/>
      <c r="AD433" s="280"/>
      <c r="AE433" s="280"/>
    </row>
    <row r="434" spans="3:31" x14ac:dyDescent="0.2">
      <c r="C434" s="277"/>
      <c r="D434" s="278"/>
      <c r="E434" s="280"/>
      <c r="F434" s="279"/>
      <c r="G434" s="285"/>
      <c r="H434" s="279"/>
      <c r="I434" s="279"/>
      <c r="J434" s="280"/>
      <c r="P434" s="280"/>
      <c r="Q434" s="280"/>
      <c r="R434" s="280"/>
      <c r="S434" s="280"/>
      <c r="T434" s="280"/>
      <c r="U434" s="280"/>
      <c r="V434" s="280"/>
      <c r="W434" s="280"/>
      <c r="X434" s="280"/>
      <c r="Y434" s="280"/>
      <c r="Z434" s="280"/>
      <c r="AA434" s="280"/>
      <c r="AB434" s="280"/>
      <c r="AC434" s="280"/>
      <c r="AD434" s="280"/>
      <c r="AE434" s="280"/>
    </row>
    <row r="435" spans="3:31" x14ac:dyDescent="0.2">
      <c r="C435" s="277"/>
      <c r="D435" s="278"/>
      <c r="E435" s="280"/>
      <c r="F435" s="279"/>
      <c r="G435" s="285"/>
      <c r="H435" s="279"/>
      <c r="I435" s="279"/>
      <c r="J435" s="280"/>
      <c r="P435" s="280"/>
      <c r="Q435" s="280"/>
      <c r="R435" s="280"/>
      <c r="S435" s="280"/>
      <c r="T435" s="280"/>
      <c r="U435" s="280"/>
      <c r="V435" s="280"/>
      <c r="W435" s="280"/>
      <c r="X435" s="280"/>
      <c r="Y435" s="280"/>
      <c r="Z435" s="280"/>
      <c r="AA435" s="280"/>
      <c r="AB435" s="280"/>
      <c r="AC435" s="280"/>
      <c r="AD435" s="280"/>
      <c r="AE435" s="280"/>
    </row>
    <row r="436" spans="3:31" x14ac:dyDescent="0.2">
      <c r="C436" s="277"/>
      <c r="D436" s="278"/>
      <c r="E436" s="280"/>
      <c r="F436" s="279"/>
      <c r="G436" s="285"/>
      <c r="H436" s="279"/>
      <c r="I436" s="279"/>
      <c r="J436" s="280"/>
      <c r="P436" s="280"/>
      <c r="Q436" s="280"/>
      <c r="R436" s="280"/>
      <c r="S436" s="280"/>
      <c r="T436" s="280"/>
      <c r="U436" s="280"/>
      <c r="V436" s="280"/>
      <c r="W436" s="280"/>
      <c r="X436" s="280"/>
      <c r="Y436" s="280"/>
      <c r="Z436" s="280"/>
      <c r="AA436" s="280"/>
      <c r="AB436" s="280"/>
      <c r="AC436" s="280"/>
      <c r="AD436" s="280"/>
      <c r="AE436" s="280"/>
    </row>
    <row r="437" spans="3:31" x14ac:dyDescent="0.2">
      <c r="C437" s="277"/>
      <c r="D437" s="278"/>
      <c r="E437" s="280"/>
      <c r="F437" s="279"/>
      <c r="G437" s="285"/>
      <c r="H437" s="279"/>
      <c r="I437" s="279"/>
      <c r="J437" s="280"/>
      <c r="P437" s="280"/>
      <c r="Q437" s="280"/>
      <c r="R437" s="280"/>
      <c r="S437" s="280"/>
      <c r="T437" s="280"/>
      <c r="U437" s="280"/>
      <c r="V437" s="280"/>
      <c r="W437" s="280"/>
      <c r="X437" s="280"/>
      <c r="Y437" s="280"/>
      <c r="Z437" s="280"/>
      <c r="AA437" s="280"/>
      <c r="AB437" s="280"/>
      <c r="AC437" s="280"/>
      <c r="AD437" s="280"/>
      <c r="AE437" s="280"/>
    </row>
    <row r="438" spans="3:31" x14ac:dyDescent="0.2">
      <c r="C438" s="277"/>
      <c r="D438" s="278"/>
      <c r="E438" s="280"/>
      <c r="F438" s="279"/>
      <c r="G438" s="285"/>
      <c r="H438" s="279"/>
      <c r="I438" s="279"/>
      <c r="J438" s="280"/>
      <c r="P438" s="280"/>
      <c r="Q438" s="280"/>
      <c r="R438" s="280"/>
      <c r="S438" s="280"/>
      <c r="T438" s="280"/>
      <c r="U438" s="280"/>
      <c r="V438" s="280"/>
      <c r="W438" s="280"/>
      <c r="X438" s="280"/>
      <c r="Y438" s="280"/>
      <c r="Z438" s="280"/>
      <c r="AA438" s="280"/>
      <c r="AB438" s="280"/>
      <c r="AC438" s="280"/>
      <c r="AD438" s="280"/>
      <c r="AE438" s="280"/>
    </row>
    <row r="439" spans="3:31" x14ac:dyDescent="0.2">
      <c r="C439" s="277"/>
      <c r="D439" s="278"/>
      <c r="E439" s="280"/>
      <c r="F439" s="279"/>
      <c r="G439" s="285"/>
      <c r="H439" s="279"/>
      <c r="I439" s="279"/>
      <c r="J439" s="280"/>
      <c r="P439" s="280"/>
      <c r="Q439" s="280"/>
      <c r="R439" s="280"/>
      <c r="S439" s="280"/>
      <c r="T439" s="280"/>
      <c r="U439" s="280"/>
      <c r="V439" s="280"/>
      <c r="W439" s="280"/>
      <c r="X439" s="280"/>
      <c r="Y439" s="280"/>
      <c r="Z439" s="280"/>
      <c r="AA439" s="280"/>
      <c r="AB439" s="280"/>
      <c r="AC439" s="280"/>
      <c r="AD439" s="280"/>
      <c r="AE439" s="280"/>
    </row>
    <row r="440" spans="3:31" x14ac:dyDescent="0.2">
      <c r="C440" s="277"/>
      <c r="D440" s="278"/>
      <c r="E440" s="280"/>
      <c r="F440" s="279"/>
      <c r="G440" s="285"/>
      <c r="H440" s="279"/>
      <c r="I440" s="279"/>
      <c r="J440" s="280"/>
      <c r="P440" s="280"/>
      <c r="Q440" s="280"/>
      <c r="R440" s="280"/>
      <c r="S440" s="280"/>
      <c r="T440" s="280"/>
      <c r="U440" s="280"/>
      <c r="V440" s="280"/>
      <c r="W440" s="280"/>
      <c r="X440" s="280"/>
      <c r="Y440" s="280"/>
      <c r="Z440" s="280"/>
      <c r="AA440" s="280"/>
      <c r="AB440" s="280"/>
      <c r="AC440" s="280"/>
      <c r="AD440" s="280"/>
      <c r="AE440" s="280"/>
    </row>
    <row r="441" spans="3:31" x14ac:dyDescent="0.2">
      <c r="C441" s="277"/>
      <c r="D441" s="278"/>
      <c r="E441" s="280"/>
      <c r="F441" s="279"/>
      <c r="G441" s="285"/>
      <c r="H441" s="279"/>
      <c r="I441" s="279"/>
      <c r="J441" s="280"/>
      <c r="P441" s="280"/>
      <c r="Q441" s="280"/>
      <c r="R441" s="280"/>
      <c r="S441" s="280"/>
      <c r="T441" s="280"/>
      <c r="U441" s="280"/>
      <c r="V441" s="280"/>
      <c r="W441" s="280"/>
      <c r="X441" s="280"/>
      <c r="Y441" s="280"/>
      <c r="Z441" s="280"/>
      <c r="AA441" s="280"/>
      <c r="AB441" s="280"/>
      <c r="AC441" s="280"/>
      <c r="AD441" s="280"/>
      <c r="AE441" s="280"/>
    </row>
    <row r="442" spans="3:31" x14ac:dyDescent="0.2">
      <c r="C442" s="277"/>
      <c r="D442" s="278"/>
      <c r="E442" s="280"/>
      <c r="F442" s="279"/>
      <c r="G442" s="285"/>
      <c r="H442" s="279"/>
      <c r="I442" s="279"/>
      <c r="J442" s="280"/>
      <c r="P442" s="280"/>
      <c r="Q442" s="280"/>
      <c r="R442" s="280"/>
      <c r="S442" s="280"/>
      <c r="T442" s="280"/>
      <c r="U442" s="280"/>
      <c r="V442" s="280"/>
      <c r="W442" s="280"/>
      <c r="X442" s="280"/>
      <c r="Y442" s="280"/>
      <c r="Z442" s="280"/>
      <c r="AA442" s="280"/>
      <c r="AB442" s="280"/>
      <c r="AC442" s="280"/>
      <c r="AD442" s="280"/>
      <c r="AE442" s="280"/>
    </row>
    <row r="443" spans="3:31" x14ac:dyDescent="0.2">
      <c r="C443" s="277"/>
      <c r="D443" s="278"/>
      <c r="E443" s="280"/>
      <c r="F443" s="279"/>
      <c r="G443" s="285"/>
      <c r="H443" s="279"/>
      <c r="I443" s="279"/>
      <c r="J443" s="280"/>
      <c r="P443" s="280"/>
      <c r="Q443" s="280"/>
      <c r="R443" s="280"/>
      <c r="S443" s="280"/>
      <c r="T443" s="280"/>
      <c r="U443" s="280"/>
      <c r="V443" s="280"/>
      <c r="W443" s="280"/>
      <c r="X443" s="280"/>
      <c r="Y443" s="280"/>
      <c r="Z443" s="280"/>
      <c r="AA443" s="280"/>
      <c r="AB443" s="280"/>
      <c r="AC443" s="280"/>
      <c r="AD443" s="280"/>
      <c r="AE443" s="280"/>
    </row>
    <row r="444" spans="3:31" x14ac:dyDescent="0.2">
      <c r="C444" s="277"/>
      <c r="D444" s="278"/>
      <c r="E444" s="280"/>
      <c r="F444" s="279"/>
      <c r="G444" s="285"/>
      <c r="H444" s="279"/>
      <c r="I444" s="279"/>
      <c r="J444" s="280"/>
      <c r="P444" s="280"/>
      <c r="Q444" s="280"/>
      <c r="R444" s="280"/>
      <c r="S444" s="280"/>
      <c r="T444" s="280"/>
      <c r="U444" s="280"/>
      <c r="V444" s="280"/>
      <c r="W444" s="280"/>
      <c r="X444" s="280"/>
      <c r="Y444" s="280"/>
      <c r="Z444" s="280"/>
      <c r="AA444" s="280"/>
      <c r="AB444" s="280"/>
      <c r="AC444" s="280"/>
      <c r="AD444" s="280"/>
      <c r="AE444" s="280"/>
    </row>
    <row r="445" spans="3:31" x14ac:dyDescent="0.2">
      <c r="C445" s="277"/>
      <c r="D445" s="278"/>
      <c r="E445" s="280"/>
      <c r="F445" s="279"/>
      <c r="G445" s="285"/>
      <c r="H445" s="279"/>
      <c r="I445" s="279"/>
      <c r="J445" s="280"/>
      <c r="P445" s="280"/>
      <c r="Q445" s="280"/>
      <c r="R445" s="280"/>
      <c r="S445" s="280"/>
      <c r="T445" s="280"/>
      <c r="U445" s="280"/>
      <c r="V445" s="280"/>
      <c r="W445" s="280"/>
      <c r="X445" s="280"/>
      <c r="Y445" s="280"/>
      <c r="Z445" s="280"/>
      <c r="AA445" s="280"/>
      <c r="AB445" s="280"/>
      <c r="AC445" s="280"/>
      <c r="AD445" s="280"/>
      <c r="AE445" s="280"/>
    </row>
    <row r="446" spans="3:31" x14ac:dyDescent="0.2">
      <c r="C446" s="277"/>
      <c r="D446" s="278"/>
      <c r="E446" s="280"/>
      <c r="F446" s="279"/>
      <c r="G446" s="285"/>
      <c r="H446" s="279"/>
      <c r="I446" s="279"/>
      <c r="J446" s="280"/>
      <c r="P446" s="280"/>
      <c r="Q446" s="280"/>
      <c r="R446" s="280"/>
      <c r="S446" s="280"/>
      <c r="T446" s="280"/>
      <c r="U446" s="280"/>
      <c r="V446" s="280"/>
      <c r="W446" s="280"/>
      <c r="X446" s="280"/>
      <c r="Y446" s="280"/>
      <c r="Z446" s="280"/>
      <c r="AA446" s="280"/>
      <c r="AB446" s="280"/>
      <c r="AC446" s="280"/>
      <c r="AD446" s="280"/>
      <c r="AE446" s="280"/>
    </row>
    <row r="447" spans="3:31" x14ac:dyDescent="0.2">
      <c r="C447" s="277"/>
      <c r="D447" s="278"/>
      <c r="E447" s="280"/>
      <c r="F447" s="279"/>
      <c r="G447" s="285"/>
      <c r="H447" s="279"/>
      <c r="I447" s="279"/>
      <c r="J447" s="280"/>
      <c r="P447" s="280"/>
      <c r="Q447" s="280"/>
      <c r="R447" s="280"/>
      <c r="S447" s="280"/>
      <c r="T447" s="280"/>
      <c r="U447" s="280"/>
      <c r="V447" s="280"/>
      <c r="W447" s="280"/>
      <c r="X447" s="280"/>
      <c r="Y447" s="280"/>
      <c r="Z447" s="280"/>
      <c r="AA447" s="280"/>
      <c r="AB447" s="280"/>
      <c r="AC447" s="280"/>
      <c r="AD447" s="280"/>
      <c r="AE447" s="280"/>
    </row>
    <row r="448" spans="3:31" x14ac:dyDescent="0.2">
      <c r="C448" s="277"/>
      <c r="D448" s="278"/>
      <c r="E448" s="280"/>
      <c r="F448" s="279"/>
      <c r="G448" s="285"/>
      <c r="H448" s="279"/>
      <c r="I448" s="279"/>
      <c r="J448" s="280"/>
      <c r="P448" s="280"/>
      <c r="Q448" s="280"/>
      <c r="R448" s="280"/>
      <c r="S448" s="280"/>
      <c r="T448" s="280"/>
      <c r="U448" s="280"/>
      <c r="V448" s="280"/>
      <c r="W448" s="280"/>
      <c r="X448" s="280"/>
      <c r="Y448" s="280"/>
      <c r="Z448" s="280"/>
      <c r="AA448" s="280"/>
      <c r="AB448" s="280"/>
      <c r="AC448" s="280"/>
      <c r="AD448" s="280"/>
      <c r="AE448" s="280"/>
    </row>
    <row r="449" spans="3:31" x14ac:dyDescent="0.2">
      <c r="C449" s="277"/>
      <c r="D449" s="278"/>
      <c r="E449" s="280"/>
      <c r="F449" s="279"/>
      <c r="G449" s="285"/>
      <c r="H449" s="279"/>
      <c r="I449" s="279"/>
      <c r="J449" s="280"/>
      <c r="P449" s="280"/>
      <c r="Q449" s="280"/>
      <c r="R449" s="280"/>
      <c r="S449" s="280"/>
      <c r="T449" s="280"/>
      <c r="U449" s="280"/>
      <c r="V449" s="280"/>
      <c r="W449" s="280"/>
      <c r="X449" s="280"/>
      <c r="Y449" s="280"/>
      <c r="Z449" s="280"/>
      <c r="AA449" s="280"/>
      <c r="AB449" s="280"/>
      <c r="AC449" s="280"/>
      <c r="AD449" s="280"/>
      <c r="AE449" s="280"/>
    </row>
    <row r="450" spans="3:31" x14ac:dyDescent="0.2">
      <c r="C450" s="277"/>
      <c r="D450" s="278"/>
      <c r="E450" s="280"/>
      <c r="F450" s="279"/>
      <c r="G450" s="285"/>
      <c r="H450" s="279"/>
      <c r="I450" s="279"/>
      <c r="J450" s="280"/>
      <c r="P450" s="280"/>
      <c r="Q450" s="280"/>
      <c r="R450" s="280"/>
      <c r="S450" s="280"/>
      <c r="T450" s="280"/>
      <c r="U450" s="280"/>
      <c r="V450" s="280"/>
      <c r="W450" s="280"/>
      <c r="X450" s="280"/>
      <c r="Y450" s="280"/>
      <c r="Z450" s="280"/>
      <c r="AA450" s="280"/>
      <c r="AB450" s="280"/>
      <c r="AC450" s="280"/>
      <c r="AD450" s="280"/>
      <c r="AE450" s="280"/>
    </row>
    <row r="451" spans="3:31" x14ac:dyDescent="0.2">
      <c r="C451" s="277"/>
      <c r="D451" s="278"/>
      <c r="E451" s="280"/>
      <c r="F451" s="279"/>
      <c r="G451" s="285"/>
      <c r="H451" s="279"/>
      <c r="I451" s="279"/>
      <c r="J451" s="280"/>
      <c r="P451" s="280"/>
      <c r="Q451" s="280"/>
      <c r="R451" s="280"/>
      <c r="S451" s="280"/>
      <c r="T451" s="280"/>
      <c r="U451" s="280"/>
      <c r="V451" s="280"/>
      <c r="W451" s="280"/>
      <c r="X451" s="280"/>
      <c r="Y451" s="280"/>
      <c r="Z451" s="280"/>
      <c r="AA451" s="280"/>
      <c r="AB451" s="280"/>
      <c r="AC451" s="280"/>
      <c r="AD451" s="280"/>
      <c r="AE451" s="280"/>
    </row>
    <row r="452" spans="3:31" x14ac:dyDescent="0.2">
      <c r="C452" s="277"/>
      <c r="D452" s="278"/>
      <c r="E452" s="280"/>
      <c r="F452" s="279"/>
      <c r="G452" s="285"/>
      <c r="H452" s="279"/>
      <c r="I452" s="279"/>
      <c r="J452" s="280"/>
      <c r="P452" s="280"/>
      <c r="Q452" s="280"/>
      <c r="R452" s="280"/>
      <c r="S452" s="280"/>
      <c r="T452" s="280"/>
      <c r="U452" s="280"/>
      <c r="V452" s="280"/>
      <c r="W452" s="280"/>
      <c r="X452" s="280"/>
      <c r="Y452" s="280"/>
      <c r="Z452" s="280"/>
      <c r="AA452" s="280"/>
      <c r="AB452" s="280"/>
      <c r="AC452" s="280"/>
      <c r="AD452" s="280"/>
      <c r="AE452" s="280"/>
    </row>
    <row r="453" spans="3:31" x14ac:dyDescent="0.2">
      <c r="C453" s="277"/>
      <c r="D453" s="278"/>
      <c r="E453" s="280"/>
      <c r="F453" s="279"/>
      <c r="G453" s="285"/>
      <c r="H453" s="279"/>
      <c r="I453" s="279"/>
      <c r="J453" s="280"/>
      <c r="P453" s="280"/>
      <c r="Q453" s="280"/>
      <c r="R453" s="280"/>
      <c r="S453" s="280"/>
      <c r="T453" s="280"/>
      <c r="U453" s="280"/>
      <c r="V453" s="280"/>
      <c r="W453" s="280"/>
      <c r="X453" s="280"/>
      <c r="Y453" s="280"/>
      <c r="Z453" s="280"/>
      <c r="AA453" s="280"/>
      <c r="AB453" s="280"/>
      <c r="AC453" s="280"/>
      <c r="AD453" s="280"/>
      <c r="AE453" s="280"/>
    </row>
    <row r="454" spans="3:31" x14ac:dyDescent="0.2">
      <c r="C454" s="277"/>
      <c r="D454" s="278"/>
      <c r="E454" s="280"/>
      <c r="F454" s="279"/>
      <c r="G454" s="285"/>
      <c r="H454" s="279"/>
      <c r="I454" s="279"/>
      <c r="J454" s="280"/>
      <c r="P454" s="280"/>
      <c r="Q454" s="280"/>
      <c r="R454" s="280"/>
      <c r="S454" s="280"/>
      <c r="T454" s="280"/>
      <c r="U454" s="280"/>
      <c r="V454" s="280"/>
      <c r="W454" s="280"/>
      <c r="X454" s="280"/>
      <c r="Y454" s="280"/>
      <c r="Z454" s="280"/>
      <c r="AA454" s="280"/>
      <c r="AB454" s="280"/>
      <c r="AC454" s="280"/>
      <c r="AD454" s="280"/>
      <c r="AE454" s="280"/>
    </row>
    <row r="455" spans="3:31" x14ac:dyDescent="0.2">
      <c r="C455" s="277"/>
      <c r="D455" s="278"/>
      <c r="E455" s="280"/>
      <c r="F455" s="279"/>
      <c r="G455" s="285"/>
      <c r="H455" s="279"/>
      <c r="I455" s="279"/>
      <c r="J455" s="280"/>
      <c r="P455" s="280"/>
      <c r="Q455" s="280"/>
      <c r="R455" s="280"/>
      <c r="S455" s="280"/>
      <c r="T455" s="280"/>
      <c r="U455" s="280"/>
      <c r="V455" s="280"/>
      <c r="W455" s="280"/>
      <c r="X455" s="280"/>
      <c r="Y455" s="280"/>
      <c r="Z455" s="280"/>
      <c r="AA455" s="280"/>
      <c r="AB455" s="280"/>
      <c r="AC455" s="280"/>
      <c r="AD455" s="280"/>
      <c r="AE455" s="280"/>
    </row>
    <row r="456" spans="3:31" x14ac:dyDescent="0.2">
      <c r="C456" s="277"/>
      <c r="D456" s="278"/>
      <c r="E456" s="280"/>
      <c r="F456" s="279"/>
      <c r="G456" s="285"/>
      <c r="H456" s="279"/>
      <c r="I456" s="279"/>
      <c r="J456" s="280"/>
      <c r="P456" s="280"/>
      <c r="Q456" s="280"/>
      <c r="R456" s="280"/>
      <c r="S456" s="280"/>
      <c r="T456" s="280"/>
      <c r="U456" s="280"/>
      <c r="V456" s="280"/>
      <c r="W456" s="280"/>
      <c r="X456" s="280"/>
      <c r="Y456" s="280"/>
      <c r="Z456" s="280"/>
      <c r="AA456" s="280"/>
      <c r="AB456" s="280"/>
      <c r="AC456" s="280"/>
      <c r="AD456" s="280"/>
      <c r="AE456" s="280"/>
    </row>
    <row r="457" spans="3:31" x14ac:dyDescent="0.2">
      <c r="C457" s="277"/>
      <c r="D457" s="278"/>
      <c r="E457" s="280"/>
      <c r="F457" s="279"/>
      <c r="G457" s="285"/>
      <c r="H457" s="279"/>
      <c r="I457" s="279"/>
      <c r="J457" s="280"/>
      <c r="P457" s="280"/>
      <c r="Q457" s="280"/>
      <c r="R457" s="280"/>
      <c r="S457" s="280"/>
      <c r="T457" s="280"/>
      <c r="U457" s="280"/>
      <c r="V457" s="280"/>
      <c r="W457" s="280"/>
      <c r="X457" s="280"/>
      <c r="Y457" s="280"/>
      <c r="Z457" s="280"/>
      <c r="AA457" s="280"/>
      <c r="AB457" s="280"/>
      <c r="AC457" s="280"/>
      <c r="AD457" s="280"/>
      <c r="AE457" s="280"/>
    </row>
  </sheetData>
  <mergeCells count="12">
    <mergeCell ref="D57:D58"/>
    <mergeCell ref="E57:E58"/>
    <mergeCell ref="E14:E15"/>
    <mergeCell ref="A119:A120"/>
    <mergeCell ref="E139:E140"/>
    <mergeCell ref="E59:E60"/>
    <mergeCell ref="D59:D60"/>
    <mergeCell ref="D119:D120"/>
    <mergeCell ref="E119:E120"/>
    <mergeCell ref="D63:D64"/>
    <mergeCell ref="E96:E97"/>
    <mergeCell ref="E63:E64"/>
  </mergeCells>
  <phoneticPr fontId="15" type="noConversion"/>
  <pageMargins left="0.78740157480314965" right="0.78740157480314965" top="0.98425196850393704" bottom="0.98425196850393704" header="0.51181102362204722" footer="0.51181102362204722"/>
  <pageSetup paperSize="9" scale="71" firstPageNumber="15" orientation="portrait" useFirstPageNumber="1" r:id="rId1"/>
  <headerFooter alignWithMargins="0">
    <oddFooter>&amp;L&amp;"Arial CE,Kurzíva"Zastupitelstvo Olomouckého kraje 20. 6. 2014
5.2. - Závěrečný účet Olomouckého kraje za rok 2013
Příloha č. 2: Plnění rozpočtu příjmů Olomouckého kraje k 31. 12. 2013&amp;R&amp;"Arial CE,Kurzíva"Strana &amp;P (celkem 480)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"/>
  <sheetViews>
    <sheetView workbookViewId="0">
      <selection activeCell="F12" sqref="F12"/>
    </sheetView>
  </sheetViews>
  <sheetFormatPr defaultRowHeight="12.75" x14ac:dyDescent="0.2"/>
  <sheetData/>
  <phoneticPr fontId="1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 </vt:lpstr>
      <vt:lpstr>Příjmy</vt:lpstr>
      <vt:lpstr>List1</vt:lpstr>
      <vt:lpstr>'Rekap '!Názvy_tisku</vt:lpstr>
      <vt:lpstr>Příjmy!Oblast_tisku</vt:lpstr>
      <vt:lpstr>'Rekap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2014-06-02T12:26:14Z</cp:lastPrinted>
  <dcterms:created xsi:type="dcterms:W3CDTF">2011-03-04T08:33:29Z</dcterms:created>
  <dcterms:modified xsi:type="dcterms:W3CDTF">2014-06-02T12:26:26Z</dcterms:modified>
</cp:coreProperties>
</file>