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490" windowHeight="7755" tabRatio="901"/>
  </bookViews>
  <sheets>
    <sheet name="Rekapitulace" sheetId="8" r:id="rId1"/>
    <sheet name="1035" sheetId="35" r:id="rId2"/>
    <sheet name="1036" sheetId="34" r:id="rId3"/>
    <sheet name="1037" sheetId="33" r:id="rId4"/>
    <sheet name="1038" sheetId="32" r:id="rId5"/>
    <sheet name="1108" sheetId="30" r:id="rId6"/>
    <sheet name="1109" sheetId="29" r:id="rId7"/>
    <sheet name="1110" sheetId="28" r:id="rId8"/>
    <sheet name="1128" sheetId="27" r:id="rId9"/>
    <sheet name="1129" sheetId="26" r:id="rId10"/>
    <sheet name="1130" sheetId="25" r:id="rId11"/>
    <sheet name="1131" sheetId="24" r:id="rId12"/>
    <sheet name="1132" sheetId="23" r:id="rId13"/>
    <sheet name="1133" sheetId="22" r:id="rId14"/>
    <sheet name="1134" sheetId="21" r:id="rId15"/>
    <sheet name="1152" sheetId="20" r:id="rId16"/>
    <sheet name="1162" sheetId="19" r:id="rId17"/>
    <sheet name="1171" sheetId="18" r:id="rId18"/>
    <sheet name="1173" sheetId="17" r:id="rId19"/>
    <sheet name="1216" sheetId="16" r:id="rId20"/>
    <sheet name="1218" sheetId="14" r:id="rId21"/>
    <sheet name="1306" sheetId="13" r:id="rId22"/>
    <sheet name="1307" sheetId="12" r:id="rId23"/>
    <sheet name="1308" sheetId="11" r:id="rId24"/>
    <sheet name="1309" sheetId="10" r:id="rId25"/>
    <sheet name="1310" sheetId="9" r:id="rId26"/>
    <sheet name="1353" sheetId="39" r:id="rId27"/>
    <sheet name="1403" sheetId="37" r:id="rId28"/>
    <sheet name="1404" sheetId="36" r:id="rId29"/>
    <sheet name="1405" sheetId="40" r:id="rId30"/>
    <sheet name="List1" sheetId="41" state="hidden" r:id="rId31"/>
  </sheets>
  <definedNames>
    <definedName name="A">#REF!</definedName>
    <definedName name="aa">#REF!</definedName>
    <definedName name="názvy.tisku" localSheetId="0">Rekapitulace!$7:$10</definedName>
    <definedName name="názvy.tisku">#REF!</definedName>
    <definedName name="_xlnm.Print_Titles" localSheetId="0">Rekapitulace!$7:$10</definedName>
    <definedName name="_xlnm.Print_Area" localSheetId="1">'1035'!$A$1:$I$55</definedName>
    <definedName name="_xlnm.Print_Area" localSheetId="2">'1036'!$A$1:$I$56</definedName>
    <definedName name="_xlnm.Print_Area" localSheetId="3">'1037'!$A$1:$I$56</definedName>
    <definedName name="_xlnm.Print_Area" localSheetId="4">'1038'!$A$1:$I$55</definedName>
    <definedName name="_xlnm.Print_Area" localSheetId="5">'1108'!$A$1:$I$56</definedName>
    <definedName name="_xlnm.Print_Area" localSheetId="6">'1109'!$A$1:$I$56</definedName>
    <definedName name="_xlnm.Print_Area" localSheetId="7">'1110'!$A$1:$I$56</definedName>
    <definedName name="_xlnm.Print_Area" localSheetId="8">'1128'!$A$1:$I$55</definedName>
    <definedName name="_xlnm.Print_Area" localSheetId="9">'1129'!$A$1:$I$55</definedName>
    <definedName name="_xlnm.Print_Area" localSheetId="10">'1130'!$A$1:$I$56</definedName>
    <definedName name="_xlnm.Print_Area" localSheetId="11">'1131'!$A$1:$I$56</definedName>
    <definedName name="_xlnm.Print_Area" localSheetId="12">'1132'!$A$1:$I$56</definedName>
    <definedName name="_xlnm.Print_Area" localSheetId="13">'1133'!$A$1:$I$56</definedName>
    <definedName name="_xlnm.Print_Area" localSheetId="14">'1134'!$A$1:$I$56</definedName>
    <definedName name="_xlnm.Print_Area" localSheetId="15">'1152'!$A$1:$I$55</definedName>
    <definedName name="_xlnm.Print_Area" localSheetId="16">'1162'!$A$1:$I$55</definedName>
    <definedName name="_xlnm.Print_Area" localSheetId="17">'1171'!$A$1:$I$55</definedName>
    <definedName name="_xlnm.Print_Area" localSheetId="18">'1173'!$A$1:$I$56</definedName>
    <definedName name="_xlnm.Print_Area" localSheetId="19">'1216'!$A$1:$I$55</definedName>
    <definedName name="_xlnm.Print_Area" localSheetId="20">'1218'!$A$1:$I$56</definedName>
    <definedName name="_xlnm.Print_Area" localSheetId="21">'1306'!$A$1:$I$55</definedName>
    <definedName name="_xlnm.Print_Area" localSheetId="22">'1307'!$A$1:$I$55</definedName>
    <definedName name="_xlnm.Print_Area" localSheetId="23">'1308'!$A$1:$I$55</definedName>
    <definedName name="_xlnm.Print_Area" localSheetId="24">'1309'!$A$1:$I$55</definedName>
    <definedName name="_xlnm.Print_Area" localSheetId="25">'1310'!$A$1:$I$55</definedName>
    <definedName name="_xlnm.Print_Area" localSheetId="26">'1353'!$A$1:$I$55</definedName>
    <definedName name="_xlnm.Print_Area" localSheetId="27">'1403'!$A$1:$I$56</definedName>
    <definedName name="_xlnm.Print_Area" localSheetId="28">'1404'!$A$1:$I$55</definedName>
    <definedName name="_xlnm.Print_Area" localSheetId="29">'1405'!$A$1:$I$55</definedName>
    <definedName name="_xlnm.Print_Area" localSheetId="0">Rekapitulace!$A$1:$N$85</definedName>
  </definedNames>
  <calcPr calcId="145621"/>
</workbook>
</file>

<file path=xl/calcChain.xml><?xml version="1.0" encoding="utf-8"?>
<calcChain xmlns="http://schemas.openxmlformats.org/spreadsheetml/2006/main">
  <c r="M34" i="8" l="1"/>
  <c r="L34" i="8"/>
  <c r="M44" i="8" l="1"/>
  <c r="G30" i="18"/>
  <c r="N70" i="8" l="1"/>
  <c r="M68" i="8"/>
  <c r="L68" i="8"/>
  <c r="M66" i="8"/>
  <c r="L66" i="8"/>
  <c r="M64" i="8"/>
  <c r="L64" i="8"/>
  <c r="M62" i="8"/>
  <c r="L62" i="8"/>
  <c r="M60" i="8"/>
  <c r="L60" i="8"/>
  <c r="M58" i="8"/>
  <c r="L58" i="8"/>
  <c r="M56" i="8"/>
  <c r="L56" i="8"/>
  <c r="M54" i="8"/>
  <c r="L54" i="8"/>
  <c r="M52" i="8"/>
  <c r="L52" i="8"/>
  <c r="M50" i="8"/>
  <c r="L50" i="8"/>
  <c r="M48" i="8"/>
  <c r="L48" i="8"/>
  <c r="M46" i="8"/>
  <c r="L46" i="8"/>
  <c r="L44" i="8"/>
  <c r="M42" i="8"/>
  <c r="L42" i="8"/>
  <c r="M40" i="8"/>
  <c r="L40" i="8"/>
  <c r="M38" i="8"/>
  <c r="L38" i="8"/>
  <c r="M36" i="8"/>
  <c r="L36" i="8"/>
  <c r="M32" i="8"/>
  <c r="L32" i="8"/>
  <c r="M30" i="8"/>
  <c r="L30" i="8"/>
  <c r="M28" i="8"/>
  <c r="L28" i="8"/>
  <c r="M26" i="8"/>
  <c r="L26" i="8"/>
  <c r="M24" i="8"/>
  <c r="L24" i="8"/>
  <c r="M22" i="8"/>
  <c r="L22" i="8"/>
  <c r="M20" i="8"/>
  <c r="L20" i="8"/>
  <c r="M18" i="8"/>
  <c r="L18" i="8"/>
  <c r="M16" i="8"/>
  <c r="L16" i="8"/>
  <c r="M14" i="8"/>
  <c r="L14" i="8"/>
  <c r="M12" i="8"/>
  <c r="M70" i="8" s="1"/>
  <c r="L12" i="8"/>
  <c r="L70" i="8" l="1"/>
  <c r="N71" i="8" s="1"/>
  <c r="I53" i="40"/>
  <c r="G53" i="40"/>
  <c r="F53" i="40"/>
  <c r="F53" i="36"/>
  <c r="G53" i="37"/>
  <c r="F53" i="37"/>
  <c r="G53" i="39"/>
  <c r="F53" i="39"/>
  <c r="F53" i="9"/>
  <c r="F53" i="13"/>
  <c r="G53" i="14"/>
  <c r="F53" i="14"/>
  <c r="I54" i="17" l="1"/>
  <c r="G54" i="17"/>
  <c r="F54" i="17"/>
  <c r="F53" i="18" l="1"/>
  <c r="G55" i="19"/>
  <c r="G53" i="19"/>
  <c r="F53" i="19"/>
  <c r="G53" i="20"/>
  <c r="F53" i="20"/>
  <c r="F54" i="21"/>
  <c r="I54" i="22"/>
  <c r="F54" i="22"/>
  <c r="G54" i="22"/>
  <c r="G54" i="23"/>
  <c r="F54" i="23"/>
  <c r="I50" i="8"/>
  <c r="I48" i="8"/>
  <c r="I46" i="8"/>
  <c r="I44" i="8"/>
  <c r="I42" i="8"/>
  <c r="I40" i="8"/>
  <c r="I38" i="8"/>
  <c r="I36" i="8"/>
  <c r="I34" i="8"/>
  <c r="I32" i="8"/>
  <c r="F54" i="24"/>
  <c r="I30" i="8"/>
  <c r="I54" i="25" l="1"/>
  <c r="G54" i="25"/>
  <c r="F54" i="25"/>
  <c r="I53" i="26"/>
  <c r="F53" i="26"/>
  <c r="I24" i="8" l="1"/>
  <c r="I22" i="8"/>
  <c r="I54" i="28"/>
  <c r="G54" i="28"/>
  <c r="F54" i="28"/>
  <c r="I54" i="29"/>
  <c r="F54" i="29"/>
  <c r="I54" i="30" l="1"/>
  <c r="G54" i="30"/>
  <c r="F54" i="30"/>
  <c r="F53" i="33" l="1"/>
  <c r="G53" i="34"/>
  <c r="F53" i="34"/>
  <c r="F53" i="35"/>
  <c r="G33" i="40" l="1"/>
  <c r="G30" i="40"/>
  <c r="I25" i="40"/>
  <c r="H25" i="40"/>
  <c r="G33" i="36"/>
  <c r="G30" i="36"/>
  <c r="I25" i="36"/>
  <c r="H25" i="36"/>
  <c r="G33" i="37"/>
  <c r="G30" i="37"/>
  <c r="I25" i="37"/>
  <c r="H25" i="37"/>
  <c r="G33" i="39"/>
  <c r="G30" i="39"/>
  <c r="I25" i="39"/>
  <c r="H25" i="39"/>
  <c r="G33" i="9"/>
  <c r="G30" i="9"/>
  <c r="I25" i="9"/>
  <c r="H25" i="9"/>
  <c r="G33" i="10"/>
  <c r="G30" i="10"/>
  <c r="I25" i="10"/>
  <c r="H25" i="10"/>
  <c r="G33" i="11"/>
  <c r="G30" i="11"/>
  <c r="I25" i="11"/>
  <c r="H25" i="11"/>
  <c r="G33" i="12"/>
  <c r="G30" i="12"/>
  <c r="I25" i="12"/>
  <c r="H25" i="12"/>
  <c r="G33" i="13"/>
  <c r="G30" i="13"/>
  <c r="I25" i="13"/>
  <c r="H25" i="13"/>
  <c r="G33" i="14"/>
  <c r="G30" i="14"/>
  <c r="I25" i="14"/>
  <c r="H25" i="14"/>
  <c r="G33" i="16"/>
  <c r="G30" i="16"/>
  <c r="I25" i="16"/>
  <c r="H25" i="16"/>
  <c r="G33" i="17"/>
  <c r="G30" i="17"/>
  <c r="I25" i="17"/>
  <c r="H25" i="17"/>
  <c r="G33" i="18"/>
  <c r="I25" i="18"/>
  <c r="H25" i="18"/>
  <c r="G33" i="19"/>
  <c r="G30" i="19"/>
  <c r="I25" i="19"/>
  <c r="H25" i="19"/>
  <c r="G33" i="20"/>
  <c r="G30" i="20"/>
  <c r="I25" i="20"/>
  <c r="H25" i="20"/>
  <c r="G33" i="21"/>
  <c r="G30" i="21"/>
  <c r="I25" i="21"/>
  <c r="H25" i="21"/>
  <c r="G33" i="22"/>
  <c r="G30" i="22"/>
  <c r="I25" i="22"/>
  <c r="H25" i="22"/>
  <c r="G32" i="23"/>
  <c r="G29" i="23"/>
  <c r="I24" i="23"/>
  <c r="H24" i="23"/>
  <c r="G33" i="24"/>
  <c r="G30" i="24"/>
  <c r="I25" i="24"/>
  <c r="H25" i="24"/>
  <c r="G33" i="25"/>
  <c r="G30" i="25"/>
  <c r="I25" i="25"/>
  <c r="H25" i="25"/>
  <c r="G33" i="26"/>
  <c r="G30" i="26"/>
  <c r="I25" i="26"/>
  <c r="H25" i="26"/>
  <c r="G33" i="27"/>
  <c r="G30" i="27"/>
  <c r="I25" i="27"/>
  <c r="H25" i="27"/>
  <c r="G33" i="28"/>
  <c r="G30" i="28"/>
  <c r="I25" i="28"/>
  <c r="H25" i="28"/>
  <c r="G33" i="29"/>
  <c r="G30" i="29"/>
  <c r="I25" i="29"/>
  <c r="H25" i="29"/>
  <c r="G33" i="30"/>
  <c r="I20" i="8" s="1"/>
  <c r="G30" i="30"/>
  <c r="I25" i="30"/>
  <c r="H25" i="30"/>
  <c r="G33" i="32"/>
  <c r="G30" i="32"/>
  <c r="I25" i="32"/>
  <c r="H25" i="32"/>
  <c r="G33" i="33"/>
  <c r="G30" i="33"/>
  <c r="I25" i="33"/>
  <c r="H25" i="33"/>
  <c r="G33" i="34"/>
  <c r="G30" i="34"/>
  <c r="I25" i="34"/>
  <c r="H25" i="34"/>
  <c r="G33" i="35"/>
  <c r="G30" i="35"/>
  <c r="I25" i="35"/>
  <c r="H25" i="35"/>
  <c r="G23" i="35"/>
  <c r="G19" i="35"/>
  <c r="G17" i="35"/>
  <c r="G25" i="35" l="1"/>
  <c r="G26" i="35" s="1"/>
  <c r="H54" i="20"/>
  <c r="I39" i="39" l="1"/>
  <c r="I39" i="14"/>
  <c r="I40" i="17" l="1"/>
  <c r="I39" i="20" l="1"/>
  <c r="I40" i="21"/>
  <c r="I40" i="22"/>
  <c r="I40" i="24"/>
  <c r="I40" i="30"/>
  <c r="I39" i="27"/>
  <c r="G55" i="40" l="1"/>
  <c r="F55" i="40"/>
  <c r="E55" i="40"/>
  <c r="H54" i="40"/>
  <c r="I54" i="40" s="1"/>
  <c r="H53" i="40"/>
  <c r="H52" i="40"/>
  <c r="H51" i="40"/>
  <c r="I42" i="40"/>
  <c r="I40" i="40"/>
  <c r="G23" i="40"/>
  <c r="G19" i="40"/>
  <c r="G17" i="40"/>
  <c r="E68" i="8" s="1"/>
  <c r="G55" i="36"/>
  <c r="F55" i="36"/>
  <c r="E55" i="36"/>
  <c r="H54" i="36"/>
  <c r="I54" i="36" s="1"/>
  <c r="H53" i="36"/>
  <c r="I53" i="36" s="1"/>
  <c r="H52" i="36"/>
  <c r="H51" i="36"/>
  <c r="I51" i="36" s="1"/>
  <c r="I42" i="36"/>
  <c r="I40" i="36"/>
  <c r="G23" i="36"/>
  <c r="G19" i="36"/>
  <c r="G17" i="36"/>
  <c r="E66" i="8" s="1"/>
  <c r="G55" i="37"/>
  <c r="F55" i="37"/>
  <c r="E55" i="37"/>
  <c r="H54" i="37"/>
  <c r="I54" i="37" s="1"/>
  <c r="H53" i="37"/>
  <c r="I53" i="37" s="1"/>
  <c r="H52" i="37"/>
  <c r="H51" i="37"/>
  <c r="I51" i="37" s="1"/>
  <c r="I42" i="37"/>
  <c r="I40" i="37"/>
  <c r="G23" i="37"/>
  <c r="G19" i="37"/>
  <c r="G17" i="37"/>
  <c r="E64" i="8" s="1"/>
  <c r="G55" i="39"/>
  <c r="F55" i="39"/>
  <c r="E55" i="39"/>
  <c r="H54" i="39"/>
  <c r="I54" i="39" s="1"/>
  <c r="H53" i="39"/>
  <c r="I53" i="39" s="1"/>
  <c r="H52" i="39"/>
  <c r="H51" i="39"/>
  <c r="I51" i="39" s="1"/>
  <c r="I42" i="39"/>
  <c r="I40" i="39"/>
  <c r="G23" i="39"/>
  <c r="G19" i="39"/>
  <c r="G17" i="39"/>
  <c r="E62" i="8" s="1"/>
  <c r="G55" i="9"/>
  <c r="F55" i="9"/>
  <c r="E55" i="9"/>
  <c r="H54" i="9"/>
  <c r="I54" i="9" s="1"/>
  <c r="H53" i="9"/>
  <c r="H52" i="9"/>
  <c r="H51" i="9"/>
  <c r="I51" i="9" s="1"/>
  <c r="I42" i="9"/>
  <c r="I40" i="9"/>
  <c r="G23" i="9"/>
  <c r="G19" i="9"/>
  <c r="G17" i="9"/>
  <c r="E60" i="8" s="1"/>
  <c r="G55" i="10"/>
  <c r="F55" i="10"/>
  <c r="E55" i="10"/>
  <c r="H54" i="10"/>
  <c r="H53" i="10"/>
  <c r="I53" i="10" s="1"/>
  <c r="H52" i="10"/>
  <c r="H51" i="10"/>
  <c r="I42" i="10"/>
  <c r="I40" i="10"/>
  <c r="G23" i="10"/>
  <c r="G58" i="8" s="1"/>
  <c r="G19" i="10"/>
  <c r="G17" i="10"/>
  <c r="E58" i="8" s="1"/>
  <c r="G55" i="11"/>
  <c r="F55" i="11"/>
  <c r="E55" i="11"/>
  <c r="H54" i="11"/>
  <c r="I54" i="11" s="1"/>
  <c r="H53" i="11"/>
  <c r="I53" i="11" s="1"/>
  <c r="H52" i="11"/>
  <c r="H51" i="11"/>
  <c r="I51" i="11" s="1"/>
  <c r="G23" i="11"/>
  <c r="G19" i="11"/>
  <c r="G17" i="11"/>
  <c r="E56" i="8" s="1"/>
  <c r="G55" i="12"/>
  <c r="F55" i="12"/>
  <c r="E55" i="12"/>
  <c r="H54" i="12"/>
  <c r="I54" i="12" s="1"/>
  <c r="H53" i="12"/>
  <c r="I53" i="12" s="1"/>
  <c r="H52" i="12"/>
  <c r="H51" i="12"/>
  <c r="I51" i="12" s="1"/>
  <c r="I42" i="12"/>
  <c r="I40" i="12"/>
  <c r="G23" i="12"/>
  <c r="G19" i="12"/>
  <c r="G17" i="12"/>
  <c r="E54" i="8" s="1"/>
  <c r="G55" i="13"/>
  <c r="F55" i="13"/>
  <c r="E55" i="13"/>
  <c r="H54" i="13"/>
  <c r="I54" i="13" s="1"/>
  <c r="H53" i="13"/>
  <c r="I53" i="13" s="1"/>
  <c r="H52" i="13"/>
  <c r="H51" i="13"/>
  <c r="I51" i="13" s="1"/>
  <c r="G23" i="13"/>
  <c r="G19" i="13"/>
  <c r="G17" i="13"/>
  <c r="E52" i="8" s="1"/>
  <c r="G55" i="14"/>
  <c r="F55" i="14"/>
  <c r="E55" i="14"/>
  <c r="H54" i="14"/>
  <c r="I54" i="14" s="1"/>
  <c r="H53" i="14"/>
  <c r="I53" i="14" s="1"/>
  <c r="H52" i="14"/>
  <c r="H51" i="14"/>
  <c r="I51" i="14" s="1"/>
  <c r="I42" i="14"/>
  <c r="I40" i="14"/>
  <c r="G23" i="14"/>
  <c r="G19" i="14"/>
  <c r="G17" i="14"/>
  <c r="E50" i="8" s="1"/>
  <c r="G55" i="16"/>
  <c r="F55" i="16"/>
  <c r="E55" i="16"/>
  <c r="H54" i="16"/>
  <c r="I54" i="16" s="1"/>
  <c r="H53" i="16"/>
  <c r="I53" i="16" s="1"/>
  <c r="H52" i="16"/>
  <c r="H51" i="16"/>
  <c r="I51" i="16" s="1"/>
  <c r="I42" i="16"/>
  <c r="I40" i="16"/>
  <c r="G23" i="16"/>
  <c r="G19" i="16"/>
  <c r="G17" i="16"/>
  <c r="E48" i="8" s="1"/>
  <c r="G56" i="17"/>
  <c r="F56" i="17"/>
  <c r="E56" i="17"/>
  <c r="H55" i="17"/>
  <c r="H54" i="17"/>
  <c r="H53" i="17"/>
  <c r="H52" i="17"/>
  <c r="I52" i="17" s="1"/>
  <c r="I43" i="17"/>
  <c r="I41" i="17"/>
  <c r="G23" i="17"/>
  <c r="G19" i="17"/>
  <c r="G17" i="17"/>
  <c r="E46" i="8" s="1"/>
  <c r="G55" i="18"/>
  <c r="F55" i="18"/>
  <c r="E55" i="18"/>
  <c r="H54" i="18"/>
  <c r="I54" i="18" s="1"/>
  <c r="H53" i="18"/>
  <c r="I53" i="18" s="1"/>
  <c r="H52" i="18"/>
  <c r="H51" i="18"/>
  <c r="I51" i="18" s="1"/>
  <c r="I42" i="18"/>
  <c r="I40" i="18"/>
  <c r="G23" i="18"/>
  <c r="G19" i="18"/>
  <c r="G17" i="18"/>
  <c r="E44" i="8" s="1"/>
  <c r="F55" i="19"/>
  <c r="E55" i="19"/>
  <c r="H54" i="19"/>
  <c r="I54" i="19" s="1"/>
  <c r="H53" i="19"/>
  <c r="I53" i="19" s="1"/>
  <c r="H52" i="19"/>
  <c r="H51" i="19"/>
  <c r="I51" i="19" s="1"/>
  <c r="I42" i="19"/>
  <c r="I40" i="19"/>
  <c r="G23" i="19"/>
  <c r="G19" i="19"/>
  <c r="G17" i="19"/>
  <c r="E42" i="8" s="1"/>
  <c r="G55" i="20"/>
  <c r="F55" i="20"/>
  <c r="E55" i="20"/>
  <c r="I54" i="20"/>
  <c r="H53" i="20"/>
  <c r="I53" i="20" s="1"/>
  <c r="H52" i="20"/>
  <c r="H51" i="20"/>
  <c r="I51" i="20" s="1"/>
  <c r="I42" i="20"/>
  <c r="I40" i="20"/>
  <c r="G23" i="20"/>
  <c r="G19" i="20"/>
  <c r="G17" i="20"/>
  <c r="E40" i="8" s="1"/>
  <c r="G56" i="21"/>
  <c r="F56" i="21"/>
  <c r="E56" i="21"/>
  <c r="H55" i="21"/>
  <c r="I55" i="21" s="1"/>
  <c r="H54" i="21"/>
  <c r="I54" i="21" s="1"/>
  <c r="H53" i="21"/>
  <c r="H52" i="21"/>
  <c r="I52" i="21" s="1"/>
  <c r="I43" i="21"/>
  <c r="I41" i="21"/>
  <c r="G23" i="21"/>
  <c r="G19" i="21"/>
  <c r="F38" i="8" s="1"/>
  <c r="G17" i="21"/>
  <c r="E38" i="8" s="1"/>
  <c r="G56" i="22"/>
  <c r="F56" i="22"/>
  <c r="E56" i="22"/>
  <c r="H55" i="22"/>
  <c r="I55" i="22" s="1"/>
  <c r="H54" i="22"/>
  <c r="H53" i="22"/>
  <c r="H52" i="22"/>
  <c r="I52" i="22" s="1"/>
  <c r="I43" i="22"/>
  <c r="I41" i="22"/>
  <c r="G23" i="22"/>
  <c r="G19" i="22"/>
  <c r="G17" i="22"/>
  <c r="E36" i="8" s="1"/>
  <c r="G56" i="23"/>
  <c r="F56" i="23"/>
  <c r="E56" i="23"/>
  <c r="H55" i="23"/>
  <c r="I55" i="23" s="1"/>
  <c r="H54" i="23"/>
  <c r="I54" i="23" s="1"/>
  <c r="H53" i="23"/>
  <c r="H52" i="23"/>
  <c r="I52" i="23" s="1"/>
  <c r="I42" i="23"/>
  <c r="I40" i="23"/>
  <c r="G22" i="23"/>
  <c r="G34" i="8" s="1"/>
  <c r="G18" i="23"/>
  <c r="G16" i="23"/>
  <c r="E34" i="8" s="1"/>
  <c r="G56" i="24"/>
  <c r="F56" i="24"/>
  <c r="E56" i="24"/>
  <c r="H55" i="24"/>
  <c r="I55" i="24" s="1"/>
  <c r="H54" i="24"/>
  <c r="I54" i="24" s="1"/>
  <c r="H53" i="24"/>
  <c r="H52" i="24"/>
  <c r="I52" i="24" s="1"/>
  <c r="I43" i="24"/>
  <c r="I41" i="24"/>
  <c r="G23" i="24"/>
  <c r="G19" i="24"/>
  <c r="G17" i="24"/>
  <c r="E32" i="8" s="1"/>
  <c r="G56" i="25"/>
  <c r="F56" i="25"/>
  <c r="E56" i="25"/>
  <c r="H55" i="25"/>
  <c r="I55" i="25" s="1"/>
  <c r="H54" i="25"/>
  <c r="H53" i="25"/>
  <c r="H52" i="25"/>
  <c r="I52" i="25" s="1"/>
  <c r="I43" i="25"/>
  <c r="I41" i="25"/>
  <c r="G23" i="25"/>
  <c r="G19" i="25"/>
  <c r="G17" i="25"/>
  <c r="E30" i="8" s="1"/>
  <c r="G55" i="26"/>
  <c r="F55" i="26"/>
  <c r="E55" i="26"/>
  <c r="H54" i="26"/>
  <c r="H53" i="26"/>
  <c r="H52" i="26"/>
  <c r="H51" i="26"/>
  <c r="I51" i="26" s="1"/>
  <c r="I42" i="26"/>
  <c r="I40" i="26"/>
  <c r="G23" i="26"/>
  <c r="G19" i="26"/>
  <c r="G17" i="26"/>
  <c r="E28" i="8" s="1"/>
  <c r="G55" i="27"/>
  <c r="F55" i="27"/>
  <c r="E55" i="27"/>
  <c r="H54" i="27"/>
  <c r="I54" i="27" s="1"/>
  <c r="H53" i="27"/>
  <c r="I53" i="27" s="1"/>
  <c r="H52" i="27"/>
  <c r="H51" i="27"/>
  <c r="I51" i="27" s="1"/>
  <c r="I42" i="27"/>
  <c r="I40" i="27"/>
  <c r="G23" i="27"/>
  <c r="G19" i="27"/>
  <c r="F26" i="8" s="1"/>
  <c r="G17" i="27"/>
  <c r="E26" i="8" s="1"/>
  <c r="G56" i="28"/>
  <c r="F56" i="28"/>
  <c r="E56" i="28"/>
  <c r="H55" i="28"/>
  <c r="I55" i="28" s="1"/>
  <c r="H54" i="28"/>
  <c r="H53" i="28"/>
  <c r="H52" i="28"/>
  <c r="I52" i="28" s="1"/>
  <c r="I43" i="28"/>
  <c r="I41" i="28"/>
  <c r="G23" i="28"/>
  <c r="G19" i="28"/>
  <c r="G17" i="28"/>
  <c r="E24" i="8" s="1"/>
  <c r="G56" i="29"/>
  <c r="F56" i="29"/>
  <c r="E56" i="29"/>
  <c r="H55" i="29"/>
  <c r="I55" i="29" s="1"/>
  <c r="H54" i="29"/>
  <c r="H53" i="29"/>
  <c r="H52" i="29"/>
  <c r="I43" i="29"/>
  <c r="I41" i="29"/>
  <c r="G23" i="29"/>
  <c r="G19" i="29"/>
  <c r="G17" i="29"/>
  <c r="E22" i="8" s="1"/>
  <c r="G56" i="30"/>
  <c r="F56" i="30"/>
  <c r="E56" i="30"/>
  <c r="H55" i="30"/>
  <c r="I55" i="30" s="1"/>
  <c r="H54" i="30"/>
  <c r="H53" i="30"/>
  <c r="H52" i="30"/>
  <c r="I52" i="30" s="1"/>
  <c r="I43" i="30"/>
  <c r="I41" i="30"/>
  <c r="G23" i="30"/>
  <c r="G19" i="30"/>
  <c r="G17" i="30"/>
  <c r="E20" i="8" s="1"/>
  <c r="G55" i="32"/>
  <c r="F55" i="32"/>
  <c r="E55" i="32"/>
  <c r="H54" i="32"/>
  <c r="I54" i="32" s="1"/>
  <c r="H53" i="32"/>
  <c r="I53" i="32" s="1"/>
  <c r="H52" i="32"/>
  <c r="H51" i="32"/>
  <c r="I51" i="32" s="1"/>
  <c r="I42" i="32"/>
  <c r="I40" i="32"/>
  <c r="G23" i="32"/>
  <c r="G19" i="32"/>
  <c r="G17" i="32"/>
  <c r="E18" i="8" s="1"/>
  <c r="G55" i="33"/>
  <c r="F55" i="33"/>
  <c r="E55" i="33"/>
  <c r="H54" i="33"/>
  <c r="I54" i="33" s="1"/>
  <c r="H53" i="33"/>
  <c r="I53" i="33" s="1"/>
  <c r="H52" i="33"/>
  <c r="H51" i="33"/>
  <c r="I51" i="33" s="1"/>
  <c r="G23" i="33"/>
  <c r="G19" i="33"/>
  <c r="G17" i="33"/>
  <c r="E16" i="8" s="1"/>
  <c r="G55" i="34"/>
  <c r="F55" i="34"/>
  <c r="E55" i="34"/>
  <c r="H54" i="34"/>
  <c r="I54" i="34" s="1"/>
  <c r="H53" i="34"/>
  <c r="I53" i="34" s="1"/>
  <c r="H52" i="34"/>
  <c r="H51" i="34"/>
  <c r="I51" i="34" s="1"/>
  <c r="I42" i="34"/>
  <c r="I40" i="34"/>
  <c r="G23" i="34"/>
  <c r="G19" i="34"/>
  <c r="G17" i="34"/>
  <c r="E14" i="8" s="1"/>
  <c r="G55" i="35"/>
  <c r="F55" i="35"/>
  <c r="E55" i="35"/>
  <c r="H54" i="35"/>
  <c r="I54" i="35" s="1"/>
  <c r="H53" i="35"/>
  <c r="I53" i="35" s="1"/>
  <c r="H52" i="35"/>
  <c r="H51" i="35"/>
  <c r="I51" i="35" s="1"/>
  <c r="F12" i="8"/>
  <c r="E12" i="8"/>
  <c r="F28" i="8" l="1"/>
  <c r="G25" i="26"/>
  <c r="G26" i="26" s="1"/>
  <c r="F32" i="8"/>
  <c r="G25" i="24"/>
  <c r="G26" i="24" s="1"/>
  <c r="F16" i="8"/>
  <c r="G25" i="33"/>
  <c r="G26" i="33" s="1"/>
  <c r="F20" i="8"/>
  <c r="G25" i="30"/>
  <c r="G26" i="30" s="1"/>
  <c r="F24" i="8"/>
  <c r="G25" i="28"/>
  <c r="G26" i="28" s="1"/>
  <c r="F30" i="8"/>
  <c r="G25" i="25"/>
  <c r="G26" i="25" s="1"/>
  <c r="F36" i="8"/>
  <c r="G25" i="22"/>
  <c r="G26" i="22" s="1"/>
  <c r="F40" i="8"/>
  <c r="G25" i="20"/>
  <c r="G26" i="20" s="1"/>
  <c r="F44" i="8"/>
  <c r="G25" i="18"/>
  <c r="G26" i="18" s="1"/>
  <c r="F48" i="8"/>
  <c r="G25" i="16"/>
  <c r="G26" i="16" s="1"/>
  <c r="F50" i="8"/>
  <c r="G25" i="14"/>
  <c r="G26" i="14" s="1"/>
  <c r="F52" i="8"/>
  <c r="G25" i="13"/>
  <c r="G26" i="13" s="1"/>
  <c r="G25" i="10"/>
  <c r="G26" i="10" s="1"/>
  <c r="F60" i="8"/>
  <c r="G25" i="9"/>
  <c r="G26" i="9" s="1"/>
  <c r="F62" i="8"/>
  <c r="G25" i="39"/>
  <c r="G26" i="39" s="1"/>
  <c r="F64" i="8"/>
  <c r="G25" i="37"/>
  <c r="G26" i="37" s="1"/>
  <c r="F66" i="8"/>
  <c r="G25" i="36"/>
  <c r="G26" i="36" s="1"/>
  <c r="F68" i="8"/>
  <c r="H68" i="8" s="1"/>
  <c r="K68" i="8" s="1"/>
  <c r="G25" i="40"/>
  <c r="G26" i="40" s="1"/>
  <c r="F18" i="8"/>
  <c r="G25" i="32"/>
  <c r="G26" i="32" s="1"/>
  <c r="F22" i="8"/>
  <c r="G25" i="29"/>
  <c r="G26" i="29" s="1"/>
  <c r="F42" i="8"/>
  <c r="G25" i="19"/>
  <c r="G26" i="19" s="1"/>
  <c r="F14" i="8"/>
  <c r="G25" i="34"/>
  <c r="G26" i="34" s="1"/>
  <c r="F54" i="8"/>
  <c r="G25" i="12"/>
  <c r="G26" i="12" s="1"/>
  <c r="F56" i="8"/>
  <c r="G25" i="11"/>
  <c r="G26" i="11" s="1"/>
  <c r="F46" i="8"/>
  <c r="H46" i="8" s="1"/>
  <c r="K46" i="8" s="1"/>
  <c r="G25" i="17"/>
  <c r="G26" i="17" s="1"/>
  <c r="G38" i="8"/>
  <c r="H38" i="8" s="1"/>
  <c r="K38" i="8" s="1"/>
  <c r="G25" i="21"/>
  <c r="G26" i="21" s="1"/>
  <c r="F34" i="8"/>
  <c r="G24" i="23"/>
  <c r="G25" i="23" s="1"/>
  <c r="G25" i="27"/>
  <c r="G26" i="27" s="1"/>
  <c r="G26" i="8"/>
  <c r="H48" i="8"/>
  <c r="J48" i="8" s="1"/>
  <c r="F58" i="8"/>
  <c r="H55" i="40"/>
  <c r="H55" i="36"/>
  <c r="H55" i="37"/>
  <c r="H55" i="39"/>
  <c r="H55" i="9"/>
  <c r="H55" i="10"/>
  <c r="H55" i="11"/>
  <c r="H55" i="12"/>
  <c r="H55" i="13"/>
  <c r="I55" i="13"/>
  <c r="I55" i="14"/>
  <c r="H55" i="14"/>
  <c r="H55" i="16"/>
  <c r="H56" i="17"/>
  <c r="I55" i="18"/>
  <c r="H55" i="18"/>
  <c r="H55" i="19"/>
  <c r="H55" i="20"/>
  <c r="H56" i="21"/>
  <c r="H56" i="22"/>
  <c r="H56" i="23"/>
  <c r="I56" i="24"/>
  <c r="H56" i="24"/>
  <c r="I56" i="25"/>
  <c r="H56" i="25"/>
  <c r="H55" i="26"/>
  <c r="H55" i="27"/>
  <c r="H56" i="28"/>
  <c r="H56" i="29"/>
  <c r="H56" i="30"/>
  <c r="H55" i="32"/>
  <c r="H55" i="33"/>
  <c r="H55" i="34"/>
  <c r="H55" i="35"/>
  <c r="I51" i="40"/>
  <c r="I55" i="40" s="1"/>
  <c r="I55" i="36"/>
  <c r="I55" i="37"/>
  <c r="I55" i="39"/>
  <c r="I55" i="9"/>
  <c r="I51" i="10"/>
  <c r="I55" i="10" s="1"/>
  <c r="I55" i="11"/>
  <c r="I55" i="12"/>
  <c r="I55" i="16"/>
  <c r="I56" i="17"/>
  <c r="I55" i="19"/>
  <c r="I55" i="20"/>
  <c r="I56" i="21"/>
  <c r="I56" i="22"/>
  <c r="I56" i="23"/>
  <c r="I55" i="26"/>
  <c r="I55" i="27"/>
  <c r="I56" i="28"/>
  <c r="I56" i="29"/>
  <c r="I56" i="30"/>
  <c r="I55" i="32"/>
  <c r="I55" i="33"/>
  <c r="I55" i="34"/>
  <c r="I55" i="35"/>
  <c r="K70" i="8" l="1"/>
  <c r="I53" i="41"/>
  <c r="I31" i="41"/>
  <c r="I54" i="41"/>
  <c r="H54" i="41"/>
  <c r="G54" i="41"/>
  <c r="F54" i="41"/>
  <c r="G53" i="41"/>
  <c r="F53" i="41"/>
  <c r="I52" i="41"/>
  <c r="H52" i="41"/>
  <c r="G52" i="41"/>
  <c r="F52" i="41"/>
  <c r="I51" i="41"/>
  <c r="G51" i="41"/>
  <c r="F51" i="41"/>
  <c r="I50" i="41"/>
  <c r="H50" i="41"/>
  <c r="G50" i="41"/>
  <c r="F50" i="41"/>
  <c r="E54" i="41"/>
  <c r="E52" i="41"/>
  <c r="E51" i="41"/>
  <c r="E50" i="41"/>
  <c r="G41" i="41"/>
  <c r="F41" i="41"/>
  <c r="G40" i="41"/>
  <c r="F40" i="41"/>
  <c r="G39" i="41"/>
  <c r="F39" i="41"/>
  <c r="G38" i="41"/>
  <c r="F38" i="41"/>
  <c r="G37" i="41"/>
  <c r="F37" i="41"/>
  <c r="G31" i="41"/>
  <c r="G30" i="41"/>
  <c r="G29" i="41"/>
  <c r="G28" i="41"/>
  <c r="I24" i="41"/>
  <c r="H24" i="41"/>
  <c r="G24" i="41"/>
  <c r="I22" i="41"/>
  <c r="H22" i="41"/>
  <c r="G22" i="41"/>
  <c r="I18" i="41"/>
  <c r="H18" i="41"/>
  <c r="G18" i="41"/>
  <c r="F18" i="41"/>
  <c r="E18" i="41"/>
  <c r="I16" i="41"/>
  <c r="H16" i="41"/>
  <c r="G16" i="41"/>
  <c r="F16" i="41"/>
  <c r="E16" i="41"/>
  <c r="I40" i="41" l="1"/>
  <c r="I38" i="41"/>
  <c r="H51" i="41" l="1"/>
  <c r="H60" i="8" l="1"/>
  <c r="J60" i="8" s="1"/>
  <c r="H53" i="41"/>
  <c r="E53" i="41"/>
  <c r="H64" i="8"/>
  <c r="J64" i="8" s="1"/>
  <c r="H66" i="8"/>
  <c r="J66" i="8" s="1"/>
  <c r="H50" i="8"/>
  <c r="J50" i="8" s="1"/>
  <c r="H42" i="8"/>
  <c r="J42" i="8" s="1"/>
  <c r="H40" i="8"/>
  <c r="J40" i="8" s="1"/>
  <c r="H36" i="8"/>
  <c r="J36" i="8" s="1"/>
  <c r="H32" i="8"/>
  <c r="J32" i="8" s="1"/>
  <c r="H30" i="8"/>
  <c r="J30" i="8" s="1"/>
  <c r="H28" i="8"/>
  <c r="J28" i="8" s="1"/>
  <c r="H24" i="8"/>
  <c r="J24" i="8" s="1"/>
  <c r="H22" i="8"/>
  <c r="J22" i="8" s="1"/>
  <c r="H20" i="8"/>
  <c r="J20" i="8" s="1"/>
  <c r="H16" i="8"/>
  <c r="J16" i="8" s="1"/>
  <c r="H14" i="8"/>
  <c r="J14" i="8" s="1"/>
  <c r="H12" i="8"/>
  <c r="J12" i="8" s="1"/>
  <c r="H44" i="8"/>
  <c r="J44" i="8" s="1"/>
  <c r="H52" i="8"/>
  <c r="J52" i="8" s="1"/>
  <c r="H54" i="8"/>
  <c r="J54" i="8" s="1"/>
  <c r="H56" i="8"/>
  <c r="J56" i="8" s="1"/>
  <c r="H62" i="8"/>
  <c r="J62" i="8" s="1"/>
  <c r="E70" i="8" l="1"/>
  <c r="F70" i="8"/>
  <c r="I70" i="8"/>
  <c r="H18" i="8"/>
  <c r="J18" i="8" s="1"/>
  <c r="H34" i="8"/>
  <c r="J34" i="8" s="1"/>
  <c r="H26" i="8"/>
  <c r="J26" i="8" s="1"/>
  <c r="H58" i="8"/>
  <c r="J58" i="8" s="1"/>
  <c r="J70" i="8" l="1"/>
  <c r="K71" i="8" s="1"/>
  <c r="G70" i="8"/>
  <c r="H70" i="8"/>
</calcChain>
</file>

<file path=xl/sharedStrings.xml><?xml version="1.0" encoding="utf-8"?>
<sst xmlns="http://schemas.openxmlformats.org/spreadsheetml/2006/main" count="2099" uniqueCount="241">
  <si>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</si>
  <si>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</si>
  <si>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</si>
  <si>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</si>
  <si>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</si>
  <si>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</si>
  <si>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</si>
  <si>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</si>
  <si>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</si>
  <si>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</si>
  <si>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</si>
  <si>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</si>
  <si>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</si>
  <si>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</si>
  <si>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</si>
  <si>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</si>
  <si>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</si>
  <si>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</si>
  <si>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</si>
  <si>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</si>
  <si>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</si>
  <si>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</si>
  <si>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</si>
  <si>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</si>
  <si>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</si>
  <si>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</si>
  <si>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</si>
  <si>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</si>
  <si>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</si>
  <si>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</si>
  <si>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</si>
  <si>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</si>
  <si>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</si>
  <si>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</si>
  <si>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</si>
  <si>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</si>
  <si>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</si>
  <si>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</si>
  <si>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</si>
  <si>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</si>
  <si>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</si>
  <si>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</si>
  <si>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</si>
  <si>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</si>
  <si>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a) Příspěvkové organizace v oblasti školství</t>
  </si>
  <si>
    <t>ORJ -10</t>
  </si>
  <si>
    <t xml:space="preserve">                Mgr. Miroslav Gajdůšek , MBA</t>
  </si>
  <si>
    <t xml:space="preserve">Název školy </t>
  </si>
  <si>
    <t>Adresa</t>
  </si>
  <si>
    <t>Daň</t>
  </si>
  <si>
    <t>zlepšený VH</t>
  </si>
  <si>
    <t>ztráta</t>
  </si>
  <si>
    <t>Základní škola</t>
  </si>
  <si>
    <t>Sladovní 492</t>
  </si>
  <si>
    <t>Kojetín</t>
  </si>
  <si>
    <t>Nová 1820</t>
  </si>
  <si>
    <t>Hranice</t>
  </si>
  <si>
    <t>Základní škola a Mateřská škola</t>
  </si>
  <si>
    <t>Malá Dlážka 4</t>
  </si>
  <si>
    <t>Přerov</t>
  </si>
  <si>
    <t>Osecká 301</t>
  </si>
  <si>
    <t>Lipník n.B.</t>
  </si>
  <si>
    <t>Gymnázium Jakuba Škody</t>
  </si>
  <si>
    <t>Komenského 29</t>
  </si>
  <si>
    <t>Gymnázium</t>
  </si>
  <si>
    <t>Zborovská 293</t>
  </si>
  <si>
    <t>Svat. Čecha 683</t>
  </si>
  <si>
    <t>Studentská 1384</t>
  </si>
  <si>
    <t>Střední průmyslová škola stavební</t>
  </si>
  <si>
    <t>Komen.sady 257</t>
  </si>
  <si>
    <t>Střední průmyslová škola</t>
  </si>
  <si>
    <t>Havlíčkova 2</t>
  </si>
  <si>
    <t>Šířava 7</t>
  </si>
  <si>
    <t>Střední lesnická škola</t>
  </si>
  <si>
    <t>Jurikova 588</t>
  </si>
  <si>
    <t>Denisova 3</t>
  </si>
  <si>
    <t>Střední škola zemědělská</t>
  </si>
  <si>
    <t>Osmek 47</t>
  </si>
  <si>
    <t>Obchodní akademie a Jazyková škola</t>
  </si>
  <si>
    <t>Bartošova 24</t>
  </si>
  <si>
    <t>Střední zdravotnická škola</t>
  </si>
  <si>
    <t>Studentská 1095</t>
  </si>
  <si>
    <t>Kouřilkova 8</t>
  </si>
  <si>
    <t>Střední škola řezbářská</t>
  </si>
  <si>
    <t>Nádražní 146</t>
  </si>
  <si>
    <t>Tovačov</t>
  </si>
  <si>
    <t>Odborné učiliště</t>
  </si>
  <si>
    <t>Křenovice 8</t>
  </si>
  <si>
    <t>Základní umělecká škola</t>
  </si>
  <si>
    <t>Potštát 36</t>
  </si>
  <si>
    <t>Potštát</t>
  </si>
  <si>
    <t>Škol.nám. 35</t>
  </si>
  <si>
    <t xml:space="preserve">Základní umělecká škola </t>
  </si>
  <si>
    <t>Hanusíkova 197</t>
  </si>
  <si>
    <t>Základní umělecká škola B. Kozánka</t>
  </si>
  <si>
    <t>tř. 17.listopadu 2</t>
  </si>
  <si>
    <t>Základní umělecká škola A. Dvořáka</t>
  </si>
  <si>
    <t>Havlíčkova 643</t>
  </si>
  <si>
    <t>Žižkova 12</t>
  </si>
  <si>
    <t>Dětský domov a Školní jídelna</t>
  </si>
  <si>
    <t>Tyršova 772</t>
  </si>
  <si>
    <t>CELKEM</t>
  </si>
  <si>
    <t>Střední škola elektrotechnická</t>
  </si>
  <si>
    <t>Sladovní 492, Kojetín</t>
  </si>
  <si>
    <t>Základní škola Kojetín, Sladovní 492</t>
  </si>
  <si>
    <t>Nová 1820, Hranice</t>
  </si>
  <si>
    <t>Malá Dlážka 4, Přerov</t>
  </si>
  <si>
    <t>Osecká 301, Lipník nad Bečvou</t>
  </si>
  <si>
    <t>Komenského 29, Přerov</t>
  </si>
  <si>
    <t>Gymnázium, Hranice, Zborovská 293</t>
  </si>
  <si>
    <t>Zborovská 293, Hranice</t>
  </si>
  <si>
    <t>Gymnázium, Kojetín, Svatopluka Čecha 683</t>
  </si>
  <si>
    <t>Svatopluka Čecha 683, Kojetín</t>
  </si>
  <si>
    <t>Studentská 1384, Hranice</t>
  </si>
  <si>
    <t>00842893</t>
  </si>
  <si>
    <t>SPŠ stavební, Lipník nad Bečvou, Komenského sady 257</t>
  </si>
  <si>
    <t>Komenského sady 257</t>
  </si>
  <si>
    <t>Střední průmyslová škola, Přerov, Havlíčkova 2</t>
  </si>
  <si>
    <t>Havlíčkova 2, Přerov</t>
  </si>
  <si>
    <t>Šířava 7, Přerov</t>
  </si>
  <si>
    <t>00577227</t>
  </si>
  <si>
    <t>Střední lesnická škola, Hranice, Jurikova 588</t>
  </si>
  <si>
    <t>Jurikova 588, Hranice</t>
  </si>
  <si>
    <t>Denisova 3, Přerov</t>
  </si>
  <si>
    <t>Střední škola zemědělská, Přerov, Osmek 47</t>
  </si>
  <si>
    <t>Osmek 47, Přerov</t>
  </si>
  <si>
    <t>Obchodní akademie a Jazyková škola, Přerov, Bartošova 24</t>
  </si>
  <si>
    <t>Bartošova 24, Přerov</t>
  </si>
  <si>
    <t>Střední zdravotnická škola, Hranice, Studentská 1095</t>
  </si>
  <si>
    <t>Studentská 1095, Hranice</t>
  </si>
  <si>
    <t>00600903</t>
  </si>
  <si>
    <t>00845370</t>
  </si>
  <si>
    <t>Kouřílkova 8, Přerov</t>
  </si>
  <si>
    <t>Střední škola řezbářská, Tovačov, Nádražní 146</t>
  </si>
  <si>
    <t>Nádražní 146, Tovačov</t>
  </si>
  <si>
    <t>Odborné učiliště, Křenovice 8</t>
  </si>
  <si>
    <t>00842800</t>
  </si>
  <si>
    <t>Základní umělecká škola, Potštát 36</t>
  </si>
  <si>
    <t>Základní umělecká škola, Hranice, Školní náměstí 35</t>
  </si>
  <si>
    <t>Školní náměstí 35, Hranice</t>
  </si>
  <si>
    <t>Základní umělecká škola, Kojetín, Hanusíkova 197</t>
  </si>
  <si>
    <t>Hanusíkova 197, Kojetín</t>
  </si>
  <si>
    <t>Základní umělecká škola Bedřicha Kozánka, Přerov</t>
  </si>
  <si>
    <t>tř. 17. listopadu 2, Přerov</t>
  </si>
  <si>
    <t>Havlíčkova 643, Lipník nad Bečvou</t>
  </si>
  <si>
    <t>Žižkova 12, Přerov</t>
  </si>
  <si>
    <t>Dětský domov a Školní jídelna, Lipník nad Bečvou, Tyršova 772</t>
  </si>
  <si>
    <t>Tyršova 772, Lipník nad Bečvou</t>
  </si>
  <si>
    <t>Dětský domov a Školní jídelna, Přerov, Sušilova 25</t>
  </si>
  <si>
    <t>IČ</t>
  </si>
  <si>
    <t xml:space="preserve">Částka </t>
  </si>
  <si>
    <t xml:space="preserve"> /spolufin. akcí/</t>
  </si>
  <si>
    <t>nerozp.</t>
  </si>
  <si>
    <t>00842966</t>
  </si>
  <si>
    <t>Základní škola a Mateřská škola Přerov, Malá dlážka 4</t>
  </si>
  <si>
    <t>Gymnázium Jakuba Škody, Přerov, Komenského 29</t>
  </si>
  <si>
    <t>ZUŠ Antonína Dvořáka, Havlíčkova 643, Lipník nad Bečvou</t>
  </si>
  <si>
    <t>Základní škola a Mateřská škola Hranice, Nová 1820</t>
  </si>
  <si>
    <t>Gymnázium Jana Blahoslava a Střední pedagogická škola, Přerov, Denisova 3</t>
  </si>
  <si>
    <t>Střední škola technická, Přerov, Kouřílkova 8</t>
  </si>
  <si>
    <t>Středisko volného času ATLAS a BIOS, Přerov, Žižkova 12</t>
  </si>
  <si>
    <t>Střední škola technická</t>
  </si>
  <si>
    <t>Středisko volného času ATLAS a BIOS</t>
  </si>
  <si>
    <t>Z celkového počtu 29 organizací okresu Přerov skončilo:</t>
  </si>
  <si>
    <t>Správce:  vedoucí odboru</t>
  </si>
  <si>
    <t>Odvody z investičního fondu /odpisy/</t>
  </si>
  <si>
    <t>Gymnázium Jana Blahoslava a Střední pedagogická škola</t>
  </si>
  <si>
    <t>Střední škola gastronomie a služeb</t>
  </si>
  <si>
    <t>Střední škola gastronomie a služeb, Přerov, Šířava 7</t>
  </si>
  <si>
    <t>Tyršova 781</t>
  </si>
  <si>
    <t>Tyršova 781, Lipník nad Bečvou</t>
  </si>
  <si>
    <t>SŠ elektrotechnická, Tyršova 781, Lipník nad Bečvou</t>
  </si>
  <si>
    <t>Střední průmyslová škola, Hranice, Studentská 1384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</si>
  <si>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</si>
  <si>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Dětský domov a Školní jídelna, Hranice, Purgešova 847</t>
  </si>
  <si>
    <t>Purgešova 847, Hranice</t>
  </si>
  <si>
    <t>Purgešova 847</t>
  </si>
  <si>
    <t>Sušilova 25/2392, Přerov</t>
  </si>
  <si>
    <t>Sušilova 25/2392</t>
  </si>
  <si>
    <t>v  Kč</t>
  </si>
  <si>
    <t>jednotka - Kč na 2 des. místa</t>
  </si>
  <si>
    <t>Střední škola a Základní škola Lipník nad Bečvou, Osecká 301</t>
  </si>
  <si>
    <t>Střední škola a Základní škola</t>
  </si>
  <si>
    <t>Stav k 1.1.2012</t>
  </si>
  <si>
    <t>Pozn.: Vynaložené odpisy nad stanovený limit byly finančně pokryty z provozních prostředků organizace-  357,- Kč.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</si>
  <si>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</si>
  <si>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</si>
  <si>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</si>
  <si>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</si>
  <si>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</si>
  <si>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</si>
  <si>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Stav k 1.1.2013</t>
  </si>
  <si>
    <t>Pozn.: Odvod z investičního fondu (k navýšení neinvestičního příspěvku na provoz ) ve výši 760 000,- Kč.</t>
  </si>
  <si>
    <t>Pozn.: Odvod z investičního fondu (odkoupení pozemku ) ve výši 96 000,- Kč.</t>
  </si>
  <si>
    <t xml:space="preserve"> -   3 organizace s vyrovnaným výsledkem hospodaření</t>
  </si>
  <si>
    <t xml:space="preserve"> - 23 organizací se zlepšeným výsledkem hospodaření v celkové výši 9 063 552,59 Kč</t>
  </si>
  <si>
    <t>Rekapitulace hospodaření /výsledek hospodaření/  za rok  2013   -  okres Přerov</t>
  </si>
  <si>
    <t>a) Výsledek hospodaření po zdanění (bez transf. podílu)</t>
  </si>
  <si>
    <t xml:space="preserve">z toho: </t>
  </si>
  <si>
    <t xml:space="preserve"> -  Nerozdělený výsledek hospodaření (transfer)    
</t>
  </si>
  <si>
    <t>b) Výsledek hospod. minulých účet. období k 31.12.2013</t>
  </si>
  <si>
    <t xml:space="preserve">Pozn. Neinvestiční příspěvek - odpisy - příspěvková organizace vrátila částku 576,- Kč dne 9.1.2014 na účet Olom. kraje 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</si>
  <si>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</si>
  <si>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</si>
  <si>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</si>
  <si>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</si>
  <si>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</si>
  <si>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</si>
  <si>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</si>
  <si>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</si>
  <si>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</si>
  <si>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Saldo</t>
  </si>
  <si>
    <t>Celkem rozděleno: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</si>
  <si>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91 901,43 Kč.        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</si>
  <si>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16 872,50 Kč.   </t>
  </si>
  <si>
    <t xml:space="preserve">Pozn. Neinvestiční příspěvek - odpisy - příspěvková organizace vrátila částku 115,- Kč dne 13.1.2014 na účet Olom. kraje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</si>
  <si>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256 408,70 Kč.   </t>
  </si>
  <si>
    <t xml:space="preserve">Pozn. Neinvestiční příspěvek - odpisy - příspěvková organizace vrátila částku 72,- Kč dne 14.1.2014 na účet Olom. kraje </t>
  </si>
  <si>
    <t xml:space="preserve">Pozn. Neinvestiční příspěvek - odpisy - příspěvková organizace vrátila částku 2 183,- Kč dne 15.1.2014 na účet Olom. kraje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</si>
  <si>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5 690 868,26 Kč.  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</si>
  <si>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24 202,92 Kč.   </t>
  </si>
  <si>
    <t>Pozn.: Vynaložené odpisy nad stanovený limit byly finančně pokryty z provozních prostředků organizace- 0,60 Kč.</t>
  </si>
  <si>
    <t xml:space="preserve">Ztráta 181 100,61 Kč bude pokryta z prostředků rezervního fondu v souladu s ust. § 30, odst. 3d) zákona č. 250/2000 Sb., o rozpočtových pravidlech územních rozpočtů ve znění pozdějších předpisů - použití prostředků rezervního fondu, vyjma poskytnutých darů.      </t>
  </si>
  <si>
    <t xml:space="preserve">Pozn. Neinvestiční příspěvek - odpisy - příspěvková organizace vrátila částku 3 067,- Kč dne 14.1.2014 na účet Olom. kraje </t>
  </si>
  <si>
    <t xml:space="preserve">Pozn. Neinvestiční příspěvek - odpisy - příspěvková organizace vrátila částku 0,50 Kč dne 13.1.2014 na účet Olom. kraje </t>
  </si>
  <si>
    <t>Výše výsledku hospodaření za rok 2013 je ovlivněna transferovým podílem, což je pouze účetní zápis bez vazby na finanční prostředky. Po odečtení transferového podílu z výsledku hospodaření příspěvkové organizace, skončila tato organizace ve ztrátě, která činí 1 016 286,73 Kč. Ztráta bude uhrazena z rezervního fondu (691 963,90 Kč) a ze zlepšeného VH v násl. letech (324 322,83 Kč).</t>
  </si>
  <si>
    <t>Pozn. Odvod z investičního fondu (k navýšení neinvestičního příspěvku na provoz ) ve výši 165 000,- Kč.</t>
  </si>
  <si>
    <t xml:space="preserve">Pozn. Neinvestiční příspěvek - odpisy - příspěvková organizace vrátila částku 1 208,- Kč dne 15.1.2014 na účet Olom. kraje </t>
  </si>
  <si>
    <t>Pozn.: Vynaložené odpisy nad stanovený limit byly finančně pokryty z vlastních prostředků organizace- 851,- Kč.</t>
  </si>
  <si>
    <t>Pozn.: Vynaložené odpisy nad stanovený limit byly finančně pokryty z vlastních prostředků organizace- 69,04,- Kč.</t>
  </si>
  <si>
    <t>Ztráta 68 372,26 Kč bude pokryta z prostředků rezervního fondu v souladu s ust. § 30, odst. 3d) zákona č. 250/2000 Sb., o rozpočtových pravidlech územních rozpočtů ve znění pozdějších předpisů - použití prostředků rezervního fondu, vyjma poskytnutých darů.</t>
  </si>
  <si>
    <t xml:space="preserve">Po vyloučení transferového podílu jsou výsledky příspěvkových organizací následující: </t>
  </si>
  <si>
    <t xml:space="preserve"> - 23 organizací se zlepšeným výsledkem hospodaření v celkové výši 7 946 519,59 Kč</t>
  </si>
  <si>
    <t xml:space="preserve">Pozn. Neinvestiční příspěvek - odpisy - příspěvková organizace vrátila částku 3 211,23 Kč dne 14.1.2014 na účet Ol. kraje </t>
  </si>
  <si>
    <t xml:space="preserve">Pozn. Neinvestiční příspěvek - odpisy - příspěvková organizace vrátila částku 2 738,50,- Kč dne 13.1.2014 na účet Ol. kraje </t>
  </si>
  <si>
    <t>Pozn.: Vynaložené odpisy nad stanovený limit byly finančně pokryty z provozních prostředků -      40 671,66,- Kč.</t>
  </si>
  <si>
    <t xml:space="preserve"> -   3 organizace se zhoršeným výsledkem hospodaření v celkové výši   -966 047,60 Kč</t>
  </si>
  <si>
    <t xml:space="preserve"> -   3 organizacese zhoršeným výsledkem hospodaření v celkové výši   -1 265 759,60 Kč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</si>
  <si>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220 346,04 Kč.       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</si>
  <si>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273 103,56 Kč. </t>
  </si>
  <si>
    <t>Zlepšený výsledek hospodaření ve výši 211 267,06 Kč bude částečně použit na úhradu neuhrazené ztráty minulých let, která je k 31.12.2013 ve výši - 193 498,52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</si>
</sst>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 Black"/>
      <family val="2"/>
      <charset val="238"/>
    </font>
    <font>
      <sz val="8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6">
    <xf numFmtId="0" fontId="0" fillId="0" borderId="0" xfId="0"/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/>
    <xf numFmtId="4" fontId="0" fillId="0" borderId="0" xfId="0" applyNumberForma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29" fillId="0" borderId="0" xfId="0" applyFont="1" applyFill="1" applyBorder="1" applyProtection="1"/>
    <xf numFmtId="0" fontId="28" fillId="0" borderId="0" xfId="0" applyFont="1" applyFill="1"/>
    <xf numFmtId="0" fontId="14" fillId="0" borderId="0" xfId="0" applyFont="1" applyFill="1" applyBorder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3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2" fontId="9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6" fillId="0" borderId="0" xfId="0" applyFont="1" applyFill="1" applyBorder="1" applyProtection="1">
      <protection hidden="1"/>
    </xf>
    <xf numFmtId="0" fontId="9" fillId="0" borderId="0" xfId="0" applyFont="1" applyFill="1" applyAlignment="1" applyProtection="1">
      <alignment horizontal="left" indent="2"/>
      <protection hidden="1"/>
    </xf>
    <xf numFmtId="0" fontId="34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0" fillId="0" borderId="21" xfId="0" applyFill="1" applyBorder="1" applyProtection="1">
      <protection hidden="1"/>
    </xf>
    <xf numFmtId="4" fontId="0" fillId="0" borderId="20" xfId="0" applyNumberFormat="1" applyFill="1" applyBorder="1" applyProtection="1">
      <protection hidden="1"/>
    </xf>
    <xf numFmtId="4" fontId="0" fillId="0" borderId="22" xfId="0" applyNumberFormat="1" applyFill="1" applyBorder="1" applyAlignment="1" applyProtection="1">
      <alignment horizontal="right"/>
      <protection hidden="1"/>
    </xf>
    <xf numFmtId="4" fontId="0" fillId="0" borderId="22" xfId="0" applyNumberFormat="1" applyFill="1" applyBorder="1" applyProtection="1">
      <protection hidden="1"/>
    </xf>
    <xf numFmtId="0" fontId="0" fillId="0" borderId="23" xfId="0" applyFill="1" applyBorder="1" applyProtection="1">
      <protection hidden="1"/>
    </xf>
    <xf numFmtId="0" fontId="0" fillId="0" borderId="24" xfId="0" applyFill="1" applyBorder="1" applyProtection="1">
      <protection hidden="1"/>
    </xf>
    <xf numFmtId="4" fontId="0" fillId="0" borderId="23" xfId="0" applyNumberFormat="1" applyFill="1" applyBorder="1" applyProtection="1">
      <protection hidden="1"/>
    </xf>
    <xf numFmtId="4" fontId="0" fillId="0" borderId="25" xfId="0" applyNumberFormat="1" applyFill="1" applyBorder="1" applyAlignment="1" applyProtection="1">
      <alignment horizontal="right"/>
      <protection hidden="1"/>
    </xf>
    <xf numFmtId="4" fontId="0" fillId="0" borderId="25" xfId="0" applyNumberFormat="1" applyFill="1" applyBorder="1" applyProtection="1">
      <protection hidden="1"/>
    </xf>
    <xf numFmtId="0" fontId="17" fillId="0" borderId="8" xfId="0" applyFont="1" applyFill="1" applyBorder="1" applyProtection="1">
      <protection hidden="1"/>
    </xf>
    <xf numFmtId="0" fontId="26" fillId="0" borderId="9" xfId="0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7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ill="1" applyAlignment="1" applyProtection="1">
      <alignment horizontal="left"/>
      <protection hidden="1"/>
    </xf>
    <xf numFmtId="4" fontId="0" fillId="0" borderId="29" xfId="0" applyNumberFormat="1" applyFill="1" applyBorder="1" applyProtection="1">
      <protection hidden="1"/>
    </xf>
    <xf numFmtId="4" fontId="0" fillId="0" borderId="30" xfId="0" applyNumberFormat="1" applyFill="1" applyBorder="1" applyProtection="1">
      <protection hidden="1"/>
    </xf>
    <xf numFmtId="0" fontId="9" fillId="0" borderId="0" xfId="0" applyFont="1" applyFill="1" applyAlignment="1" applyProtection="1">
      <alignment horizontal="left"/>
      <protection hidden="1"/>
    </xf>
    <xf numFmtId="0" fontId="27" fillId="0" borderId="0" xfId="0" applyFont="1" applyFill="1"/>
    <xf numFmtId="0" fontId="30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0" fontId="31" fillId="0" borderId="0" xfId="0" applyFont="1" applyFill="1"/>
    <xf numFmtId="0" fontId="0" fillId="0" borderId="0" xfId="0" applyFill="1" applyAlignment="1">
      <alignment horizontal="right"/>
    </xf>
    <xf numFmtId="0" fontId="8" fillId="0" borderId="31" xfId="0" applyFont="1" applyFill="1" applyBorder="1"/>
    <xf numFmtId="0" fontId="8" fillId="0" borderId="35" xfId="0" applyFont="1" applyFill="1" applyBorder="1"/>
    <xf numFmtId="0" fontId="7" fillId="0" borderId="36" xfId="0" applyFont="1" applyFill="1" applyBorder="1"/>
    <xf numFmtId="0" fontId="32" fillId="0" borderId="37" xfId="0" applyFont="1" applyFill="1" applyBorder="1"/>
    <xf numFmtId="0" fontId="32" fillId="0" borderId="10" xfId="0" applyFont="1" applyFill="1" applyBorder="1"/>
    <xf numFmtId="0" fontId="27" fillId="0" borderId="0" xfId="0" applyFont="1" applyFill="1" applyBorder="1"/>
    <xf numFmtId="0" fontId="8" fillId="0" borderId="0" xfId="0" applyFont="1" applyFill="1" applyBorder="1"/>
    <xf numFmtId="0" fontId="33" fillId="0" borderId="0" xfId="0" applyFont="1" applyFill="1"/>
    <xf numFmtId="0" fontId="1" fillId="0" borderId="0" xfId="0" applyFont="1" applyFill="1" applyBorder="1" applyAlignment="1" applyProtection="1">
      <alignment horizontal="center" shrinkToFit="1"/>
      <protection hidden="1"/>
    </xf>
    <xf numFmtId="0" fontId="17" fillId="0" borderId="13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35" fillId="0" borderId="14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left"/>
      <protection hidden="1"/>
    </xf>
    <xf numFmtId="0" fontId="1" fillId="0" borderId="34" xfId="0" applyFont="1" applyBorder="1" applyAlignment="1" applyProtection="1">
      <alignment horizontal="left"/>
      <protection hidden="1"/>
    </xf>
    <xf numFmtId="0" fontId="1" fillId="0" borderId="11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7" xfId="0" applyFont="1" applyBorder="1" applyProtection="1">
      <protection hidden="1"/>
    </xf>
    <xf numFmtId="14" fontId="1" fillId="0" borderId="17" xfId="0" applyNumberFormat="1" applyFont="1" applyBorder="1" applyAlignment="1" applyProtection="1">
      <alignment horizontal="right"/>
      <protection hidden="1"/>
    </xf>
    <xf numFmtId="14" fontId="1" fillId="0" borderId="7" xfId="0" applyNumberFormat="1" applyFont="1" applyBorder="1" applyAlignment="1" applyProtection="1">
      <alignment horizontal="right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8" xfId="0" applyFont="1" applyBorder="1" applyProtection="1">
      <protection hidden="1"/>
    </xf>
    <xf numFmtId="0" fontId="1" fillId="0" borderId="1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37" fillId="0" borderId="0" xfId="0" applyFont="1" applyFill="1"/>
    <xf numFmtId="0" fontId="36" fillId="0" borderId="0" xfId="0" applyFont="1" applyFill="1"/>
    <xf numFmtId="4" fontId="2" fillId="0" borderId="4" xfId="0" applyNumberFormat="1" applyFont="1" applyFill="1" applyBorder="1"/>
    <xf numFmtId="4" fontId="2" fillId="0" borderId="11" xfId="0" applyNumberFormat="1" applyFont="1" applyFill="1" applyBorder="1"/>
    <xf numFmtId="0" fontId="1" fillId="0" borderId="40" xfId="0" applyNumberFormat="1" applyFont="1" applyFill="1" applyBorder="1"/>
    <xf numFmtId="0" fontId="1" fillId="0" borderId="3" xfId="0" applyFont="1" applyFill="1" applyBorder="1"/>
    <xf numFmtId="0" fontId="1" fillId="0" borderId="38" xfId="0" applyNumberFormat="1" applyFont="1" applyFill="1" applyBorder="1"/>
    <xf numFmtId="0" fontId="1" fillId="0" borderId="6" xfId="0" applyFont="1" applyFill="1" applyBorder="1"/>
    <xf numFmtId="0" fontId="1" fillId="0" borderId="40" xfId="0" applyFont="1" applyFill="1" applyBorder="1"/>
    <xf numFmtId="0" fontId="1" fillId="0" borderId="38" xfId="0" applyFont="1" applyFill="1" applyBorder="1"/>
    <xf numFmtId="0" fontId="1" fillId="0" borderId="6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1" xfId="0" applyFont="1" applyFill="1" applyBorder="1"/>
    <xf numFmtId="0" fontId="1" fillId="0" borderId="2" xfId="0" applyNumberFormat="1" applyFont="1" applyFill="1" applyBorder="1"/>
    <xf numFmtId="0" fontId="1" fillId="0" borderId="42" xfId="0" applyFont="1" applyFill="1" applyBorder="1"/>
    <xf numFmtId="0" fontId="1" fillId="0" borderId="7" xfId="0" applyFont="1" applyFill="1" applyBorder="1"/>
    <xf numFmtId="0" fontId="1" fillId="0" borderId="40" xfId="0" applyNumberFormat="1" applyFont="1" applyFill="1" applyBorder="1" applyAlignment="1">
      <alignment wrapText="1"/>
    </xf>
    <xf numFmtId="0" fontId="1" fillId="0" borderId="38" xfId="0" applyNumberFormat="1" applyFont="1" applyFill="1" applyBorder="1" applyAlignment="1">
      <alignment wrapText="1"/>
    </xf>
    <xf numFmtId="0" fontId="1" fillId="0" borderId="42" xfId="0" applyNumberFormat="1" applyFont="1" applyFill="1" applyBorder="1"/>
    <xf numFmtId="0" fontId="1" fillId="0" borderId="43" xfId="0" applyFont="1" applyFill="1" applyBorder="1"/>
    <xf numFmtId="0" fontId="1" fillId="0" borderId="10" xfId="0" applyFont="1" applyFill="1" applyBorder="1"/>
    <xf numFmtId="0" fontId="5" fillId="0" borderId="0" xfId="0" applyFont="1" applyFill="1" applyAlignment="1" applyProtection="1">
      <protection hidden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 applyProtection="1">
      <alignment horizontal="right"/>
      <protection hidden="1"/>
    </xf>
    <xf numFmtId="4" fontId="1" fillId="0" borderId="31" xfId="0" applyNumberFormat="1" applyFont="1" applyFill="1" applyBorder="1" applyAlignment="1" applyProtection="1">
      <alignment shrinkToFit="1"/>
      <protection hidden="1"/>
    </xf>
    <xf numFmtId="4" fontId="1" fillId="0" borderId="15" xfId="0" applyNumberFormat="1" applyFont="1" applyFill="1" applyBorder="1" applyAlignment="1" applyProtection="1">
      <alignment shrinkToFit="1"/>
      <protection hidden="1"/>
    </xf>
    <xf numFmtId="4" fontId="1" fillId="0" borderId="54" xfId="0" applyNumberFormat="1" applyFont="1" applyFill="1" applyBorder="1" applyAlignment="1" applyProtection="1">
      <alignment shrinkToFit="1"/>
      <protection hidden="1"/>
    </xf>
    <xf numFmtId="4" fontId="1" fillId="0" borderId="35" xfId="0" applyNumberFormat="1" applyFont="1" applyFill="1" applyBorder="1" applyAlignment="1" applyProtection="1">
      <alignment shrinkToFit="1"/>
      <protection hidden="1"/>
    </xf>
    <xf numFmtId="4" fontId="1" fillId="0" borderId="18" xfId="0" applyNumberFormat="1" applyFont="1" applyFill="1" applyBorder="1" applyAlignment="1" applyProtection="1">
      <alignment shrinkToFit="1"/>
      <protection hidden="1"/>
    </xf>
    <xf numFmtId="4" fontId="1" fillId="0" borderId="55" xfId="0" applyNumberFormat="1" applyFont="1" applyFill="1" applyBorder="1" applyAlignment="1" applyProtection="1">
      <alignment shrinkToFit="1"/>
      <protection hidden="1"/>
    </xf>
    <xf numFmtId="4" fontId="1" fillId="0" borderId="56" xfId="0" applyNumberFormat="1" applyFont="1" applyFill="1" applyBorder="1" applyAlignment="1" applyProtection="1">
      <alignment shrinkToFit="1"/>
      <protection hidden="1"/>
    </xf>
    <xf numFmtId="4" fontId="1" fillId="0" borderId="25" xfId="0" applyNumberFormat="1" applyFont="1" applyFill="1" applyBorder="1" applyAlignment="1" applyProtection="1">
      <alignment shrinkToFit="1"/>
      <protection hidden="1"/>
    </xf>
    <xf numFmtId="4" fontId="1" fillId="0" borderId="26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16" fillId="0" borderId="0" xfId="0" applyFont="1" applyFill="1" applyBorder="1" applyProtection="1">
      <protection hidden="1"/>
    </xf>
    <xf numFmtId="0" fontId="2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0" xfId="0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10" xfId="0" applyBorder="1" applyProtection="1">
      <protection hidden="1"/>
    </xf>
    <xf numFmtId="0" fontId="15" fillId="0" borderId="9" xfId="0" applyFont="1" applyFill="1" applyBorder="1" applyProtection="1">
      <protection hidden="1"/>
    </xf>
    <xf numFmtId="4" fontId="15" fillId="0" borderId="8" xfId="0" applyNumberFormat="1" applyFont="1" applyFill="1" applyBorder="1" applyProtection="1">
      <protection hidden="1"/>
    </xf>
    <xf numFmtId="4" fontId="15" fillId="0" borderId="27" xfId="0" applyNumberFormat="1" applyFont="1" applyFill="1" applyBorder="1" applyProtection="1">
      <protection hidden="1"/>
    </xf>
    <xf numFmtId="4" fontId="15" fillId="0" borderId="28" xfId="0" applyNumberFormat="1" applyFont="1" applyFill="1" applyBorder="1" applyProtection="1">
      <protection hidden="1"/>
    </xf>
    <xf numFmtId="4" fontId="1" fillId="0" borderId="0" xfId="0" applyNumberFormat="1" applyFont="1" applyFill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9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/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right" shrinkToFit="1"/>
      <protection hidden="1"/>
    </xf>
    <xf numFmtId="0" fontId="1" fillId="0" borderId="0" xfId="1" applyFont="1" applyFill="1" applyBorder="1" applyAlignment="1" applyProtection="1">
      <alignment horizontal="center" shrinkToFit="1"/>
      <protection hidden="1"/>
    </xf>
    <xf numFmtId="0" fontId="16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>
      <alignment horizontal="right"/>
    </xf>
    <xf numFmtId="0" fontId="11" fillId="0" borderId="0" xfId="1" applyFont="1" applyFill="1" applyBorder="1" applyProtection="1">
      <protection hidden="1"/>
    </xf>
    <xf numFmtId="0" fontId="10" fillId="0" borderId="0" xfId="1" applyFont="1" applyFill="1" applyProtection="1">
      <protection hidden="1"/>
    </xf>
    <xf numFmtId="0" fontId="12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4" fillId="0" borderId="0" xfId="1" applyFont="1" applyFill="1" applyBorder="1" applyProtection="1">
      <protection hidden="1"/>
    </xf>
    <xf numFmtId="4" fontId="1" fillId="0" borderId="0" xfId="1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0" fontId="18" fillId="0" borderId="0" xfId="1" applyFont="1" applyFill="1" applyBorder="1" applyProtection="1">
      <protection hidden="1"/>
    </xf>
    <xf numFmtId="0" fontId="17" fillId="0" borderId="0" xfId="1" applyFont="1" applyFill="1" applyBorder="1" applyProtection="1">
      <protection hidden="1"/>
    </xf>
    <xf numFmtId="4" fontId="7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Border="1" applyAlignment="1" applyProtection="1">
      <alignment shrinkToFit="1"/>
      <protection hidden="1"/>
    </xf>
    <xf numFmtId="0" fontId="17" fillId="0" borderId="0" xfId="1" applyFont="1" applyFill="1" applyBorder="1" applyProtection="1"/>
    <xf numFmtId="0" fontId="17" fillId="0" borderId="0" xfId="1" applyFont="1" applyFill="1" applyBorder="1"/>
    <xf numFmtId="4" fontId="17" fillId="0" borderId="0" xfId="1" applyNumberFormat="1" applyFont="1" applyFill="1" applyBorder="1" applyAlignment="1" applyProtection="1">
      <alignment shrinkToFit="1"/>
      <protection hidden="1"/>
    </xf>
    <xf numFmtId="0" fontId="14" fillId="0" borderId="0" xfId="1" applyFont="1" applyFill="1" applyBorder="1" applyProtection="1"/>
    <xf numFmtId="4" fontId="17" fillId="0" borderId="0" xfId="1" applyNumberFormat="1" applyFont="1" applyFill="1" applyBorder="1"/>
    <xf numFmtId="0" fontId="2" fillId="0" borderId="0" xfId="1" applyFont="1" applyFill="1" applyBorder="1" applyProtection="1"/>
    <xf numFmtId="4" fontId="15" fillId="0" borderId="0" xfId="1" applyNumberFormat="1" applyFont="1" applyFill="1" applyBorder="1" applyAlignment="1" applyProtection="1">
      <alignment shrinkToFit="1"/>
      <protection hidden="1"/>
    </xf>
    <xf numFmtId="4" fontId="16" fillId="0" borderId="0" xfId="1" applyNumberFormat="1" applyFont="1" applyFill="1" applyBorder="1" applyAlignment="1" applyProtection="1">
      <alignment shrinkToFit="1"/>
      <protection hidden="1"/>
    </xf>
    <xf numFmtId="0" fontId="39" fillId="0" borderId="0" xfId="1" applyFont="1" applyFill="1" applyBorder="1" applyProtection="1"/>
    <xf numFmtId="0" fontId="10" fillId="0" borderId="0" xfId="1" applyFont="1" applyFill="1"/>
    <xf numFmtId="4" fontId="10" fillId="0" borderId="0" xfId="1" applyNumberFormat="1" applyFont="1" applyFill="1" applyBorder="1" applyAlignment="1" applyProtection="1">
      <alignment shrinkToFit="1"/>
      <protection hidden="1"/>
    </xf>
    <xf numFmtId="0" fontId="14" fillId="0" borderId="0" xfId="1" applyFont="1" applyFill="1" applyBorder="1"/>
    <xf numFmtId="4" fontId="10" fillId="0" borderId="0" xfId="1" applyNumberFormat="1" applyFont="1" applyFill="1" applyProtection="1">
      <protection hidden="1"/>
    </xf>
    <xf numFmtId="2" fontId="10" fillId="0" borderId="0" xfId="1" applyNumberFormat="1" applyFont="1" applyFill="1" applyProtection="1">
      <protection hidden="1"/>
    </xf>
    <xf numFmtId="0" fontId="39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4" fontId="32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 applyProtection="1"/>
    <xf numFmtId="0" fontId="40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>
      <alignment horizontal="right"/>
    </xf>
    <xf numFmtId="0" fontId="27" fillId="0" borderId="0" xfId="1" applyFont="1" applyFill="1" applyBorder="1" applyProtection="1"/>
    <xf numFmtId="4" fontId="27" fillId="0" borderId="0" xfId="1" applyNumberFormat="1" applyFont="1" applyFill="1" applyBorder="1" applyAlignment="1" applyProtection="1">
      <alignment shrinkToFit="1"/>
      <protection hidden="1"/>
    </xf>
    <xf numFmtId="0" fontId="10" fillId="0" borderId="0" xfId="1" applyFont="1" applyFill="1" applyBorder="1" applyProtection="1"/>
    <xf numFmtId="0" fontId="21" fillId="0" borderId="0" xfId="1" applyFont="1" applyFill="1" applyBorder="1" applyProtection="1"/>
    <xf numFmtId="0" fontId="32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vertical="top" wrapText="1" shrinkToFit="1"/>
      <protection locked="0"/>
    </xf>
    <xf numFmtId="4" fontId="39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Alignment="1">
      <alignment vertical="top" wrapText="1" shrinkToFit="1"/>
    </xf>
    <xf numFmtId="0" fontId="8" fillId="0" borderId="49" xfId="0" applyFont="1" applyFill="1" applyBorder="1"/>
    <xf numFmtId="0" fontId="7" fillId="0" borderId="57" xfId="0" applyFont="1" applyFill="1" applyBorder="1"/>
    <xf numFmtId="0" fontId="32" fillId="0" borderId="7" xfId="0" applyFont="1" applyFill="1" applyBorder="1"/>
    <xf numFmtId="0" fontId="7" fillId="0" borderId="11" xfId="0" applyFont="1" applyFill="1" applyBorder="1" applyAlignment="1">
      <alignment horizontal="center"/>
    </xf>
    <xf numFmtId="0" fontId="8" fillId="0" borderId="32" xfId="0" applyFont="1" applyFill="1" applyBorder="1"/>
    <xf numFmtId="0" fontId="8" fillId="0" borderId="33" xfId="0" applyFont="1" applyFill="1" applyBorder="1"/>
    <xf numFmtId="0" fontId="8" fillId="0" borderId="34" xfId="0" applyFont="1" applyFill="1" applyBorder="1"/>
    <xf numFmtId="0" fontId="8" fillId="0" borderId="58" xfId="0" applyFont="1" applyFill="1" applyBorder="1"/>
    <xf numFmtId="0" fontId="1" fillId="0" borderId="8" xfId="0" applyFont="1" applyFill="1" applyBorder="1"/>
    <xf numFmtId="4" fontId="2" fillId="0" borderId="7" xfId="0" applyNumberFormat="1" applyFont="1" applyFill="1" applyBorder="1"/>
    <xf numFmtId="4" fontId="2" fillId="0" borderId="6" xfId="0" applyNumberFormat="1" applyFont="1" applyFill="1" applyBorder="1"/>
    <xf numFmtId="4" fontId="2" fillId="0" borderId="3" xfId="0" applyNumberFormat="1" applyFont="1" applyFill="1" applyBorder="1"/>
    <xf numFmtId="4" fontId="2" fillId="0" borderId="10" xfId="0" applyNumberFormat="1" applyFont="1" applyFill="1" applyBorder="1"/>
    <xf numFmtId="4" fontId="41" fillId="0" borderId="10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2" fillId="0" borderId="39" xfId="0" applyFont="1" applyFill="1" applyBorder="1" applyAlignment="1">
      <alignment horizontal="right"/>
    </xf>
    <xf numFmtId="4" fontId="2" fillId="0" borderId="1" xfId="0" applyNumberFormat="1" applyFont="1" applyFill="1" applyBorder="1"/>
    <xf numFmtId="4" fontId="2" fillId="0" borderId="12" xfId="0" applyNumberFormat="1" applyFont="1" applyFill="1" applyBorder="1"/>
    <xf numFmtId="4" fontId="2" fillId="0" borderId="39" xfId="0" applyNumberFormat="1" applyFont="1" applyFill="1" applyBorder="1"/>
    <xf numFmtId="4" fontId="2" fillId="0" borderId="8" xfId="0" applyNumberFormat="1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6" xfId="0" applyFont="1" applyFill="1" applyBorder="1" applyAlignment="1">
      <alignment horizontal="right"/>
    </xf>
    <xf numFmtId="4" fontId="38" fillId="0" borderId="11" xfId="0" applyNumberFormat="1" applyFont="1" applyFill="1" applyBorder="1"/>
    <xf numFmtId="4" fontId="38" fillId="0" borderId="0" xfId="0" applyNumberFormat="1" applyFont="1" applyFill="1" applyBorder="1"/>
    <xf numFmtId="4" fontId="38" fillId="0" borderId="7" xfId="0" applyNumberFormat="1" applyFont="1" applyFill="1" applyBorder="1"/>
    <xf numFmtId="0" fontId="42" fillId="0" borderId="9" xfId="0" applyFont="1" applyFill="1" applyBorder="1"/>
    <xf numFmtId="0" fontId="38" fillId="0" borderId="9" xfId="0" applyFont="1" applyFill="1" applyBorder="1" applyAlignment="1">
      <alignment horizontal="right"/>
    </xf>
    <xf numFmtId="4" fontId="38" fillId="0" borderId="10" xfId="0" applyNumberFormat="1" applyFont="1" applyFill="1" applyBorder="1"/>
    <xf numFmtId="0" fontId="1" fillId="0" borderId="38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11" xfId="0" applyFont="1" applyFill="1" applyBorder="1"/>
    <xf numFmtId="0" fontId="8" fillId="0" borderId="11" xfId="0" applyFont="1" applyFill="1" applyBorder="1"/>
    <xf numFmtId="0" fontId="1" fillId="0" borderId="9" xfId="0" applyFont="1" applyFill="1" applyBorder="1"/>
    <xf numFmtId="0" fontId="2" fillId="0" borderId="34" xfId="0" applyFont="1" applyFill="1" applyBorder="1" applyAlignment="1">
      <alignment horizontal="center"/>
    </xf>
    <xf numFmtId="4" fontId="2" fillId="0" borderId="45" xfId="0" applyNumberFormat="1" applyFont="1" applyFill="1" applyBorder="1"/>
    <xf numFmtId="0" fontId="2" fillId="0" borderId="44" xfId="0" applyFont="1" applyFill="1" applyBorder="1" applyAlignment="1">
      <alignment horizontal="right"/>
    </xf>
    <xf numFmtId="4" fontId="38" fillId="0" borderId="7" xfId="0" applyNumberFormat="1" applyFont="1" applyFill="1" applyBorder="1" applyAlignment="1">
      <alignment horizontal="center" shrinkToFit="1"/>
    </xf>
    <xf numFmtId="0" fontId="16" fillId="0" borderId="0" xfId="0" applyFont="1" applyFill="1" applyBorder="1"/>
    <xf numFmtId="0" fontId="16" fillId="0" borderId="0" xfId="0" applyFont="1" applyFill="1"/>
    <xf numFmtId="4" fontId="16" fillId="0" borderId="0" xfId="0" applyNumberFormat="1" applyFont="1" applyFill="1" applyBorder="1"/>
    <xf numFmtId="4" fontId="9" fillId="0" borderId="0" xfId="0" applyNumberFormat="1" applyFont="1" applyFill="1" applyBorder="1"/>
    <xf numFmtId="4" fontId="0" fillId="0" borderId="0" xfId="0" applyNumberFormat="1" applyFill="1" applyBorder="1" applyProtection="1">
      <protection hidden="1"/>
    </xf>
    <xf numFmtId="4" fontId="15" fillId="0" borderId="0" xfId="0" applyNumberFormat="1" applyFont="1" applyFill="1" applyBorder="1" applyProtection="1">
      <protection hidden="1"/>
    </xf>
    <xf numFmtId="0" fontId="8" fillId="0" borderId="13" xfId="0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Fill="1" applyAlignment="1"/>
    <xf numFmtId="4" fontId="0" fillId="0" borderId="0" xfId="0" applyNumberFormat="1" applyFill="1"/>
    <xf numFmtId="0" fontId="2" fillId="0" borderId="59" xfId="0" applyFont="1" applyFill="1" applyBorder="1" applyAlignment="1">
      <alignment horizontal="right"/>
    </xf>
    <xf numFmtId="4" fontId="2" fillId="0" borderId="60" xfId="0" applyNumberFormat="1" applyFont="1" applyFill="1" applyBorder="1"/>
    <xf numFmtId="4" fontId="2" fillId="0" borderId="59" xfId="0" applyNumberFormat="1" applyFont="1" applyFill="1" applyBorder="1"/>
    <xf numFmtId="4" fontId="2" fillId="0" borderId="60" xfId="0" applyNumberFormat="1" applyFont="1" applyFill="1" applyBorder="1" applyAlignment="1">
      <alignment horizontal="right"/>
    </xf>
    <xf numFmtId="4" fontId="2" fillId="0" borderId="59" xfId="0" applyNumberFormat="1" applyFont="1" applyFill="1" applyBorder="1" applyAlignment="1">
      <alignment horizontal="right"/>
    </xf>
    <xf numFmtId="4" fontId="38" fillId="0" borderId="59" xfId="0" applyNumberFormat="1" applyFont="1" applyFill="1" applyBorder="1" applyAlignment="1">
      <alignment horizontal="left"/>
    </xf>
    <xf numFmtId="4" fontId="2" fillId="0" borderId="17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0" borderId="19" xfId="0" applyNumberFormat="1" applyFont="1" applyFill="1" applyBorder="1" applyAlignment="1">
      <alignment horizontal="right"/>
    </xf>
    <xf numFmtId="0" fontId="42" fillId="0" borderId="10" xfId="0" applyFont="1" applyFill="1" applyBorder="1"/>
    <xf numFmtId="0" fontId="8" fillId="0" borderId="3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1" fillId="0" borderId="18" xfId="0" applyFont="1" applyFill="1" applyBorder="1"/>
    <xf numFmtId="0" fontId="2" fillId="0" borderId="61" xfId="0" applyFont="1" applyFill="1" applyBorder="1" applyAlignment="1">
      <alignment horizontal="right"/>
    </xf>
    <xf numFmtId="4" fontId="2" fillId="0" borderId="62" xfId="0" applyNumberFormat="1" applyFont="1" applyFill="1" applyBorder="1"/>
    <xf numFmtId="4" fontId="2" fillId="0" borderId="61" xfId="0" applyNumberFormat="1" applyFont="1" applyFill="1" applyBorder="1"/>
    <xf numFmtId="4" fontId="2" fillId="0" borderId="53" xfId="0" applyNumberFormat="1" applyFont="1" applyFill="1" applyBorder="1"/>
    <xf numFmtId="4" fontId="2" fillId="0" borderId="18" xfId="0" applyNumberFormat="1" applyFont="1" applyFill="1" applyBorder="1"/>
    <xf numFmtId="0" fontId="2" fillId="0" borderId="64" xfId="0" applyFont="1" applyFill="1" applyBorder="1" applyAlignment="1">
      <alignment horizontal="right"/>
    </xf>
    <xf numFmtId="4" fontId="2" fillId="0" borderId="65" xfId="0" applyNumberFormat="1" applyFont="1" applyFill="1" applyBorder="1"/>
    <xf numFmtId="4" fontId="2" fillId="0" borderId="64" xfId="0" applyNumberFormat="1" applyFont="1" applyFill="1" applyBorder="1"/>
    <xf numFmtId="4" fontId="2" fillId="0" borderId="65" xfId="0" applyNumberFormat="1" applyFont="1" applyFill="1" applyBorder="1" applyAlignment="1">
      <alignment horizontal="right"/>
    </xf>
    <xf numFmtId="4" fontId="2" fillId="0" borderId="66" xfId="0" applyNumberFormat="1" applyFont="1" applyFill="1" applyBorder="1"/>
    <xf numFmtId="4" fontId="2" fillId="0" borderId="5" xfId="0" applyNumberFormat="1" applyFont="1" applyFill="1" applyBorder="1"/>
    <xf numFmtId="4" fontId="2" fillId="0" borderId="2" xfId="0" applyNumberFormat="1" applyFont="1" applyFill="1" applyBorder="1"/>
    <xf numFmtId="4" fontId="2" fillId="0" borderId="0" xfId="0" applyNumberFormat="1" applyFont="1" applyFill="1" applyBorder="1"/>
    <xf numFmtId="4" fontId="2" fillId="0" borderId="9" xfId="0" applyNumberFormat="1" applyFont="1" applyFill="1" applyBorder="1"/>
    <xf numFmtId="4" fontId="38" fillId="0" borderId="9" xfId="0" applyNumberFormat="1" applyFont="1" applyFill="1" applyBorder="1"/>
    <xf numFmtId="0" fontId="2" fillId="0" borderId="67" xfId="0" applyFont="1" applyFill="1" applyBorder="1" applyAlignment="1">
      <alignment horizontal="center"/>
    </xf>
    <xf numFmtId="4" fontId="38" fillId="0" borderId="66" xfId="0" applyNumberFormat="1" applyFont="1" applyFill="1" applyBorder="1" applyAlignment="1">
      <alignment horizontal="center" shrinkToFit="1"/>
    </xf>
    <xf numFmtId="0" fontId="38" fillId="0" borderId="63" xfId="0" applyFont="1" applyFill="1" applyBorder="1"/>
    <xf numFmtId="0" fontId="2" fillId="0" borderId="68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right"/>
    </xf>
    <xf numFmtId="0" fontId="2" fillId="0" borderId="28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right"/>
    </xf>
    <xf numFmtId="4" fontId="2" fillId="0" borderId="55" xfId="0" applyNumberFormat="1" applyFont="1" applyFill="1" applyBorder="1"/>
    <xf numFmtId="0" fontId="38" fillId="0" borderId="0" xfId="0" applyFont="1" applyFill="1" applyBorder="1" applyAlignment="1">
      <alignment vertical="top" wrapText="1"/>
    </xf>
    <xf numFmtId="0" fontId="38" fillId="0" borderId="0" xfId="0" applyFont="1" applyFill="1" applyBorder="1" applyAlignment="1">
      <alignment vertical="top" wrapText="1" shrinkToFit="1"/>
    </xf>
    <xf numFmtId="0" fontId="38" fillId="0" borderId="0" xfId="0" applyFont="1" applyFill="1" applyBorder="1" applyAlignment="1">
      <alignment wrapText="1"/>
    </xf>
    <xf numFmtId="0" fontId="2" fillId="0" borderId="6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center"/>
    </xf>
    <xf numFmtId="4" fontId="38" fillId="0" borderId="45" xfId="0" applyNumberFormat="1" applyFont="1" applyFill="1" applyBorder="1" applyAlignment="1">
      <alignment horizontal="center" shrinkToFit="1"/>
    </xf>
    <xf numFmtId="0" fontId="2" fillId="0" borderId="7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4" fontId="38" fillId="0" borderId="2" xfId="0" applyNumberFormat="1" applyFont="1" applyFill="1" applyBorder="1" applyAlignment="1">
      <alignment horizontal="center" shrinkToFit="1"/>
    </xf>
    <xf numFmtId="0" fontId="2" fillId="0" borderId="54" xfId="0" applyFont="1" applyFill="1" applyBorder="1" applyAlignment="1">
      <alignment horizontal="center"/>
    </xf>
    <xf numFmtId="4" fontId="38" fillId="0" borderId="12" xfId="0" applyNumberFormat="1" applyFont="1" applyFill="1" applyBorder="1" applyAlignment="1">
      <alignment horizontal="center"/>
    </xf>
    <xf numFmtId="0" fontId="2" fillId="0" borderId="66" xfId="0" applyFont="1" applyFill="1" applyBorder="1" applyAlignment="1">
      <alignment horizontal="right"/>
    </xf>
    <xf numFmtId="0" fontId="2" fillId="0" borderId="71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71" xfId="0" applyNumberFormat="1" applyFont="1" applyFill="1" applyBorder="1"/>
    <xf numFmtId="0" fontId="1" fillId="0" borderId="74" xfId="0" applyNumberFormat="1" applyFont="1" applyFill="1" applyBorder="1"/>
    <xf numFmtId="0" fontId="1" fillId="0" borderId="75" xfId="0" applyFont="1" applyFill="1" applyBorder="1"/>
    <xf numFmtId="4" fontId="2" fillId="0" borderId="76" xfId="0" applyNumberFormat="1" applyFont="1" applyFill="1" applyBorder="1"/>
    <xf numFmtId="4" fontId="2" fillId="0" borderId="77" xfId="0" applyNumberFormat="1" applyFont="1" applyFill="1" applyBorder="1"/>
    <xf numFmtId="4" fontId="2" fillId="0" borderId="75" xfId="0" applyNumberFormat="1" applyFont="1" applyFill="1" applyBorder="1"/>
    <xf numFmtId="4" fontId="2" fillId="0" borderId="78" xfId="0" applyNumberFormat="1" applyFont="1" applyFill="1" applyBorder="1" applyAlignment="1">
      <alignment horizontal="right"/>
    </xf>
    <xf numFmtId="4" fontId="2" fillId="0" borderId="79" xfId="0" applyNumberFormat="1" applyFont="1" applyFill="1" applyBorder="1"/>
    <xf numFmtId="4" fontId="2" fillId="0" borderId="80" xfId="0" applyNumberFormat="1" applyFont="1" applyFill="1" applyBorder="1"/>
    <xf numFmtId="4" fontId="2" fillId="0" borderId="81" xfId="0" applyNumberFormat="1" applyFont="1" applyFill="1" applyBorder="1"/>
    <xf numFmtId="4" fontId="2" fillId="0" borderId="72" xfId="0" applyNumberFormat="1" applyFont="1" applyFill="1" applyBorder="1"/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46" xfId="0" applyNumberFormat="1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 vertical="center" shrinkToFit="1"/>
    </xf>
    <xf numFmtId="0" fontId="38" fillId="0" borderId="14" xfId="0" applyFont="1" applyFill="1" applyBorder="1" applyAlignment="1">
      <alignment horizontal="center" vertical="center" shrinkToFit="1"/>
    </xf>
    <xf numFmtId="0" fontId="38" fillId="0" borderId="3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left" vertical="top" wrapText="1"/>
    </xf>
    <xf numFmtId="0" fontId="38" fillId="0" borderId="8" xfId="0" applyFont="1" applyFill="1" applyBorder="1" applyAlignment="1">
      <alignment horizontal="left" vertical="top" wrapText="1"/>
    </xf>
    <xf numFmtId="0" fontId="2" fillId="0" borderId="64" xfId="0" applyFont="1" applyFill="1" applyBorder="1" applyAlignment="1">
      <alignment horizontal="left" vertical="top" wrapText="1" shrinkToFit="1"/>
    </xf>
    <xf numFmtId="0" fontId="2" fillId="0" borderId="63" xfId="0" applyFont="1" applyFill="1" applyBorder="1" applyAlignment="1">
      <alignment horizontal="left" vertical="top" wrapText="1" shrinkToFi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1" fillId="0" borderId="51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left" vertical="center"/>
    </xf>
    <xf numFmtId="0" fontId="1" fillId="0" borderId="46" xfId="0" applyNumberFormat="1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wrapText="1"/>
    </xf>
    <xf numFmtId="0" fontId="1" fillId="0" borderId="72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NumberFormat="1" applyFont="1" applyFill="1" applyBorder="1" applyAlignment="1">
      <alignment horizontal="left" vertical="center"/>
    </xf>
    <xf numFmtId="4" fontId="2" fillId="0" borderId="14" xfId="0" applyNumberFormat="1" applyFont="1" applyFill="1" applyBorder="1" applyAlignment="1"/>
    <xf numFmtId="0" fontId="2" fillId="0" borderId="14" xfId="0" applyFont="1" applyFill="1" applyBorder="1" applyAlignment="1"/>
    <xf numFmtId="0" fontId="2" fillId="0" borderId="0" xfId="0" applyFont="1" applyFill="1" applyBorder="1" applyAlignment="1"/>
    <xf numFmtId="0" fontId="1" fillId="0" borderId="35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center"/>
    </xf>
    <xf numFmtId="0" fontId="38" fillId="0" borderId="9" xfId="0" applyFont="1" applyFill="1" applyBorder="1" applyAlignment="1">
      <alignment horizontal="center"/>
    </xf>
    <xf numFmtId="0" fontId="1" fillId="0" borderId="53" xfId="0" applyFont="1" applyBorder="1" applyAlignment="1" applyProtection="1">
      <alignment vertical="justify"/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9" fillId="0" borderId="0" xfId="0" applyFont="1" applyFill="1" applyAlignment="1" applyProtection="1">
      <alignment shrinkToFit="1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>
      <alignment horizontal="right"/>
    </xf>
    <xf numFmtId="0" fontId="1" fillId="0" borderId="0" xfId="0" applyFont="1" applyFill="1" applyAlignment="1">
      <alignment horizontal="center" vertical="top"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32" fillId="0" borderId="0" xfId="1" applyFont="1" applyFill="1" applyBorder="1" applyAlignment="1" applyProtection="1">
      <alignment horizontal="left"/>
      <protection hidden="1"/>
    </xf>
    <xf numFmtId="0" fontId="32" fillId="0" borderId="0" xfId="1" applyFont="1" applyFill="1" applyBorder="1" applyAlignment="1" applyProtection="1">
      <alignment horizontal="left"/>
    </xf>
    <xf numFmtId="0" fontId="39" fillId="0" borderId="0" xfId="1" applyFont="1" applyFill="1" applyBorder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5" fillId="0" borderId="0" xfId="0" applyFont="1" applyFill="1" applyAlignment="1" applyProtection="1">
      <alignment shrinkToFit="1"/>
      <protection hidden="1"/>
    </xf>
    <xf numFmtId="0" fontId="1" fillId="0" borderId="0" xfId="0" applyFont="1" applyAlignment="1">
      <alignment horizontal="left" vertical="top" wrapText="1" shrinkToFit="1"/>
    </xf>
    <xf numFmtId="0" fontId="1" fillId="0" borderId="0" xfId="0" applyFont="1" applyFill="1" applyAlignment="1">
      <alignment horizontal="left" vertical="top" wrapText="1" shrinkToFit="1"/>
    </xf>
    <xf numFmtId="0" fontId="1" fillId="0" borderId="0" xfId="0" applyFont="1" applyFill="1" applyBorder="1" applyAlignment="1" applyProtection="1">
      <alignment horizontal="left" vertical="top"/>
      <protection hidden="1"/>
    </xf>
    <xf numFmtId="0" fontId="5" fillId="0" borderId="0" xfId="0" applyFont="1" applyFill="1" applyAlignment="1" applyProtection="1">
      <alignment vertical="justify" wrapText="1" shrinkToFit="1"/>
      <protection hidden="1"/>
    </xf>
    <xf numFmtId="0" fontId="1" fillId="0" borderId="0" xfId="0" applyFont="1" applyFill="1" applyAlignment="1">
      <alignment horizontal="justify" vertical="top" wrapText="1" shrinkToFit="1"/>
    </xf>
    <xf numFmtId="0" fontId="1" fillId="0" borderId="0" xfId="0" applyFont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  <xf numFmtId="0" fontId="9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</cellXfs>
  <cellStyles count="2">
    <cellStyle name="Normální" xfId="0" builtinId="0"/>
    <cellStyle name="Normální 2" xfId="1"/>
  </cellStyles>
  <dxfs count="2"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82"/>
  <sheetViews>
    <sheetView tabSelected="1" topLeftCell="A7" zoomScaleNormal="100" workbookViewId="0">
      <selection activeCell="B47" sqref="B47:B48"/>
    </sheetView>
  </sheetViews>
  <sheetFormatPr defaultRowHeight="12.75" x14ac:dyDescent="0.2"/>
  <cols>
    <col min="1" max="1" width="5.85546875" style="11" customWidth="1"/>
    <col min="2" max="2" width="33.28515625" style="99" customWidth="1"/>
    <col min="3" max="3" width="15.42578125" style="95" customWidth="1"/>
    <col min="4" max="4" width="10.7109375" style="95" customWidth="1"/>
    <col min="5" max="6" width="13.42578125" style="11" customWidth="1"/>
    <col min="7" max="9" width="10.7109375" style="11" customWidth="1"/>
    <col min="10" max="13" width="10.7109375" style="12" customWidth="1"/>
    <col min="14" max="14" width="11.7109375" style="12" customWidth="1"/>
    <col min="15" max="15" width="11.7109375" style="12" bestFit="1" customWidth="1"/>
    <col min="16" max="16384" width="9.140625" style="12"/>
  </cols>
  <sheetData>
    <row r="1" spans="1:15" ht="20.25" x14ac:dyDescent="0.3">
      <c r="A1" s="135" t="s">
        <v>44</v>
      </c>
      <c r="B1" s="11"/>
      <c r="I1" s="96"/>
      <c r="M1" s="96" t="s">
        <v>45</v>
      </c>
    </row>
    <row r="2" spans="1:15" ht="14.25" x14ac:dyDescent="0.2">
      <c r="A2" s="97" t="s">
        <v>164</v>
      </c>
      <c r="B2" s="11"/>
      <c r="D2" s="98"/>
    </row>
    <row r="3" spans="1:15" ht="14.25" x14ac:dyDescent="0.2">
      <c r="A3" s="97" t="s">
        <v>46</v>
      </c>
      <c r="B3" s="11"/>
      <c r="D3" s="98"/>
    </row>
    <row r="4" spans="1:15" x14ac:dyDescent="0.2">
      <c r="B4" s="11"/>
    </row>
    <row r="5" spans="1:15" ht="15.75" x14ac:dyDescent="0.25">
      <c r="A5" s="134" t="s">
        <v>196</v>
      </c>
      <c r="B5" s="11"/>
    </row>
    <row r="6" spans="1:15" ht="13.5" thickBot="1" x14ac:dyDescent="0.25">
      <c r="I6" s="133"/>
      <c r="M6" s="100" t="s">
        <v>179</v>
      </c>
    </row>
    <row r="7" spans="1:15" ht="16.5" customHeight="1" thickTop="1" x14ac:dyDescent="0.2">
      <c r="A7" s="101" t="s">
        <v>3</v>
      </c>
      <c r="B7" s="252" t="s">
        <v>47</v>
      </c>
      <c r="C7" s="253" t="s">
        <v>48</v>
      </c>
      <c r="D7" s="254"/>
      <c r="E7" s="292" t="s">
        <v>14</v>
      </c>
      <c r="F7" s="308" t="s">
        <v>15</v>
      </c>
      <c r="G7" s="306" t="s">
        <v>49</v>
      </c>
      <c r="H7" s="367" t="s">
        <v>202</v>
      </c>
      <c r="I7" s="367"/>
      <c r="J7" s="367"/>
      <c r="K7" s="367"/>
      <c r="L7" s="368" t="s">
        <v>203</v>
      </c>
      <c r="M7" s="369"/>
      <c r="N7" s="370"/>
    </row>
    <row r="8" spans="1:15" ht="16.5" customHeight="1" x14ac:dyDescent="0.25">
      <c r="A8" s="248"/>
      <c r="B8" s="249"/>
      <c r="C8" s="255"/>
      <c r="D8" s="250"/>
      <c r="E8" s="251"/>
      <c r="F8" s="309"/>
      <c r="G8" s="307"/>
      <c r="H8" s="334"/>
      <c r="I8" s="335"/>
      <c r="J8" s="336"/>
      <c r="K8" s="336"/>
      <c r="L8" s="371" t="s">
        <v>204</v>
      </c>
      <c r="M8" s="372"/>
      <c r="N8" s="373"/>
    </row>
    <row r="9" spans="1:15" ht="33.75" customHeight="1" x14ac:dyDescent="0.25">
      <c r="A9" s="248"/>
      <c r="B9" s="249"/>
      <c r="C9" s="255"/>
      <c r="D9" s="250"/>
      <c r="E9" s="251"/>
      <c r="F9" s="309"/>
      <c r="G9" s="307"/>
      <c r="H9" s="374" t="s">
        <v>205</v>
      </c>
      <c r="I9" s="376" t="s">
        <v>206</v>
      </c>
      <c r="J9" s="378" t="s">
        <v>207</v>
      </c>
      <c r="K9" s="379"/>
      <c r="L9" s="380" t="s">
        <v>208</v>
      </c>
      <c r="M9" s="381"/>
      <c r="N9" s="382" t="s">
        <v>209</v>
      </c>
    </row>
    <row r="10" spans="1:15" ht="16.5" thickBot="1" x14ac:dyDescent="0.3">
      <c r="A10" s="102"/>
      <c r="B10" s="103"/>
      <c r="C10" s="104"/>
      <c r="D10" s="105"/>
      <c r="E10" s="256"/>
      <c r="F10" s="310"/>
      <c r="G10" s="156"/>
      <c r="H10" s="375"/>
      <c r="I10" s="377"/>
      <c r="J10" s="329" t="s">
        <v>50</v>
      </c>
      <c r="K10" s="331" t="s">
        <v>51</v>
      </c>
      <c r="L10" s="337" t="s">
        <v>210</v>
      </c>
      <c r="M10" s="340" t="s">
        <v>19</v>
      </c>
      <c r="N10" s="383"/>
    </row>
    <row r="11" spans="1:15" s="13" customFormat="1" ht="12" customHeight="1" thickTop="1" x14ac:dyDescent="0.2">
      <c r="A11" s="362">
        <v>1035</v>
      </c>
      <c r="B11" s="364" t="s">
        <v>52</v>
      </c>
      <c r="C11" s="277"/>
      <c r="D11" s="278"/>
      <c r="E11" s="262"/>
      <c r="F11" s="311"/>
      <c r="G11" s="270"/>
      <c r="H11" s="296"/>
      <c r="I11" s="316"/>
      <c r="J11" s="330"/>
      <c r="K11" s="332"/>
      <c r="L11" s="284"/>
      <c r="M11" s="341"/>
      <c r="N11" s="263"/>
    </row>
    <row r="12" spans="1:15" s="13" customFormat="1" ht="12" customHeight="1" x14ac:dyDescent="0.2">
      <c r="A12" s="363"/>
      <c r="B12" s="365"/>
      <c r="C12" s="138" t="s">
        <v>53</v>
      </c>
      <c r="D12" s="139" t="s">
        <v>54</v>
      </c>
      <c r="E12" s="264">
        <f>'1035'!G17</f>
        <v>4401806.5</v>
      </c>
      <c r="F12" s="312">
        <f>'1035'!G19</f>
        <v>4454899.07</v>
      </c>
      <c r="G12" s="259">
        <v>0</v>
      </c>
      <c r="H12" s="297">
        <f>(F12-E12)</f>
        <v>53092.570000000298</v>
      </c>
      <c r="I12" s="317">
        <v>0</v>
      </c>
      <c r="J12" s="317">
        <f>H12-I12</f>
        <v>53092.570000000298</v>
      </c>
      <c r="K12" s="265">
        <v>0</v>
      </c>
      <c r="L12" s="283">
        <f>'1035'!$G$31</f>
        <v>0</v>
      </c>
      <c r="M12" s="322">
        <f>'1035'!$G$32</f>
        <v>53092.57</v>
      </c>
      <c r="N12" s="265">
        <v>0</v>
      </c>
      <c r="O12" s="289"/>
    </row>
    <row r="13" spans="1:15" s="13" customFormat="1" ht="12" customHeight="1" x14ac:dyDescent="0.2">
      <c r="A13" s="362">
        <v>1036</v>
      </c>
      <c r="B13" s="364" t="s">
        <v>57</v>
      </c>
      <c r="C13" s="140"/>
      <c r="D13" s="141"/>
      <c r="E13" s="136"/>
      <c r="F13" s="313"/>
      <c r="G13" s="258"/>
      <c r="H13" s="298"/>
      <c r="I13" s="318"/>
      <c r="J13" s="316"/>
      <c r="K13" s="263"/>
      <c r="L13" s="284"/>
      <c r="M13" s="342"/>
      <c r="N13" s="266"/>
    </row>
    <row r="14" spans="1:15" s="13" customFormat="1" ht="12" customHeight="1" x14ac:dyDescent="0.2">
      <c r="A14" s="363"/>
      <c r="B14" s="365"/>
      <c r="C14" s="142" t="s">
        <v>55</v>
      </c>
      <c r="D14" s="139" t="s">
        <v>56</v>
      </c>
      <c r="E14" s="264">
        <f>'1036'!G17</f>
        <v>13275939.559999999</v>
      </c>
      <c r="F14" s="312">
        <f>'1036'!G19</f>
        <v>13275939.560000001</v>
      </c>
      <c r="G14" s="259">
        <v>0</v>
      </c>
      <c r="H14" s="297">
        <f>(F14-E14-G14)</f>
        <v>1.862645149230957E-9</v>
      </c>
      <c r="I14" s="317">
        <v>0</v>
      </c>
      <c r="J14" s="317">
        <f t="shared" ref="J14" si="0">H14-I14</f>
        <v>1.862645149230957E-9</v>
      </c>
      <c r="K14" s="265">
        <v>0</v>
      </c>
      <c r="L14" s="283">
        <f>'1036'!$G$31</f>
        <v>0</v>
      </c>
      <c r="M14" s="322">
        <f>'1036'!$G$32</f>
        <v>0</v>
      </c>
      <c r="N14" s="265">
        <v>0</v>
      </c>
      <c r="O14" s="289"/>
    </row>
    <row r="15" spans="1:15" s="13" customFormat="1" ht="12" customHeight="1" x14ac:dyDescent="0.2">
      <c r="A15" s="362">
        <v>1037</v>
      </c>
      <c r="B15" s="364" t="s">
        <v>57</v>
      </c>
      <c r="C15" s="143"/>
      <c r="D15" s="141"/>
      <c r="E15" s="136"/>
      <c r="F15" s="313"/>
      <c r="G15" s="258"/>
      <c r="H15" s="298"/>
      <c r="I15" s="318"/>
      <c r="J15" s="316"/>
      <c r="K15" s="263"/>
      <c r="L15" s="284"/>
      <c r="M15" s="342"/>
      <c r="N15" s="266"/>
    </row>
    <row r="16" spans="1:15" s="13" customFormat="1" ht="12" customHeight="1" x14ac:dyDescent="0.2">
      <c r="A16" s="363"/>
      <c r="B16" s="365"/>
      <c r="C16" s="138" t="s">
        <v>58</v>
      </c>
      <c r="D16" s="139" t="s">
        <v>59</v>
      </c>
      <c r="E16" s="264">
        <f>'1037'!G17</f>
        <v>14759817.5</v>
      </c>
      <c r="F16" s="312">
        <f>'1037'!G19</f>
        <v>14759817.5</v>
      </c>
      <c r="G16" s="259">
        <v>0</v>
      </c>
      <c r="H16" s="299">
        <f>(F16-E16-G16)</f>
        <v>0</v>
      </c>
      <c r="I16" s="317">
        <v>0</v>
      </c>
      <c r="J16" s="317">
        <f t="shared" ref="J16" si="1">H16-I16</f>
        <v>0</v>
      </c>
      <c r="K16" s="265">
        <v>0</v>
      </c>
      <c r="L16" s="283">
        <f>'1037'!$G$31</f>
        <v>0</v>
      </c>
      <c r="M16" s="322">
        <f>'1037'!$G$32</f>
        <v>0</v>
      </c>
      <c r="N16" s="265">
        <v>0</v>
      </c>
      <c r="O16" s="289"/>
    </row>
    <row r="17" spans="1:15" s="13" customFormat="1" ht="12" customHeight="1" x14ac:dyDescent="0.2">
      <c r="A17" s="362">
        <v>1038</v>
      </c>
      <c r="B17" s="366" t="s">
        <v>182</v>
      </c>
      <c r="C17" s="140"/>
      <c r="D17" s="141"/>
      <c r="E17" s="136"/>
      <c r="F17" s="313"/>
      <c r="G17" s="258"/>
      <c r="H17" s="300"/>
      <c r="I17" s="318"/>
      <c r="J17" s="316"/>
      <c r="K17" s="263"/>
      <c r="L17" s="284"/>
      <c r="M17" s="342"/>
      <c r="N17" s="266"/>
    </row>
    <row r="18" spans="1:15" s="13" customFormat="1" ht="12" customHeight="1" x14ac:dyDescent="0.2">
      <c r="A18" s="363"/>
      <c r="B18" s="365"/>
      <c r="C18" s="138" t="s">
        <v>60</v>
      </c>
      <c r="D18" s="139" t="s">
        <v>61</v>
      </c>
      <c r="E18" s="264">
        <f>'1038'!G17</f>
        <v>13621082.200000001</v>
      </c>
      <c r="F18" s="312">
        <f>'1038'!G19</f>
        <v>13625417.66</v>
      </c>
      <c r="G18" s="259">
        <v>0</v>
      </c>
      <c r="H18" s="299">
        <f>F18-E18-G18</f>
        <v>4335.4599999990314</v>
      </c>
      <c r="I18" s="317">
        <v>0</v>
      </c>
      <c r="J18" s="317">
        <f t="shared" ref="J18" si="2">H18-I18</f>
        <v>4335.4599999990314</v>
      </c>
      <c r="K18" s="265">
        <v>0</v>
      </c>
      <c r="L18" s="283">
        <f>'1038'!$G$31</f>
        <v>2000</v>
      </c>
      <c r="M18" s="322">
        <f>'1038'!$G$32</f>
        <v>2335.46</v>
      </c>
      <c r="N18" s="265">
        <v>0</v>
      </c>
      <c r="O18" s="289"/>
    </row>
    <row r="19" spans="1:15" s="13" customFormat="1" ht="12" customHeight="1" x14ac:dyDescent="0.2">
      <c r="A19" s="362">
        <v>1108</v>
      </c>
      <c r="B19" s="366" t="s">
        <v>62</v>
      </c>
      <c r="C19" s="140"/>
      <c r="D19" s="144"/>
      <c r="E19" s="136"/>
      <c r="F19" s="313"/>
      <c r="G19" s="258"/>
      <c r="H19" s="300"/>
      <c r="I19" s="318"/>
      <c r="J19" s="316"/>
      <c r="K19" s="263"/>
      <c r="L19" s="284"/>
      <c r="M19" s="342"/>
      <c r="N19" s="266"/>
    </row>
    <row r="20" spans="1:15" s="13" customFormat="1" ht="12" customHeight="1" x14ac:dyDescent="0.2">
      <c r="A20" s="363"/>
      <c r="B20" s="365"/>
      <c r="C20" s="145" t="s">
        <v>63</v>
      </c>
      <c r="D20" s="139" t="s">
        <v>59</v>
      </c>
      <c r="E20" s="264">
        <f>'1108'!G17</f>
        <v>46636963.859999999</v>
      </c>
      <c r="F20" s="312">
        <f>'1108'!G19</f>
        <v>46803553.289999999</v>
      </c>
      <c r="G20" s="259">
        <v>0</v>
      </c>
      <c r="H20" s="299">
        <f>(F20-E20-G20)</f>
        <v>166589.4299999997</v>
      </c>
      <c r="I20" s="317">
        <f>'1108'!G33</f>
        <v>74688</v>
      </c>
      <c r="J20" s="317">
        <f t="shared" ref="J20" si="3">H20-I20</f>
        <v>91901.429999999702</v>
      </c>
      <c r="K20" s="265">
        <v>0</v>
      </c>
      <c r="L20" s="283">
        <f>'1108'!$G$31</f>
        <v>20000</v>
      </c>
      <c r="M20" s="322">
        <f>'1108'!$G$32</f>
        <v>71901.429999999993</v>
      </c>
      <c r="N20" s="265">
        <v>0</v>
      </c>
      <c r="O20" s="289"/>
    </row>
    <row r="21" spans="1:15" s="13" customFormat="1" ht="12" customHeight="1" x14ac:dyDescent="0.2">
      <c r="A21" s="362">
        <v>1109</v>
      </c>
      <c r="B21" s="366" t="s">
        <v>64</v>
      </c>
      <c r="C21" s="146"/>
      <c r="D21" s="141"/>
      <c r="E21" s="136"/>
      <c r="F21" s="313"/>
      <c r="G21" s="258"/>
      <c r="H21" s="300"/>
      <c r="I21" s="318"/>
      <c r="J21" s="316"/>
      <c r="K21" s="263"/>
      <c r="L21" s="284"/>
      <c r="M21" s="342"/>
      <c r="N21" s="266"/>
    </row>
    <row r="22" spans="1:15" s="13" customFormat="1" ht="12" customHeight="1" x14ac:dyDescent="0.2">
      <c r="A22" s="363"/>
      <c r="B22" s="365"/>
      <c r="C22" s="142" t="s">
        <v>65</v>
      </c>
      <c r="D22" s="139" t="s">
        <v>56</v>
      </c>
      <c r="E22" s="264">
        <f>'1109'!G17</f>
        <v>20321225.379999999</v>
      </c>
      <c r="F22" s="312">
        <f>'1109'!G19</f>
        <v>20345376.879999999</v>
      </c>
      <c r="G22" s="259">
        <v>0</v>
      </c>
      <c r="H22" s="299">
        <f>(F22-E22-G22)</f>
        <v>24151.5</v>
      </c>
      <c r="I22" s="317">
        <f>'1109'!G27</f>
        <v>7279</v>
      </c>
      <c r="J22" s="317">
        <f t="shared" ref="J22" si="4">H22-I22</f>
        <v>16872.5</v>
      </c>
      <c r="K22" s="265">
        <v>0</v>
      </c>
      <c r="L22" s="283">
        <f>'1109'!$G$31</f>
        <v>3300</v>
      </c>
      <c r="M22" s="322">
        <f>'1109'!$G$32</f>
        <v>13572.5</v>
      </c>
      <c r="N22" s="265">
        <v>0</v>
      </c>
      <c r="O22" s="289"/>
    </row>
    <row r="23" spans="1:15" s="13" customFormat="1" ht="12" customHeight="1" x14ac:dyDescent="0.2">
      <c r="A23" s="362">
        <v>1110</v>
      </c>
      <c r="B23" s="366" t="s">
        <v>64</v>
      </c>
      <c r="C23" s="143"/>
      <c r="D23" s="141"/>
      <c r="E23" s="136"/>
      <c r="F23" s="313"/>
      <c r="G23" s="258"/>
      <c r="H23" s="301"/>
      <c r="I23" s="318"/>
      <c r="J23" s="316"/>
      <c r="K23" s="263"/>
      <c r="L23" s="284"/>
      <c r="M23" s="342"/>
      <c r="N23" s="266"/>
    </row>
    <row r="24" spans="1:15" s="13" customFormat="1" ht="12" customHeight="1" x14ac:dyDescent="0.2">
      <c r="A24" s="363"/>
      <c r="B24" s="365"/>
      <c r="C24" s="142" t="s">
        <v>66</v>
      </c>
      <c r="D24" s="147" t="s">
        <v>54</v>
      </c>
      <c r="E24" s="264">
        <f>'1110'!G17</f>
        <v>17113894.690000001</v>
      </c>
      <c r="F24" s="312">
        <f>'1110'!G19</f>
        <v>17724936.73</v>
      </c>
      <c r="G24" s="259">
        <v>0</v>
      </c>
      <c r="H24" s="299">
        <f>F24-E24-G24</f>
        <v>611042.03999999911</v>
      </c>
      <c r="I24" s="317">
        <f>'1110'!G27</f>
        <v>390696</v>
      </c>
      <c r="J24" s="317">
        <f t="shared" ref="J24" si="5">H24-I24</f>
        <v>220346.03999999911</v>
      </c>
      <c r="K24" s="265">
        <v>0</v>
      </c>
      <c r="L24" s="283">
        <f>'1110'!$G$31</f>
        <v>22000</v>
      </c>
      <c r="M24" s="322">
        <f>'1110'!$G$32</f>
        <v>198346.04</v>
      </c>
      <c r="N24" s="265">
        <v>0</v>
      </c>
      <c r="O24" s="289"/>
    </row>
    <row r="25" spans="1:15" s="13" customFormat="1" ht="12" customHeight="1" x14ac:dyDescent="0.2">
      <c r="A25" s="362">
        <v>1128</v>
      </c>
      <c r="B25" s="366" t="s">
        <v>70</v>
      </c>
      <c r="C25" s="143"/>
      <c r="D25" s="144"/>
      <c r="E25" s="136"/>
      <c r="F25" s="313"/>
      <c r="G25" s="258"/>
      <c r="H25" s="302"/>
      <c r="I25" s="318"/>
      <c r="J25" s="316"/>
      <c r="K25" s="263"/>
      <c r="L25" s="284"/>
      <c r="M25" s="342"/>
      <c r="N25" s="266"/>
    </row>
    <row r="26" spans="1:15" s="13" customFormat="1" ht="12" customHeight="1" x14ac:dyDescent="0.2">
      <c r="A26" s="363"/>
      <c r="B26" s="365"/>
      <c r="C26" s="142" t="s">
        <v>67</v>
      </c>
      <c r="D26" s="139" t="s">
        <v>56</v>
      </c>
      <c r="E26" s="264">
        <f>'1128'!G17</f>
        <v>52367971.93</v>
      </c>
      <c r="F26" s="312">
        <f>'1128'!G19</f>
        <v>52532946.969999999</v>
      </c>
      <c r="G26" s="259">
        <f>'1128'!G23</f>
        <v>126560</v>
      </c>
      <c r="H26" s="303">
        <f>F26-E26-G26</f>
        <v>38415.039999999106</v>
      </c>
      <c r="I26" s="319">
        <v>0</v>
      </c>
      <c r="J26" s="317">
        <f t="shared" ref="J26" si="6">H26-I26</f>
        <v>38415.039999999106</v>
      </c>
      <c r="K26" s="265">
        <v>0</v>
      </c>
      <c r="L26" s="283">
        <f>'1128'!$G$31</f>
        <v>35000</v>
      </c>
      <c r="M26" s="322">
        <f>'1128'!$G$32</f>
        <v>3415.04</v>
      </c>
      <c r="N26" s="265">
        <v>0</v>
      </c>
      <c r="O26" s="289"/>
    </row>
    <row r="27" spans="1:15" s="13" customFormat="1" ht="12" customHeight="1" x14ac:dyDescent="0.2">
      <c r="A27" s="362">
        <v>1129</v>
      </c>
      <c r="B27" s="366" t="s">
        <v>68</v>
      </c>
      <c r="C27" s="143"/>
      <c r="D27" s="141"/>
      <c r="E27" s="136"/>
      <c r="F27" s="313"/>
      <c r="G27" s="258"/>
      <c r="H27" s="300"/>
      <c r="I27" s="318"/>
      <c r="J27" s="316"/>
      <c r="K27" s="263"/>
      <c r="L27" s="284"/>
      <c r="M27" s="342"/>
      <c r="N27" s="266"/>
    </row>
    <row r="28" spans="1:15" s="13" customFormat="1" ht="12" customHeight="1" x14ac:dyDescent="0.2">
      <c r="A28" s="363"/>
      <c r="B28" s="365"/>
      <c r="C28" s="142" t="s">
        <v>69</v>
      </c>
      <c r="D28" s="139" t="s">
        <v>61</v>
      </c>
      <c r="E28" s="264">
        <f>'1129'!G17</f>
        <v>17039916.460000001</v>
      </c>
      <c r="F28" s="312">
        <f>'1129'!G19</f>
        <v>17094774.939999998</v>
      </c>
      <c r="G28" s="259">
        <v>0</v>
      </c>
      <c r="H28" s="299">
        <f>(F28-E28-G28)</f>
        <v>54858.479999996722</v>
      </c>
      <c r="I28" s="317">
        <v>0</v>
      </c>
      <c r="J28" s="317">
        <f t="shared" ref="J28" si="7">H28-I28</f>
        <v>54858.479999996722</v>
      </c>
      <c r="K28" s="265">
        <v>0</v>
      </c>
      <c r="L28" s="283">
        <f>'1129'!$G$31</f>
        <v>0</v>
      </c>
      <c r="M28" s="322">
        <f>'1129'!$G$32</f>
        <v>54858.48</v>
      </c>
      <c r="N28" s="265">
        <v>0</v>
      </c>
      <c r="O28" s="289"/>
    </row>
    <row r="29" spans="1:15" s="13" customFormat="1" ht="12" customHeight="1" x14ac:dyDescent="0.2">
      <c r="A29" s="362">
        <v>1130</v>
      </c>
      <c r="B29" s="384" t="s">
        <v>70</v>
      </c>
      <c r="C29" s="143"/>
      <c r="D29" s="141"/>
      <c r="E29" s="136"/>
      <c r="F29" s="313"/>
      <c r="G29" s="258"/>
      <c r="H29" s="300"/>
      <c r="I29" s="318"/>
      <c r="J29" s="316"/>
      <c r="K29" s="263"/>
      <c r="L29" s="284"/>
      <c r="M29" s="342"/>
      <c r="N29" s="266"/>
    </row>
    <row r="30" spans="1:15" s="13" customFormat="1" ht="12" customHeight="1" x14ac:dyDescent="0.2">
      <c r="A30" s="363"/>
      <c r="B30" s="385"/>
      <c r="C30" s="138" t="s">
        <v>71</v>
      </c>
      <c r="D30" s="148" t="s">
        <v>59</v>
      </c>
      <c r="E30" s="264">
        <f>'1130'!G17</f>
        <v>22470485.940000001</v>
      </c>
      <c r="F30" s="312">
        <f>'1130'!G19</f>
        <v>22731467.640000001</v>
      </c>
      <c r="G30" s="259">
        <v>0</v>
      </c>
      <c r="H30" s="299">
        <f>(F30-E30-G30)</f>
        <v>260981.69999999925</v>
      </c>
      <c r="I30" s="317">
        <f>'1130'!G27</f>
        <v>4573</v>
      </c>
      <c r="J30" s="317">
        <f t="shared" ref="J30" si="8">H30-I30</f>
        <v>256408.69999999925</v>
      </c>
      <c r="K30" s="265">
        <v>0</v>
      </c>
      <c r="L30" s="283">
        <f>'1130'!$G$31</f>
        <v>12000</v>
      </c>
      <c r="M30" s="322">
        <f>'1130'!$G$32</f>
        <v>244408.7</v>
      </c>
      <c r="N30" s="265">
        <v>0</v>
      </c>
      <c r="O30" s="289"/>
    </row>
    <row r="31" spans="1:15" s="13" customFormat="1" ht="12" customHeight="1" x14ac:dyDescent="0.2">
      <c r="A31" s="362">
        <v>1131</v>
      </c>
      <c r="B31" s="364" t="s">
        <v>167</v>
      </c>
      <c r="C31" s="143"/>
      <c r="D31" s="141"/>
      <c r="E31" s="136"/>
      <c r="F31" s="313"/>
      <c r="G31" s="258"/>
      <c r="H31" s="300"/>
      <c r="I31" s="318"/>
      <c r="J31" s="316"/>
      <c r="K31" s="263"/>
      <c r="L31" s="284"/>
      <c r="M31" s="342"/>
      <c r="N31" s="266"/>
    </row>
    <row r="32" spans="1:15" s="13" customFormat="1" ht="12" customHeight="1" x14ac:dyDescent="0.2">
      <c r="A32" s="363"/>
      <c r="B32" s="365"/>
      <c r="C32" s="149" t="s">
        <v>72</v>
      </c>
      <c r="D32" s="148" t="s">
        <v>59</v>
      </c>
      <c r="E32" s="264">
        <f>'1131'!G17</f>
        <v>41068329.799999997</v>
      </c>
      <c r="F32" s="312">
        <f>'1131'!G19</f>
        <v>41896330.359999999</v>
      </c>
      <c r="G32" s="259">
        <v>0</v>
      </c>
      <c r="H32" s="299">
        <f>(F32-E32-G32)</f>
        <v>828000.56000000238</v>
      </c>
      <c r="I32" s="317">
        <f>'1131'!G27</f>
        <v>554897</v>
      </c>
      <c r="J32" s="317">
        <f t="shared" ref="J32" si="9">H32-I32</f>
        <v>273103.56000000238</v>
      </c>
      <c r="K32" s="265">
        <v>0</v>
      </c>
      <c r="L32" s="283">
        <f>'1131'!$G$31</f>
        <v>81931</v>
      </c>
      <c r="M32" s="322">
        <f>'1131'!$G$32</f>
        <v>191172.56</v>
      </c>
      <c r="N32" s="265">
        <v>0</v>
      </c>
      <c r="O32" s="289"/>
    </row>
    <row r="33" spans="1:15" s="13" customFormat="1" ht="12" customHeight="1" x14ac:dyDescent="0.2">
      <c r="A33" s="362">
        <v>1132</v>
      </c>
      <c r="B33" s="366" t="s">
        <v>73</v>
      </c>
      <c r="C33" s="143"/>
      <c r="D33" s="141"/>
      <c r="E33" s="136"/>
      <c r="F33" s="313"/>
      <c r="G33" s="258"/>
      <c r="H33" s="300"/>
      <c r="I33" s="318"/>
      <c r="J33" s="316"/>
      <c r="K33" s="263"/>
      <c r="L33" s="284"/>
      <c r="M33" s="342"/>
      <c r="N33" s="266"/>
    </row>
    <row r="34" spans="1:15" s="13" customFormat="1" ht="12" customHeight="1" x14ac:dyDescent="0.2">
      <c r="A34" s="363"/>
      <c r="B34" s="365"/>
      <c r="C34" s="138" t="s">
        <v>74</v>
      </c>
      <c r="D34" s="139" t="s">
        <v>56</v>
      </c>
      <c r="E34" s="264">
        <f>'1132'!G16</f>
        <v>61259642.530000001</v>
      </c>
      <c r="F34" s="312">
        <f>'1132'!G18</f>
        <v>68464292.789999992</v>
      </c>
      <c r="G34" s="259">
        <f>'1132'!G22</f>
        <v>1447290</v>
      </c>
      <c r="H34" s="303">
        <f>(F34-E34-G34)</f>
        <v>5757360.2599999905</v>
      </c>
      <c r="I34" s="319">
        <f>'1132'!G26</f>
        <v>66492</v>
      </c>
      <c r="J34" s="317">
        <f t="shared" ref="J34" si="10">H34-I34</f>
        <v>5690868.2599999905</v>
      </c>
      <c r="K34" s="265">
        <v>0</v>
      </c>
      <c r="L34" s="283">
        <f>'1132'!$G$30</f>
        <v>1000</v>
      </c>
      <c r="M34" s="322">
        <f>'1132'!$G$31</f>
        <v>5689868.2599999998</v>
      </c>
      <c r="N34" s="265">
        <v>0</v>
      </c>
      <c r="O34" s="289"/>
    </row>
    <row r="35" spans="1:15" s="13" customFormat="1" ht="12" customHeight="1" x14ac:dyDescent="0.2">
      <c r="A35" s="362">
        <v>1133</v>
      </c>
      <c r="B35" s="386" t="s">
        <v>166</v>
      </c>
      <c r="C35" s="140"/>
      <c r="D35" s="141"/>
      <c r="E35" s="136"/>
      <c r="F35" s="313"/>
      <c r="G35" s="258"/>
      <c r="H35" s="300"/>
      <c r="I35" s="318"/>
      <c r="J35" s="316"/>
      <c r="K35" s="263"/>
      <c r="L35" s="284"/>
      <c r="M35" s="342"/>
      <c r="N35" s="266"/>
    </row>
    <row r="36" spans="1:15" s="13" customFormat="1" ht="15.75" customHeight="1" x14ac:dyDescent="0.2">
      <c r="A36" s="363"/>
      <c r="B36" s="387"/>
      <c r="C36" s="142" t="s">
        <v>75</v>
      </c>
      <c r="D36" s="139" t="s">
        <v>59</v>
      </c>
      <c r="E36" s="264">
        <f>'1133'!G17</f>
        <v>48106952.899999999</v>
      </c>
      <c r="F36" s="312">
        <f>'1133'!G19</f>
        <v>48149563.82</v>
      </c>
      <c r="G36" s="259">
        <v>0</v>
      </c>
      <c r="H36" s="299">
        <f>(F36-E36-G36)</f>
        <v>42610.920000001788</v>
      </c>
      <c r="I36" s="317">
        <f>'1133'!G27</f>
        <v>18408</v>
      </c>
      <c r="J36" s="317">
        <f t="shared" ref="J36" si="11">H36-I36</f>
        <v>24202.920000001788</v>
      </c>
      <c r="K36" s="265">
        <v>0</v>
      </c>
      <c r="L36" s="283">
        <f>'1133'!$G$31</f>
        <v>4500</v>
      </c>
      <c r="M36" s="322">
        <f>'1133'!$G$32</f>
        <v>19702.919999999998</v>
      </c>
      <c r="N36" s="265">
        <v>0</v>
      </c>
      <c r="O36" s="289"/>
    </row>
    <row r="37" spans="1:15" s="13" customFormat="1" ht="12" customHeight="1" x14ac:dyDescent="0.2">
      <c r="A37" s="362">
        <v>1134</v>
      </c>
      <c r="B37" s="366" t="s">
        <v>76</v>
      </c>
      <c r="C37" s="150"/>
      <c r="D37" s="151"/>
      <c r="E37" s="136"/>
      <c r="F37" s="314"/>
      <c r="G37" s="257"/>
      <c r="H37" s="302"/>
      <c r="I37" s="320"/>
      <c r="J37" s="316"/>
      <c r="K37" s="263"/>
      <c r="L37" s="284"/>
      <c r="M37" s="342"/>
      <c r="N37" s="266"/>
    </row>
    <row r="38" spans="1:15" s="13" customFormat="1" ht="12" customHeight="1" x14ac:dyDescent="0.2">
      <c r="A38" s="363"/>
      <c r="B38" s="365"/>
      <c r="C38" s="142" t="s">
        <v>77</v>
      </c>
      <c r="D38" s="139" t="s">
        <v>59</v>
      </c>
      <c r="E38" s="264">
        <f>'1134'!G17</f>
        <v>31282780.259999998</v>
      </c>
      <c r="F38" s="312">
        <f>'1134'!G19</f>
        <v>31189589.649999999</v>
      </c>
      <c r="G38" s="259">
        <f>'1134'!G23</f>
        <v>87910</v>
      </c>
      <c r="H38" s="303">
        <f>F38-E38-G38</f>
        <v>-181100.6099999994</v>
      </c>
      <c r="I38" s="319">
        <f>'1134'!G27</f>
        <v>0</v>
      </c>
      <c r="J38" s="317">
        <v>0</v>
      </c>
      <c r="K38" s="265">
        <f>H38-I38</f>
        <v>-181100.6099999994</v>
      </c>
      <c r="L38" s="283">
        <f>'1134'!$G$31</f>
        <v>0</v>
      </c>
      <c r="M38" s="322">
        <f>'1134'!$G$32</f>
        <v>0</v>
      </c>
      <c r="N38" s="265">
        <v>0</v>
      </c>
      <c r="O38" s="289"/>
    </row>
    <row r="39" spans="1:15" s="13" customFormat="1" ht="12" customHeight="1" x14ac:dyDescent="0.2">
      <c r="A39" s="362">
        <v>1152</v>
      </c>
      <c r="B39" s="366" t="s">
        <v>78</v>
      </c>
      <c r="C39" s="143"/>
      <c r="D39" s="141"/>
      <c r="E39" s="136"/>
      <c r="F39" s="313"/>
      <c r="G39" s="258"/>
      <c r="H39" s="300"/>
      <c r="I39" s="318"/>
      <c r="J39" s="316"/>
      <c r="K39" s="263"/>
      <c r="L39" s="284"/>
      <c r="M39" s="342"/>
      <c r="N39" s="266"/>
    </row>
    <row r="40" spans="1:15" s="13" customFormat="1" ht="12" customHeight="1" x14ac:dyDescent="0.2">
      <c r="A40" s="363"/>
      <c r="B40" s="365"/>
      <c r="C40" s="152" t="s">
        <v>79</v>
      </c>
      <c r="D40" s="139" t="s">
        <v>59</v>
      </c>
      <c r="E40" s="264">
        <f>'1152'!G17</f>
        <v>18529164.579999998</v>
      </c>
      <c r="F40" s="312">
        <f>'1152'!G19</f>
        <v>18551831.710000001</v>
      </c>
      <c r="G40" s="259">
        <v>0</v>
      </c>
      <c r="H40" s="299">
        <f>(F40-E40-G40)</f>
        <v>22667.130000002682</v>
      </c>
      <c r="I40" s="317">
        <f>'1152'!G27</f>
        <v>0</v>
      </c>
      <c r="J40" s="317">
        <f t="shared" ref="J40" si="12">H40-I40</f>
        <v>22667.130000002682</v>
      </c>
      <c r="K40" s="265">
        <v>0</v>
      </c>
      <c r="L40" s="283">
        <f>'1152'!$G$31</f>
        <v>7000</v>
      </c>
      <c r="M40" s="322">
        <f>'1152'!$G$32</f>
        <v>15667.13</v>
      </c>
      <c r="N40" s="265">
        <v>0</v>
      </c>
      <c r="O40" s="289"/>
    </row>
    <row r="41" spans="1:15" s="13" customFormat="1" ht="12" customHeight="1" x14ac:dyDescent="0.2">
      <c r="A41" s="362">
        <v>1162</v>
      </c>
      <c r="B41" s="366" t="s">
        <v>80</v>
      </c>
      <c r="C41" s="153"/>
      <c r="D41" s="141"/>
      <c r="E41" s="136"/>
      <c r="F41" s="313"/>
      <c r="G41" s="258"/>
      <c r="H41" s="300"/>
      <c r="I41" s="318"/>
      <c r="J41" s="316"/>
      <c r="K41" s="263"/>
      <c r="L41" s="284"/>
      <c r="M41" s="342"/>
      <c r="N41" s="266"/>
    </row>
    <row r="42" spans="1:15" s="13" customFormat="1" ht="12" customHeight="1" x14ac:dyDescent="0.2">
      <c r="A42" s="363"/>
      <c r="B42" s="365"/>
      <c r="C42" s="152" t="s">
        <v>81</v>
      </c>
      <c r="D42" s="147" t="s">
        <v>56</v>
      </c>
      <c r="E42" s="264">
        <f>'1162'!G17</f>
        <v>17198417.800000001</v>
      </c>
      <c r="F42" s="312">
        <f>'1162'!G19</f>
        <v>17306272.370000001</v>
      </c>
      <c r="G42" s="259">
        <v>0</v>
      </c>
      <c r="H42" s="299">
        <f>(F42-E42-G42)</f>
        <v>107854.5700000003</v>
      </c>
      <c r="I42" s="317">
        <f>'1162'!G27</f>
        <v>0</v>
      </c>
      <c r="J42" s="317">
        <f t="shared" ref="J42" si="13">H42-I42</f>
        <v>107854.5700000003</v>
      </c>
      <c r="K42" s="265">
        <v>0</v>
      </c>
      <c r="L42" s="283">
        <f>'1162'!$G$31</f>
        <v>15000</v>
      </c>
      <c r="M42" s="322">
        <f>'1162'!$G$32</f>
        <v>92854.57</v>
      </c>
      <c r="N42" s="265">
        <v>0</v>
      </c>
      <c r="O42" s="289"/>
    </row>
    <row r="43" spans="1:15" s="13" customFormat="1" ht="12" customHeight="1" x14ac:dyDescent="0.2">
      <c r="A43" s="362">
        <v>1171</v>
      </c>
      <c r="B43" s="366" t="s">
        <v>102</v>
      </c>
      <c r="C43" s="153"/>
      <c r="D43" s="144"/>
      <c r="E43" s="136"/>
      <c r="F43" s="313"/>
      <c r="G43" s="258"/>
      <c r="H43" s="300"/>
      <c r="I43" s="318"/>
      <c r="J43" s="316"/>
      <c r="K43" s="263"/>
      <c r="L43" s="284"/>
      <c r="M43" s="342"/>
      <c r="N43" s="266"/>
    </row>
    <row r="44" spans="1:15" s="13" customFormat="1" ht="12" customHeight="1" x14ac:dyDescent="0.2">
      <c r="A44" s="363"/>
      <c r="B44" s="365"/>
      <c r="C44" s="152" t="s">
        <v>169</v>
      </c>
      <c r="D44" s="139" t="s">
        <v>61</v>
      </c>
      <c r="E44" s="264">
        <f>'1171'!G17</f>
        <v>24102694.629999999</v>
      </c>
      <c r="F44" s="312">
        <f>'1171'!G19</f>
        <v>24391837.140000001</v>
      </c>
      <c r="G44" s="259">
        <v>0</v>
      </c>
      <c r="H44" s="299">
        <f>(F44-E44-G44)</f>
        <v>289142.51000000164</v>
      </c>
      <c r="I44" s="317">
        <f>'1171'!G27</f>
        <v>0</v>
      </c>
      <c r="J44" s="317">
        <f t="shared" ref="J44" si="14">H44-I44</f>
        <v>289142.51000000164</v>
      </c>
      <c r="K44" s="265">
        <v>0</v>
      </c>
      <c r="L44" s="283">
        <f>'1171'!$G$31</f>
        <v>15000</v>
      </c>
      <c r="M44" s="322">
        <f>'1171'!$G$32</f>
        <v>274142.51</v>
      </c>
      <c r="N44" s="265">
        <v>0</v>
      </c>
      <c r="O44" s="289"/>
    </row>
    <row r="45" spans="1:15" s="13" customFormat="1" ht="12" customHeight="1" x14ac:dyDescent="0.2">
      <c r="A45" s="362">
        <v>1173</v>
      </c>
      <c r="B45" s="366" t="s">
        <v>161</v>
      </c>
      <c r="C45" s="153"/>
      <c r="D45" s="141"/>
      <c r="E45" s="136"/>
      <c r="F45" s="313"/>
      <c r="G45" s="258"/>
      <c r="H45" s="300"/>
      <c r="I45" s="321"/>
      <c r="J45" s="316"/>
      <c r="K45" s="263"/>
      <c r="L45" s="284"/>
      <c r="M45" s="342"/>
      <c r="N45" s="266"/>
    </row>
    <row r="46" spans="1:15" s="13" customFormat="1" ht="12" customHeight="1" x14ac:dyDescent="0.2">
      <c r="A46" s="363"/>
      <c r="B46" s="365"/>
      <c r="C46" s="152" t="s">
        <v>82</v>
      </c>
      <c r="D46" s="139" t="s">
        <v>59</v>
      </c>
      <c r="E46" s="264">
        <f>'1173'!G17</f>
        <v>59572350.580000006</v>
      </c>
      <c r="F46" s="312">
        <f>'1173'!G19</f>
        <v>58855775.850000001</v>
      </c>
      <c r="G46" s="259">
        <v>0</v>
      </c>
      <c r="H46" s="299">
        <f>F46-E46</f>
        <v>-716574.73000000417</v>
      </c>
      <c r="I46" s="322">
        <f>'1173'!G27</f>
        <v>299712</v>
      </c>
      <c r="J46" s="317">
        <v>0</v>
      </c>
      <c r="K46" s="265">
        <f>H46-I46</f>
        <v>-1016286.7300000042</v>
      </c>
      <c r="L46" s="283">
        <f>'1173'!$G$31</f>
        <v>0</v>
      </c>
      <c r="M46" s="322">
        <f>'1173'!$G$32</f>
        <v>0</v>
      </c>
      <c r="N46" s="265">
        <v>0</v>
      </c>
      <c r="O46" s="289"/>
    </row>
    <row r="47" spans="1:15" s="13" customFormat="1" ht="12" customHeight="1" x14ac:dyDescent="0.2">
      <c r="A47" s="362">
        <v>1216</v>
      </c>
      <c r="B47" s="364" t="s">
        <v>83</v>
      </c>
      <c r="C47" s="153"/>
      <c r="D47" s="141"/>
      <c r="E47" s="136"/>
      <c r="F47" s="313"/>
      <c r="G47" s="258"/>
      <c r="H47" s="300"/>
      <c r="I47" s="321"/>
      <c r="J47" s="316"/>
      <c r="K47" s="263"/>
      <c r="L47" s="284"/>
      <c r="M47" s="342"/>
      <c r="N47" s="266"/>
    </row>
    <row r="48" spans="1:15" s="13" customFormat="1" ht="12" customHeight="1" x14ac:dyDescent="0.2">
      <c r="A48" s="363"/>
      <c r="B48" s="365"/>
      <c r="C48" s="142" t="s">
        <v>84</v>
      </c>
      <c r="D48" s="139" t="s">
        <v>85</v>
      </c>
      <c r="E48" s="264">
        <f>'1216'!G17</f>
        <v>16662301.709999999</v>
      </c>
      <c r="F48" s="312">
        <f>'1216'!G19</f>
        <v>16873568.77</v>
      </c>
      <c r="G48" s="259">
        <v>0</v>
      </c>
      <c r="H48" s="299">
        <f>F48-E48-G48</f>
        <v>211267.06000000052</v>
      </c>
      <c r="I48" s="322">
        <f>'1216'!G27</f>
        <v>0</v>
      </c>
      <c r="J48" s="317">
        <f t="shared" ref="J48" si="15">H48-I48</f>
        <v>211267.06000000052</v>
      </c>
      <c r="K48" s="265">
        <v>0</v>
      </c>
      <c r="L48" s="283">
        <f>'1216'!$G$31</f>
        <v>2000</v>
      </c>
      <c r="M48" s="322">
        <f>'1216'!$G$32</f>
        <v>15768.54</v>
      </c>
      <c r="N48" s="265">
        <v>193498.52</v>
      </c>
      <c r="O48" s="289"/>
    </row>
    <row r="49" spans="1:15" s="13" customFormat="1" ht="12" customHeight="1" x14ac:dyDescent="0.2">
      <c r="A49" s="362">
        <v>1218</v>
      </c>
      <c r="B49" s="366" t="s">
        <v>86</v>
      </c>
      <c r="C49" s="140"/>
      <c r="D49" s="141"/>
      <c r="E49" s="136"/>
      <c r="F49" s="313"/>
      <c r="G49" s="258"/>
      <c r="H49" s="300"/>
      <c r="I49" s="321"/>
      <c r="J49" s="316"/>
      <c r="K49" s="263"/>
      <c r="L49" s="284"/>
      <c r="M49" s="342"/>
      <c r="N49" s="266"/>
    </row>
    <row r="50" spans="1:15" s="13" customFormat="1" ht="12" customHeight="1" thickBot="1" x14ac:dyDescent="0.25">
      <c r="A50" s="388"/>
      <c r="B50" s="389"/>
      <c r="C50" s="352" t="s">
        <v>87</v>
      </c>
      <c r="D50" s="353" t="s">
        <v>54</v>
      </c>
      <c r="E50" s="354">
        <f>'1218'!G17</f>
        <v>21452454.640000001</v>
      </c>
      <c r="F50" s="355">
        <f>'1218'!G19</f>
        <v>21477156.239999998</v>
      </c>
      <c r="G50" s="356">
        <v>0</v>
      </c>
      <c r="H50" s="357">
        <f>(F50-E50-G50)</f>
        <v>24701.599999997765</v>
      </c>
      <c r="I50" s="358">
        <f>'1218'!G27</f>
        <v>0</v>
      </c>
      <c r="J50" s="359">
        <f t="shared" ref="J50" si="16">H50-I50</f>
        <v>24701.599999997765</v>
      </c>
      <c r="K50" s="360">
        <v>0</v>
      </c>
      <c r="L50" s="361">
        <f>'1218'!$G$31</f>
        <v>4000</v>
      </c>
      <c r="M50" s="358">
        <f>'1218'!$G$32</f>
        <v>20701.599999999999</v>
      </c>
      <c r="N50" s="360">
        <v>0</v>
      </c>
      <c r="O50" s="289"/>
    </row>
    <row r="51" spans="1:15" s="13" customFormat="1" ht="12" customHeight="1" x14ac:dyDescent="0.2">
      <c r="A51" s="390">
        <v>1306</v>
      </c>
      <c r="B51" s="391" t="s">
        <v>88</v>
      </c>
      <c r="C51" s="154"/>
      <c r="D51" s="151"/>
      <c r="E51" s="137"/>
      <c r="F51" s="314"/>
      <c r="G51" s="257"/>
      <c r="H51" s="302"/>
      <c r="I51" s="323"/>
      <c r="J51" s="347"/>
      <c r="K51" s="348"/>
      <c r="L51" s="349"/>
      <c r="M51" s="350"/>
      <c r="N51" s="351"/>
    </row>
    <row r="52" spans="1:15" s="13" customFormat="1" ht="12" customHeight="1" x14ac:dyDescent="0.2">
      <c r="A52" s="363"/>
      <c r="B52" s="365"/>
      <c r="C52" s="145" t="s">
        <v>89</v>
      </c>
      <c r="D52" s="139" t="s">
        <v>90</v>
      </c>
      <c r="E52" s="264">
        <f>'1306'!G17</f>
        <v>3887852.05</v>
      </c>
      <c r="F52" s="312">
        <f>'1306'!G19</f>
        <v>3896149.11</v>
      </c>
      <c r="G52" s="259">
        <v>0</v>
      </c>
      <c r="H52" s="299">
        <f>(F52-E52-G52)</f>
        <v>8297.0600000000559</v>
      </c>
      <c r="I52" s="322">
        <v>0</v>
      </c>
      <c r="J52" s="317">
        <f t="shared" ref="J52" si="17">H52-I52</f>
        <v>8297.0600000000559</v>
      </c>
      <c r="K52" s="265">
        <v>0</v>
      </c>
      <c r="L52" s="283">
        <f>'1306'!$G$31</f>
        <v>4148</v>
      </c>
      <c r="M52" s="322">
        <f>'1306'!$G$32</f>
        <v>4149.0600000000004</v>
      </c>
      <c r="N52" s="265">
        <v>0</v>
      </c>
      <c r="O52" s="289"/>
    </row>
    <row r="53" spans="1:15" s="13" customFormat="1" ht="12" customHeight="1" x14ac:dyDescent="0.2">
      <c r="A53" s="362">
        <v>1307</v>
      </c>
      <c r="B53" s="366" t="s">
        <v>88</v>
      </c>
      <c r="C53" s="146"/>
      <c r="D53" s="141"/>
      <c r="E53" s="136"/>
      <c r="F53" s="313"/>
      <c r="G53" s="258"/>
      <c r="H53" s="300"/>
      <c r="I53" s="321"/>
      <c r="J53" s="316"/>
      <c r="K53" s="263"/>
      <c r="L53" s="284"/>
      <c r="M53" s="342"/>
      <c r="N53" s="266"/>
    </row>
    <row r="54" spans="1:15" s="13" customFormat="1" ht="12" customHeight="1" x14ac:dyDescent="0.2">
      <c r="A54" s="363"/>
      <c r="B54" s="365"/>
      <c r="C54" s="142" t="s">
        <v>91</v>
      </c>
      <c r="D54" s="139" t="s">
        <v>56</v>
      </c>
      <c r="E54" s="264">
        <f>'1307'!G17</f>
        <v>15828946.800000001</v>
      </c>
      <c r="F54" s="312">
        <f>'1307'!G19</f>
        <v>15828946.800000001</v>
      </c>
      <c r="G54" s="259">
        <v>0</v>
      </c>
      <c r="H54" s="299">
        <f>(F54-E54-G54)</f>
        <v>0</v>
      </c>
      <c r="I54" s="322">
        <v>0</v>
      </c>
      <c r="J54" s="317">
        <f t="shared" ref="J54" si="18">H54-I54</f>
        <v>0</v>
      </c>
      <c r="K54" s="265">
        <v>0</v>
      </c>
      <c r="L54" s="283">
        <f>'1307'!$G$31</f>
        <v>0</v>
      </c>
      <c r="M54" s="322">
        <f>'1307'!$G$32</f>
        <v>0</v>
      </c>
      <c r="N54" s="265">
        <v>0</v>
      </c>
      <c r="O54" s="289"/>
    </row>
    <row r="55" spans="1:15" s="13" customFormat="1" ht="12" customHeight="1" x14ac:dyDescent="0.2">
      <c r="A55" s="362">
        <v>1308</v>
      </c>
      <c r="B55" s="366" t="s">
        <v>92</v>
      </c>
      <c r="C55" s="143"/>
      <c r="D55" s="141"/>
      <c r="E55" s="136"/>
      <c r="F55" s="313"/>
      <c r="G55" s="258"/>
      <c r="H55" s="301"/>
      <c r="I55" s="321"/>
      <c r="J55" s="316"/>
      <c r="K55" s="263"/>
      <c r="L55" s="284"/>
      <c r="M55" s="342"/>
      <c r="N55" s="266"/>
    </row>
    <row r="56" spans="1:15" s="13" customFormat="1" ht="12" customHeight="1" x14ac:dyDescent="0.2">
      <c r="A56" s="363"/>
      <c r="B56" s="365"/>
      <c r="C56" s="145" t="s">
        <v>93</v>
      </c>
      <c r="D56" s="148" t="s">
        <v>54</v>
      </c>
      <c r="E56" s="264">
        <f>'1308'!G17</f>
        <v>5251592.4000000004</v>
      </c>
      <c r="F56" s="312">
        <f>'1308'!G19</f>
        <v>5277423.29</v>
      </c>
      <c r="G56" s="259">
        <v>0</v>
      </c>
      <c r="H56" s="299">
        <f>F56-E56-G56</f>
        <v>25830.889999999665</v>
      </c>
      <c r="I56" s="322">
        <v>0</v>
      </c>
      <c r="J56" s="317">
        <f t="shared" ref="J56" si="19">H56-I56</f>
        <v>25830.889999999665</v>
      </c>
      <c r="K56" s="265">
        <v>0</v>
      </c>
      <c r="L56" s="283">
        <f>'1308'!$G$31</f>
        <v>0</v>
      </c>
      <c r="M56" s="322">
        <f>'1308'!$G$32</f>
        <v>25830.89</v>
      </c>
      <c r="N56" s="265">
        <v>0</v>
      </c>
      <c r="O56" s="289"/>
    </row>
    <row r="57" spans="1:15" s="13" customFormat="1" ht="12" customHeight="1" x14ac:dyDescent="0.2">
      <c r="A57" s="362">
        <v>1309</v>
      </c>
      <c r="B57" s="366" t="s">
        <v>94</v>
      </c>
      <c r="C57" s="146"/>
      <c r="D57" s="141"/>
      <c r="E57" s="136"/>
      <c r="F57" s="313"/>
      <c r="G57" s="258"/>
      <c r="H57" s="300"/>
      <c r="I57" s="321"/>
      <c r="J57" s="316"/>
      <c r="K57" s="263"/>
      <c r="L57" s="284"/>
      <c r="M57" s="342"/>
      <c r="N57" s="266"/>
    </row>
    <row r="58" spans="1:15" s="13" customFormat="1" ht="12" customHeight="1" x14ac:dyDescent="0.2">
      <c r="A58" s="363"/>
      <c r="B58" s="365"/>
      <c r="C58" s="142" t="s">
        <v>95</v>
      </c>
      <c r="D58" s="139" t="s">
        <v>59</v>
      </c>
      <c r="E58" s="264">
        <f>'1309'!G17</f>
        <v>21347859.600000001</v>
      </c>
      <c r="F58" s="312">
        <f>'1309'!G19</f>
        <v>21510822.600000001</v>
      </c>
      <c r="G58" s="259">
        <f>'1309'!G23</f>
        <v>0</v>
      </c>
      <c r="H58" s="299">
        <f>(F58-E58-G58)</f>
        <v>162963</v>
      </c>
      <c r="I58" s="322">
        <v>0</v>
      </c>
      <c r="J58" s="317">
        <f t="shared" ref="J58" si="20">H58-I58</f>
        <v>162963</v>
      </c>
      <c r="K58" s="265">
        <v>0</v>
      </c>
      <c r="L58" s="283">
        <f>'1309'!$G$31</f>
        <v>15000</v>
      </c>
      <c r="M58" s="322">
        <f>'1309'!$G$32</f>
        <v>147963</v>
      </c>
      <c r="N58" s="265">
        <v>0</v>
      </c>
      <c r="O58" s="289"/>
    </row>
    <row r="59" spans="1:15" s="13" customFormat="1" ht="12" customHeight="1" x14ac:dyDescent="0.2">
      <c r="A59" s="362">
        <v>1310</v>
      </c>
      <c r="B59" s="366" t="s">
        <v>96</v>
      </c>
      <c r="C59" s="143"/>
      <c r="D59" s="141"/>
      <c r="E59" s="136"/>
      <c r="F59" s="313"/>
      <c r="G59" s="258"/>
      <c r="H59" s="300"/>
      <c r="I59" s="321"/>
      <c r="J59" s="316"/>
      <c r="K59" s="263"/>
      <c r="L59" s="284"/>
      <c r="M59" s="342"/>
      <c r="N59" s="266"/>
    </row>
    <row r="60" spans="1:15" s="13" customFormat="1" ht="12" customHeight="1" x14ac:dyDescent="0.2">
      <c r="A60" s="363"/>
      <c r="B60" s="365"/>
      <c r="C60" s="142" t="s">
        <v>97</v>
      </c>
      <c r="D60" s="139" t="s">
        <v>61</v>
      </c>
      <c r="E60" s="264">
        <f>'1310'!G17</f>
        <v>6906607.3300000001</v>
      </c>
      <c r="F60" s="312">
        <f>'1310'!G19</f>
        <v>6928838.4500000002</v>
      </c>
      <c r="G60" s="259">
        <v>0</v>
      </c>
      <c r="H60" s="299">
        <f>F60-E60-G60</f>
        <v>22231.120000000112</v>
      </c>
      <c r="I60" s="322">
        <v>0</v>
      </c>
      <c r="J60" s="317">
        <f t="shared" ref="J60" si="21">H60-I60</f>
        <v>22231.120000000112</v>
      </c>
      <c r="K60" s="265">
        <v>0</v>
      </c>
      <c r="L60" s="283">
        <f>'1310'!$G$31</f>
        <v>11000</v>
      </c>
      <c r="M60" s="322">
        <f>'1310'!$G$32</f>
        <v>11231.12</v>
      </c>
      <c r="N60" s="265">
        <v>0</v>
      </c>
      <c r="O60" s="289"/>
    </row>
    <row r="61" spans="1:15" s="13" customFormat="1" ht="12" customHeight="1" x14ac:dyDescent="0.2">
      <c r="A61" s="362">
        <v>1353</v>
      </c>
      <c r="B61" s="364" t="s">
        <v>162</v>
      </c>
      <c r="C61" s="143"/>
      <c r="D61" s="141"/>
      <c r="E61" s="136"/>
      <c r="F61" s="313"/>
      <c r="G61" s="258"/>
      <c r="H61" s="300"/>
      <c r="I61" s="321"/>
      <c r="J61" s="316"/>
      <c r="K61" s="263"/>
      <c r="L61" s="284"/>
      <c r="M61" s="342"/>
      <c r="N61" s="266"/>
    </row>
    <row r="62" spans="1:15" s="13" customFormat="1" ht="12" customHeight="1" x14ac:dyDescent="0.2">
      <c r="A62" s="363"/>
      <c r="B62" s="365"/>
      <c r="C62" s="138" t="s">
        <v>98</v>
      </c>
      <c r="D62" s="148" t="s">
        <v>59</v>
      </c>
      <c r="E62" s="264">
        <f>'1353'!G17</f>
        <v>10285663.060000001</v>
      </c>
      <c r="F62" s="312">
        <f>'1353'!G19</f>
        <v>10306233.939999999</v>
      </c>
      <c r="G62" s="259">
        <v>0</v>
      </c>
      <c r="H62" s="299">
        <f>(F62-E62)</f>
        <v>20570.879999998957</v>
      </c>
      <c r="I62" s="317">
        <v>0</v>
      </c>
      <c r="J62" s="317">
        <f t="shared" ref="J62" si="22">H62-I62</f>
        <v>20570.879999998957</v>
      </c>
      <c r="K62" s="265">
        <v>0</v>
      </c>
      <c r="L62" s="283">
        <f>'1353'!$G$31</f>
        <v>2057</v>
      </c>
      <c r="M62" s="322">
        <f>'1353'!$G$32</f>
        <v>18513.88</v>
      </c>
      <c r="N62" s="265">
        <v>0</v>
      </c>
      <c r="O62" s="289"/>
    </row>
    <row r="63" spans="1:15" s="13" customFormat="1" ht="12" customHeight="1" x14ac:dyDescent="0.2">
      <c r="A63" s="362">
        <v>1403</v>
      </c>
      <c r="B63" s="366" t="s">
        <v>99</v>
      </c>
      <c r="C63" s="140"/>
      <c r="D63" s="141"/>
      <c r="E63" s="136"/>
      <c r="F63" s="313"/>
      <c r="G63" s="258"/>
      <c r="H63" s="300"/>
      <c r="I63" s="321"/>
      <c r="J63" s="316"/>
      <c r="K63" s="263"/>
      <c r="L63" s="284"/>
      <c r="M63" s="342"/>
      <c r="N63" s="266"/>
    </row>
    <row r="64" spans="1:15" s="13" customFormat="1" ht="12" customHeight="1" x14ac:dyDescent="0.2">
      <c r="A64" s="363"/>
      <c r="B64" s="365"/>
      <c r="C64" s="138" t="s">
        <v>176</v>
      </c>
      <c r="D64" s="139" t="s">
        <v>56</v>
      </c>
      <c r="E64" s="264">
        <f>'1403'!G17</f>
        <v>11027682.09</v>
      </c>
      <c r="F64" s="312">
        <f>'1403'!G19</f>
        <v>11147418.140000001</v>
      </c>
      <c r="G64" s="259">
        <v>0</v>
      </c>
      <c r="H64" s="299">
        <f>F64-E64-G64</f>
        <v>119736.05000000075</v>
      </c>
      <c r="I64" s="322">
        <v>0</v>
      </c>
      <c r="J64" s="317">
        <f t="shared" ref="J64" si="23">H64-I64</f>
        <v>119736.05000000075</v>
      </c>
      <c r="K64" s="265">
        <v>0</v>
      </c>
      <c r="L64" s="283">
        <f>'1403'!$G$31</f>
        <v>15000</v>
      </c>
      <c r="M64" s="322">
        <f>'1403'!$G$32</f>
        <v>104736.05</v>
      </c>
      <c r="N64" s="265">
        <v>0</v>
      </c>
      <c r="O64" s="289"/>
    </row>
    <row r="65" spans="1:15" s="13" customFormat="1" ht="12" customHeight="1" x14ac:dyDescent="0.2">
      <c r="A65" s="362">
        <v>1404</v>
      </c>
      <c r="B65" s="366" t="s">
        <v>99</v>
      </c>
      <c r="C65" s="140"/>
      <c r="D65" s="141"/>
      <c r="E65" s="136"/>
      <c r="F65" s="313"/>
      <c r="G65" s="258"/>
      <c r="H65" s="300"/>
      <c r="I65" s="321"/>
      <c r="J65" s="316"/>
      <c r="K65" s="263"/>
      <c r="L65" s="284"/>
      <c r="M65" s="342"/>
      <c r="N65" s="266"/>
    </row>
    <row r="66" spans="1:15" s="13" customFormat="1" ht="12" customHeight="1" x14ac:dyDescent="0.2">
      <c r="A66" s="363"/>
      <c r="B66" s="365"/>
      <c r="C66" s="142" t="s">
        <v>100</v>
      </c>
      <c r="D66" s="139" t="s">
        <v>61</v>
      </c>
      <c r="E66" s="264">
        <f>'1404'!G17</f>
        <v>8514637.6899999995</v>
      </c>
      <c r="F66" s="312">
        <f>'1404'!G19</f>
        <v>8721490.4499999993</v>
      </c>
      <c r="G66" s="259">
        <v>0</v>
      </c>
      <c r="H66" s="299">
        <f>(F66-E66-G66)</f>
        <v>206852.75999999978</v>
      </c>
      <c r="I66" s="322">
        <v>0</v>
      </c>
      <c r="J66" s="317">
        <f t="shared" ref="J66" si="24">H66-I66</f>
        <v>206852.75999999978</v>
      </c>
      <c r="K66" s="265">
        <v>0</v>
      </c>
      <c r="L66" s="283">
        <f>'1404'!$G$31</f>
        <v>25000</v>
      </c>
      <c r="M66" s="322">
        <f>'1404'!$G$32</f>
        <v>181852.76</v>
      </c>
      <c r="N66" s="265">
        <v>0</v>
      </c>
      <c r="O66" s="289"/>
    </row>
    <row r="67" spans="1:15" s="13" customFormat="1" ht="12" customHeight="1" x14ac:dyDescent="0.2">
      <c r="A67" s="362">
        <v>1405</v>
      </c>
      <c r="B67" s="366" t="s">
        <v>99</v>
      </c>
      <c r="C67" s="143"/>
      <c r="D67" s="141"/>
      <c r="E67" s="136"/>
      <c r="F67" s="313"/>
      <c r="G67" s="258"/>
      <c r="H67" s="300"/>
      <c r="I67" s="321"/>
      <c r="J67" s="316"/>
      <c r="K67" s="263"/>
      <c r="L67" s="284"/>
      <c r="M67" s="342"/>
      <c r="N67" s="266"/>
    </row>
    <row r="68" spans="1:15" s="13" customFormat="1" ht="12" customHeight="1" thickBot="1" x14ac:dyDescent="0.25">
      <c r="A68" s="395"/>
      <c r="B68" s="396"/>
      <c r="C68" s="155" t="s">
        <v>178</v>
      </c>
      <c r="D68" s="156" t="s">
        <v>59</v>
      </c>
      <c r="E68" s="267">
        <f>'1405'!G17</f>
        <v>8851216.3499999996</v>
      </c>
      <c r="F68" s="315">
        <f>'1405'!G19</f>
        <v>8782844.0899999999</v>
      </c>
      <c r="G68" s="260">
        <v>0</v>
      </c>
      <c r="H68" s="304">
        <f>F68-E68</f>
        <v>-68372.259999999776</v>
      </c>
      <c r="I68" s="324">
        <v>0</v>
      </c>
      <c r="J68" s="320">
        <v>0</v>
      </c>
      <c r="K68" s="333">
        <f>H68-I68</f>
        <v>-68372.259999999776</v>
      </c>
      <c r="L68" s="283">
        <f>'1405'!$G$31</f>
        <v>0</v>
      </c>
      <c r="M68" s="323">
        <f>'1405'!$G$32</f>
        <v>0</v>
      </c>
      <c r="N68" s="265">
        <v>0</v>
      </c>
      <c r="O68" s="289"/>
    </row>
    <row r="69" spans="1:15" ht="13.5" thickTop="1" x14ac:dyDescent="0.2">
      <c r="A69" s="279"/>
      <c r="B69" s="55"/>
      <c r="C69" s="55"/>
      <c r="D69" s="55"/>
      <c r="E69" s="137"/>
      <c r="F69" s="268"/>
      <c r="G69" s="269"/>
      <c r="H69" s="268"/>
      <c r="I69" s="268"/>
      <c r="J69" s="326"/>
      <c r="K69" s="282"/>
      <c r="L69" s="338"/>
      <c r="M69" s="343"/>
      <c r="N69" s="345"/>
    </row>
    <row r="70" spans="1:15" x14ac:dyDescent="0.2">
      <c r="A70" s="280" t="s">
        <v>101</v>
      </c>
      <c r="B70" s="107"/>
      <c r="C70" s="107"/>
      <c r="D70" s="107"/>
      <c r="E70" s="271">
        <f t="shared" ref="E70:K70" si="25">SUM(E11:E68)</f>
        <v>653146250.81999993</v>
      </c>
      <c r="F70" s="272">
        <f t="shared" si="25"/>
        <v>662905515.81000006</v>
      </c>
      <c r="G70" s="273">
        <f t="shared" si="25"/>
        <v>1661760</v>
      </c>
      <c r="H70" s="272">
        <f t="shared" si="25"/>
        <v>8097504.989999989</v>
      </c>
      <c r="I70" s="272">
        <f t="shared" si="25"/>
        <v>1416745</v>
      </c>
      <c r="J70" s="327">
        <f>SUM(J11:J68)</f>
        <v>7946519.5899999924</v>
      </c>
      <c r="K70" s="285">
        <f t="shared" si="25"/>
        <v>-1265759.6000000034</v>
      </c>
      <c r="L70" s="339">
        <f>SUM(L11:L68)</f>
        <v>296936</v>
      </c>
      <c r="M70" s="344">
        <f>SUM(M11:M68)</f>
        <v>7456085.0699999984</v>
      </c>
      <c r="N70" s="346">
        <f>SUM(N11:N68)</f>
        <v>193498.52</v>
      </c>
    </row>
    <row r="71" spans="1:15" ht="14.25" thickBot="1" x14ac:dyDescent="0.3">
      <c r="A71" s="256"/>
      <c r="B71" s="281"/>
      <c r="C71" s="281"/>
      <c r="D71" s="281"/>
      <c r="E71" s="267"/>
      <c r="F71" s="274"/>
      <c r="G71" s="305"/>
      <c r="H71" s="275"/>
      <c r="I71" s="325"/>
      <c r="J71" s="328" t="s">
        <v>211</v>
      </c>
      <c r="K71" s="276">
        <f>J70+K70</f>
        <v>6680759.989999989</v>
      </c>
      <c r="L71" s="397" t="s">
        <v>212</v>
      </c>
      <c r="M71" s="398"/>
      <c r="N71" s="261">
        <f>L70+M70+N70</f>
        <v>7946519.589999998</v>
      </c>
      <c r="O71" s="14"/>
    </row>
    <row r="72" spans="1:15" ht="13.5" thickTop="1" x14ac:dyDescent="0.2">
      <c r="A72" s="55"/>
      <c r="B72" s="107"/>
      <c r="C72" s="106"/>
      <c r="D72" s="107"/>
      <c r="E72" s="392"/>
      <c r="F72" s="393"/>
      <c r="G72" s="393"/>
      <c r="H72" s="393"/>
      <c r="I72" s="393"/>
      <c r="J72" s="393"/>
      <c r="K72" s="393"/>
      <c r="L72" s="394"/>
      <c r="M72" s="394"/>
    </row>
    <row r="73" spans="1:15" x14ac:dyDescent="0.2">
      <c r="A73" s="55"/>
      <c r="B73" s="107"/>
      <c r="C73" s="106"/>
      <c r="D73" s="107"/>
      <c r="E73" s="293"/>
      <c r="F73" s="294"/>
      <c r="G73" s="294"/>
      <c r="H73" s="294"/>
      <c r="I73" s="294"/>
      <c r="J73" s="294"/>
      <c r="K73" s="294"/>
      <c r="L73" s="294"/>
      <c r="M73" s="294"/>
    </row>
    <row r="74" spans="1:15" ht="15" x14ac:dyDescent="0.2">
      <c r="A74" s="108"/>
      <c r="B74" s="108"/>
      <c r="H74" s="14"/>
      <c r="I74" s="295"/>
    </row>
    <row r="75" spans="1:15" ht="14.25" x14ac:dyDescent="0.2">
      <c r="A75" s="286" t="s">
        <v>163</v>
      </c>
      <c r="B75" s="286"/>
      <c r="C75" s="286"/>
      <c r="D75" s="287"/>
      <c r="E75" s="287"/>
      <c r="F75" s="287"/>
      <c r="G75" s="287"/>
      <c r="H75" s="288"/>
      <c r="I75" s="287"/>
      <c r="J75" s="286"/>
      <c r="K75" s="14"/>
    </row>
    <row r="76" spans="1:15" ht="14.25" x14ac:dyDescent="0.2">
      <c r="A76" s="287"/>
      <c r="B76" s="287"/>
      <c r="C76" s="286" t="s">
        <v>195</v>
      </c>
      <c r="D76" s="286"/>
      <c r="E76" s="287"/>
      <c r="F76" s="287"/>
      <c r="G76" s="287"/>
      <c r="H76" s="287"/>
      <c r="I76" s="287"/>
      <c r="J76" s="286"/>
    </row>
    <row r="77" spans="1:15" ht="14.25" x14ac:dyDescent="0.2">
      <c r="A77" s="287"/>
      <c r="B77" s="287"/>
      <c r="C77" s="286" t="s">
        <v>236</v>
      </c>
      <c r="D77" s="286"/>
      <c r="E77" s="287"/>
      <c r="F77" s="287"/>
      <c r="G77" s="287"/>
      <c r="H77" s="287"/>
      <c r="I77" s="287"/>
      <c r="J77" s="286"/>
    </row>
    <row r="78" spans="1:15" ht="14.25" x14ac:dyDescent="0.2">
      <c r="A78" s="287"/>
      <c r="B78" s="287"/>
      <c r="C78" s="286" t="s">
        <v>194</v>
      </c>
      <c r="D78" s="286"/>
      <c r="E78" s="287"/>
      <c r="F78" s="287"/>
      <c r="G78" s="287"/>
      <c r="H78" s="287"/>
      <c r="I78" s="287"/>
      <c r="J78" s="286"/>
    </row>
    <row r="79" spans="1:15" ht="14.25" x14ac:dyDescent="0.2">
      <c r="A79" s="287"/>
      <c r="B79" s="287"/>
      <c r="C79" s="286"/>
      <c r="D79" s="287"/>
      <c r="E79" s="287"/>
      <c r="F79" s="287"/>
      <c r="G79" s="287"/>
      <c r="H79" s="287"/>
      <c r="I79" s="287"/>
      <c r="J79" s="286"/>
    </row>
    <row r="80" spans="1:15" ht="15" x14ac:dyDescent="0.2">
      <c r="A80" s="108"/>
      <c r="B80" s="108"/>
    </row>
    <row r="81" spans="1:10" ht="14.25" x14ac:dyDescent="0.2">
      <c r="A81" s="286" t="s">
        <v>231</v>
      </c>
      <c r="B81" s="286"/>
      <c r="C81" s="286"/>
      <c r="D81" s="287"/>
      <c r="E81" s="287"/>
      <c r="F81" s="287"/>
      <c r="G81" s="287"/>
      <c r="H81" s="288"/>
      <c r="I81" s="287"/>
      <c r="J81" s="286"/>
    </row>
    <row r="82" spans="1:10" ht="14.25" x14ac:dyDescent="0.2">
      <c r="A82" s="287"/>
      <c r="B82" s="287"/>
      <c r="C82" s="286" t="s">
        <v>232</v>
      </c>
      <c r="D82" s="286"/>
      <c r="E82" s="287"/>
      <c r="F82" s="287"/>
      <c r="G82" s="287"/>
      <c r="H82" s="287"/>
      <c r="I82" s="287"/>
      <c r="J82" s="286"/>
    </row>
    <row r="83" spans="1:10" ht="14.25" x14ac:dyDescent="0.2">
      <c r="A83" s="287"/>
      <c r="B83" s="287"/>
      <c r="C83" s="286" t="s">
        <v>237</v>
      </c>
      <c r="D83" s="286"/>
      <c r="E83" s="287"/>
      <c r="F83" s="287"/>
      <c r="G83" s="287"/>
      <c r="H83" s="287"/>
      <c r="I83" s="287"/>
      <c r="J83" s="286"/>
    </row>
    <row r="84" spans="1:10" ht="14.25" x14ac:dyDescent="0.2">
      <c r="A84" s="287"/>
      <c r="B84" s="287"/>
      <c r="C84" s="286" t="s">
        <v>194</v>
      </c>
      <c r="D84" s="286"/>
      <c r="E84" s="287"/>
      <c r="F84" s="287"/>
      <c r="G84" s="287"/>
      <c r="H84" s="287"/>
      <c r="I84" s="287"/>
      <c r="J84" s="286"/>
    </row>
    <row r="85" spans="1:10" ht="14.25" x14ac:dyDescent="0.2">
      <c r="A85" s="287"/>
      <c r="B85" s="287"/>
      <c r="D85" s="287"/>
      <c r="E85" s="287"/>
      <c r="F85" s="287"/>
      <c r="G85" s="287"/>
      <c r="H85" s="287"/>
      <c r="I85" s="287"/>
      <c r="J85" s="286"/>
    </row>
    <row r="86" spans="1:10" ht="15" x14ac:dyDescent="0.2">
      <c r="A86" s="108"/>
      <c r="B86" s="108"/>
    </row>
    <row r="87" spans="1:10" ht="15" x14ac:dyDescent="0.2">
      <c r="A87" s="108"/>
      <c r="B87" s="108"/>
    </row>
    <row r="88" spans="1:10" ht="15" x14ac:dyDescent="0.2">
      <c r="A88" s="108"/>
      <c r="B88" s="108"/>
    </row>
    <row r="89" spans="1:10" ht="15" x14ac:dyDescent="0.2">
      <c r="A89" s="108"/>
      <c r="B89" s="108"/>
    </row>
    <row r="90" spans="1:10" ht="15" x14ac:dyDescent="0.2">
      <c r="A90" s="108"/>
      <c r="B90" s="108"/>
    </row>
    <row r="91" spans="1:10" ht="15" x14ac:dyDescent="0.2">
      <c r="A91" s="108"/>
      <c r="B91" s="108"/>
    </row>
    <row r="92" spans="1:10" ht="15" x14ac:dyDescent="0.2">
      <c r="A92" s="108"/>
      <c r="B92" s="108"/>
    </row>
    <row r="93" spans="1:10" ht="15" x14ac:dyDescent="0.2">
      <c r="A93" s="108"/>
      <c r="B93" s="108"/>
    </row>
    <row r="94" spans="1:10" ht="15" x14ac:dyDescent="0.2">
      <c r="A94" s="108"/>
      <c r="B94" s="108"/>
    </row>
    <row r="95" spans="1:10" ht="15" x14ac:dyDescent="0.2">
      <c r="A95" s="108"/>
      <c r="B95" s="108"/>
    </row>
    <row r="96" spans="1:10" ht="15" x14ac:dyDescent="0.2">
      <c r="A96" s="108"/>
      <c r="B96" s="108"/>
    </row>
    <row r="97" spans="1:2" ht="15" x14ac:dyDescent="0.2">
      <c r="A97" s="108"/>
      <c r="B97" s="108"/>
    </row>
    <row r="98" spans="1:2" ht="15" x14ac:dyDescent="0.2">
      <c r="A98" s="108"/>
      <c r="B98" s="108"/>
    </row>
    <row r="99" spans="1:2" ht="15" x14ac:dyDescent="0.2">
      <c r="A99" s="108"/>
      <c r="B99" s="108"/>
    </row>
    <row r="100" spans="1:2" ht="15" x14ac:dyDescent="0.2">
      <c r="A100" s="108"/>
      <c r="B100" s="108"/>
    </row>
    <row r="101" spans="1:2" ht="15" x14ac:dyDescent="0.2">
      <c r="A101" s="108"/>
      <c r="B101" s="108"/>
    </row>
    <row r="102" spans="1:2" ht="15" x14ac:dyDescent="0.2">
      <c r="A102" s="108"/>
      <c r="B102" s="108"/>
    </row>
    <row r="103" spans="1:2" ht="15" x14ac:dyDescent="0.2">
      <c r="A103" s="108"/>
      <c r="B103" s="108"/>
    </row>
    <row r="104" spans="1:2" ht="15" x14ac:dyDescent="0.2">
      <c r="A104" s="108"/>
      <c r="B104" s="108"/>
    </row>
    <row r="105" spans="1:2" ht="15" x14ac:dyDescent="0.2">
      <c r="A105" s="108"/>
      <c r="B105" s="108"/>
    </row>
    <row r="106" spans="1:2" ht="15" x14ac:dyDescent="0.2">
      <c r="A106" s="108"/>
      <c r="B106" s="108"/>
    </row>
    <row r="107" spans="1:2" ht="15" x14ac:dyDescent="0.2">
      <c r="A107" s="108"/>
      <c r="B107" s="108"/>
    </row>
    <row r="108" spans="1:2" ht="15" x14ac:dyDescent="0.2">
      <c r="A108" s="108"/>
      <c r="B108" s="108"/>
    </row>
    <row r="109" spans="1:2" ht="15" x14ac:dyDescent="0.2">
      <c r="A109" s="108"/>
      <c r="B109" s="108"/>
    </row>
    <row r="110" spans="1:2" ht="15" x14ac:dyDescent="0.2">
      <c r="A110" s="108"/>
      <c r="B110" s="108"/>
    </row>
    <row r="111" spans="1:2" ht="15" x14ac:dyDescent="0.2">
      <c r="A111" s="108"/>
      <c r="B111" s="108"/>
    </row>
    <row r="112" spans="1:2" ht="15" x14ac:dyDescent="0.2">
      <c r="A112" s="108"/>
      <c r="B112" s="108"/>
    </row>
    <row r="113" spans="1:2" ht="15" x14ac:dyDescent="0.2">
      <c r="A113" s="108"/>
      <c r="B113" s="108"/>
    </row>
    <row r="114" spans="1:2" ht="15" x14ac:dyDescent="0.2">
      <c r="A114" s="108"/>
      <c r="B114" s="108"/>
    </row>
    <row r="115" spans="1:2" ht="15" x14ac:dyDescent="0.2">
      <c r="A115" s="108"/>
      <c r="B115" s="108"/>
    </row>
    <row r="116" spans="1:2" ht="15" x14ac:dyDescent="0.2">
      <c r="A116" s="108"/>
      <c r="B116" s="108"/>
    </row>
    <row r="117" spans="1:2" ht="15" x14ac:dyDescent="0.2">
      <c r="A117" s="108"/>
      <c r="B117" s="108"/>
    </row>
    <row r="118" spans="1:2" ht="15" x14ac:dyDescent="0.2">
      <c r="A118" s="108"/>
      <c r="B118" s="108"/>
    </row>
    <row r="119" spans="1:2" ht="15" x14ac:dyDescent="0.2">
      <c r="A119" s="108"/>
      <c r="B119" s="108"/>
    </row>
    <row r="120" spans="1:2" ht="15" x14ac:dyDescent="0.2">
      <c r="A120" s="108"/>
      <c r="B120" s="108"/>
    </row>
    <row r="121" spans="1:2" ht="15" x14ac:dyDescent="0.2">
      <c r="A121" s="108"/>
      <c r="B121" s="108"/>
    </row>
    <row r="122" spans="1:2" ht="15" x14ac:dyDescent="0.2">
      <c r="A122" s="108"/>
      <c r="B122" s="108"/>
    </row>
    <row r="123" spans="1:2" ht="15" x14ac:dyDescent="0.2">
      <c r="A123" s="108"/>
      <c r="B123" s="108"/>
    </row>
    <row r="124" spans="1:2" ht="15" x14ac:dyDescent="0.2">
      <c r="A124" s="108"/>
      <c r="B124" s="108"/>
    </row>
    <row r="125" spans="1:2" ht="15" x14ac:dyDescent="0.2">
      <c r="A125" s="108"/>
      <c r="B125" s="108"/>
    </row>
    <row r="126" spans="1:2" ht="15" x14ac:dyDescent="0.2">
      <c r="A126" s="108"/>
      <c r="B126" s="108"/>
    </row>
    <row r="127" spans="1:2" ht="15" x14ac:dyDescent="0.2">
      <c r="A127" s="108"/>
      <c r="B127" s="108"/>
    </row>
    <row r="128" spans="1:2" ht="15" x14ac:dyDescent="0.2">
      <c r="A128" s="108"/>
      <c r="B128" s="108"/>
    </row>
    <row r="129" spans="1:2" ht="15" x14ac:dyDescent="0.2">
      <c r="A129" s="108"/>
      <c r="B129" s="108"/>
    </row>
    <row r="130" spans="1:2" ht="15" x14ac:dyDescent="0.2">
      <c r="A130" s="108"/>
      <c r="B130" s="108"/>
    </row>
    <row r="131" spans="1:2" ht="15" x14ac:dyDescent="0.2">
      <c r="A131" s="108"/>
      <c r="B131" s="108"/>
    </row>
    <row r="132" spans="1:2" ht="15" x14ac:dyDescent="0.2">
      <c r="A132" s="108"/>
      <c r="B132" s="108"/>
    </row>
    <row r="133" spans="1:2" ht="15" x14ac:dyDescent="0.2">
      <c r="A133" s="108"/>
      <c r="B133" s="108"/>
    </row>
    <row r="134" spans="1:2" ht="15" x14ac:dyDescent="0.2">
      <c r="A134" s="108"/>
      <c r="B134" s="108"/>
    </row>
    <row r="135" spans="1:2" ht="15" x14ac:dyDescent="0.2">
      <c r="A135" s="108"/>
      <c r="B135" s="108"/>
    </row>
    <row r="136" spans="1:2" ht="15" x14ac:dyDescent="0.2">
      <c r="A136" s="108"/>
      <c r="B136" s="108"/>
    </row>
    <row r="137" spans="1:2" ht="15" x14ac:dyDescent="0.2">
      <c r="A137" s="108"/>
      <c r="B137" s="108"/>
    </row>
    <row r="138" spans="1:2" ht="15" x14ac:dyDescent="0.2">
      <c r="A138" s="108"/>
      <c r="B138" s="108"/>
    </row>
    <row r="139" spans="1:2" ht="15" x14ac:dyDescent="0.2">
      <c r="A139" s="108"/>
      <c r="B139" s="108"/>
    </row>
    <row r="140" spans="1:2" ht="15" x14ac:dyDescent="0.2">
      <c r="A140" s="108"/>
      <c r="B140" s="108"/>
    </row>
    <row r="141" spans="1:2" ht="15" x14ac:dyDescent="0.2">
      <c r="A141" s="108"/>
      <c r="B141" s="108"/>
    </row>
    <row r="142" spans="1:2" ht="15" x14ac:dyDescent="0.2">
      <c r="A142" s="108"/>
      <c r="B142" s="108"/>
    </row>
    <row r="143" spans="1:2" ht="15" x14ac:dyDescent="0.2">
      <c r="A143" s="108"/>
      <c r="B143" s="108"/>
    </row>
    <row r="144" spans="1:2" ht="15" x14ac:dyDescent="0.2">
      <c r="A144" s="108"/>
      <c r="B144" s="108"/>
    </row>
    <row r="145" spans="1:2" ht="15" x14ac:dyDescent="0.2">
      <c r="A145" s="108"/>
      <c r="B145" s="108"/>
    </row>
    <row r="146" spans="1:2" ht="15" x14ac:dyDescent="0.2">
      <c r="A146" s="108"/>
      <c r="B146" s="108"/>
    </row>
    <row r="147" spans="1:2" ht="15" x14ac:dyDescent="0.2">
      <c r="A147" s="108"/>
      <c r="B147" s="108"/>
    </row>
    <row r="148" spans="1:2" ht="15" x14ac:dyDescent="0.2">
      <c r="A148" s="108"/>
      <c r="B148" s="108"/>
    </row>
    <row r="149" spans="1:2" ht="15" x14ac:dyDescent="0.2">
      <c r="A149" s="108"/>
      <c r="B149" s="108"/>
    </row>
    <row r="150" spans="1:2" ht="15" x14ac:dyDescent="0.2">
      <c r="A150" s="108"/>
      <c r="B150" s="108"/>
    </row>
    <row r="151" spans="1:2" ht="15" x14ac:dyDescent="0.2">
      <c r="A151" s="108"/>
      <c r="B151" s="108"/>
    </row>
    <row r="152" spans="1:2" ht="15" x14ac:dyDescent="0.2">
      <c r="A152" s="108"/>
      <c r="B152" s="108"/>
    </row>
    <row r="153" spans="1:2" ht="15" x14ac:dyDescent="0.2">
      <c r="A153" s="108"/>
      <c r="B153" s="108"/>
    </row>
    <row r="154" spans="1:2" ht="15" x14ac:dyDescent="0.2">
      <c r="A154" s="108"/>
      <c r="B154" s="108"/>
    </row>
    <row r="155" spans="1:2" ht="15" x14ac:dyDescent="0.2">
      <c r="A155" s="108"/>
      <c r="B155" s="108"/>
    </row>
    <row r="156" spans="1:2" ht="15" x14ac:dyDescent="0.2">
      <c r="A156" s="108"/>
      <c r="B156" s="108"/>
    </row>
    <row r="157" spans="1:2" ht="15" x14ac:dyDescent="0.2">
      <c r="A157" s="108"/>
      <c r="B157" s="108"/>
    </row>
    <row r="158" spans="1:2" ht="15" x14ac:dyDescent="0.2">
      <c r="A158" s="108"/>
      <c r="B158" s="108"/>
    </row>
    <row r="159" spans="1:2" ht="15" x14ac:dyDescent="0.2">
      <c r="A159" s="108"/>
      <c r="B159" s="108"/>
    </row>
    <row r="160" spans="1:2" ht="15" x14ac:dyDescent="0.2">
      <c r="A160" s="108"/>
      <c r="B160" s="108"/>
    </row>
    <row r="161" spans="1:2" ht="15" x14ac:dyDescent="0.2">
      <c r="A161" s="108"/>
      <c r="B161" s="108"/>
    </row>
    <row r="162" spans="1:2" ht="15" x14ac:dyDescent="0.2">
      <c r="A162" s="108"/>
      <c r="B162" s="108"/>
    </row>
    <row r="163" spans="1:2" ht="15" x14ac:dyDescent="0.2">
      <c r="A163" s="108"/>
      <c r="B163" s="108"/>
    </row>
    <row r="164" spans="1:2" ht="15" x14ac:dyDescent="0.2">
      <c r="A164" s="108"/>
      <c r="B164" s="108"/>
    </row>
    <row r="165" spans="1:2" ht="15" x14ac:dyDescent="0.2">
      <c r="A165" s="108"/>
      <c r="B165" s="108"/>
    </row>
    <row r="166" spans="1:2" ht="15" x14ac:dyDescent="0.2">
      <c r="A166" s="108"/>
      <c r="B166" s="108"/>
    </row>
    <row r="167" spans="1:2" ht="15" x14ac:dyDescent="0.2">
      <c r="A167" s="108"/>
      <c r="B167" s="108"/>
    </row>
    <row r="168" spans="1:2" ht="15" x14ac:dyDescent="0.2">
      <c r="A168" s="108"/>
      <c r="B168" s="108"/>
    </row>
    <row r="169" spans="1:2" ht="15" x14ac:dyDescent="0.2">
      <c r="A169" s="108"/>
      <c r="B169" s="108"/>
    </row>
    <row r="170" spans="1:2" ht="15" x14ac:dyDescent="0.2">
      <c r="A170" s="108"/>
      <c r="B170" s="108"/>
    </row>
    <row r="171" spans="1:2" ht="15" x14ac:dyDescent="0.2">
      <c r="A171" s="108"/>
      <c r="B171" s="108"/>
    </row>
    <row r="172" spans="1:2" ht="15" x14ac:dyDescent="0.2">
      <c r="A172" s="108"/>
      <c r="B172" s="108"/>
    </row>
    <row r="173" spans="1:2" ht="15" x14ac:dyDescent="0.2">
      <c r="A173" s="108"/>
      <c r="B173" s="108"/>
    </row>
    <row r="174" spans="1:2" ht="15" x14ac:dyDescent="0.2">
      <c r="A174" s="108"/>
      <c r="B174" s="108"/>
    </row>
    <row r="175" spans="1:2" ht="15" x14ac:dyDescent="0.2">
      <c r="A175" s="108"/>
      <c r="B175" s="108"/>
    </row>
    <row r="176" spans="1:2" ht="15" x14ac:dyDescent="0.2">
      <c r="A176" s="108"/>
      <c r="B176" s="108"/>
    </row>
    <row r="177" spans="1:2" ht="15" x14ac:dyDescent="0.2">
      <c r="A177" s="108"/>
      <c r="B177" s="108"/>
    </row>
    <row r="178" spans="1:2" ht="15" x14ac:dyDescent="0.2">
      <c r="A178" s="108"/>
      <c r="B178" s="108"/>
    </row>
    <row r="179" spans="1:2" ht="15" x14ac:dyDescent="0.2">
      <c r="A179" s="108"/>
      <c r="B179" s="108"/>
    </row>
    <row r="180" spans="1:2" ht="15" x14ac:dyDescent="0.2">
      <c r="A180" s="108"/>
      <c r="B180" s="108"/>
    </row>
    <row r="181" spans="1:2" ht="15" x14ac:dyDescent="0.2">
      <c r="A181" s="108"/>
      <c r="B181" s="108"/>
    </row>
    <row r="182" spans="1:2" ht="15" x14ac:dyDescent="0.2">
      <c r="A182" s="108"/>
      <c r="B182" s="108"/>
    </row>
    <row r="183" spans="1:2" ht="15" x14ac:dyDescent="0.2">
      <c r="A183" s="108"/>
      <c r="B183" s="108"/>
    </row>
    <row r="184" spans="1:2" ht="15" x14ac:dyDescent="0.2">
      <c r="A184" s="108"/>
      <c r="B184" s="108"/>
    </row>
    <row r="185" spans="1:2" ht="15" x14ac:dyDescent="0.2">
      <c r="A185" s="108"/>
      <c r="B185" s="108"/>
    </row>
    <row r="186" spans="1:2" ht="15" x14ac:dyDescent="0.2">
      <c r="A186" s="108"/>
      <c r="B186" s="108"/>
    </row>
    <row r="187" spans="1:2" ht="15" x14ac:dyDescent="0.2">
      <c r="A187" s="108"/>
      <c r="B187" s="108"/>
    </row>
    <row r="188" spans="1:2" ht="15" x14ac:dyDescent="0.2">
      <c r="A188" s="108"/>
      <c r="B188" s="108"/>
    </row>
    <row r="189" spans="1:2" ht="15" x14ac:dyDescent="0.2">
      <c r="A189" s="108"/>
      <c r="B189" s="108"/>
    </row>
    <row r="190" spans="1:2" ht="15" x14ac:dyDescent="0.2">
      <c r="A190" s="108"/>
      <c r="B190" s="108"/>
    </row>
    <row r="191" spans="1:2" ht="15" x14ac:dyDescent="0.2">
      <c r="A191" s="108"/>
      <c r="B191" s="108"/>
    </row>
    <row r="192" spans="1:2" ht="15" x14ac:dyDescent="0.2">
      <c r="A192" s="108"/>
      <c r="B192" s="108"/>
    </row>
    <row r="193" spans="1:2" ht="15" x14ac:dyDescent="0.2">
      <c r="A193" s="108"/>
      <c r="B193" s="108"/>
    </row>
    <row r="194" spans="1:2" ht="15" x14ac:dyDescent="0.2">
      <c r="A194" s="108"/>
      <c r="B194" s="108"/>
    </row>
    <row r="195" spans="1:2" ht="15" x14ac:dyDescent="0.2">
      <c r="A195" s="108"/>
      <c r="B195" s="108"/>
    </row>
    <row r="196" spans="1:2" ht="15" x14ac:dyDescent="0.2">
      <c r="A196" s="108"/>
      <c r="B196" s="108"/>
    </row>
    <row r="197" spans="1:2" ht="15" x14ac:dyDescent="0.2">
      <c r="A197" s="108"/>
      <c r="B197" s="108"/>
    </row>
    <row r="198" spans="1:2" ht="15" x14ac:dyDescent="0.2">
      <c r="A198" s="108"/>
      <c r="B198" s="108"/>
    </row>
    <row r="199" spans="1:2" ht="15" x14ac:dyDescent="0.2">
      <c r="A199" s="108"/>
      <c r="B199" s="108"/>
    </row>
    <row r="200" spans="1:2" ht="15" x14ac:dyDescent="0.2">
      <c r="A200" s="108"/>
      <c r="B200" s="108"/>
    </row>
    <row r="201" spans="1:2" ht="15" x14ac:dyDescent="0.2">
      <c r="A201" s="108"/>
      <c r="B201" s="108"/>
    </row>
    <row r="202" spans="1:2" ht="15" x14ac:dyDescent="0.2">
      <c r="A202" s="108"/>
      <c r="B202" s="108"/>
    </row>
    <row r="203" spans="1:2" ht="15" x14ac:dyDescent="0.2">
      <c r="A203" s="108"/>
      <c r="B203" s="108"/>
    </row>
    <row r="204" spans="1:2" ht="15" x14ac:dyDescent="0.2">
      <c r="A204" s="108"/>
      <c r="B204" s="108"/>
    </row>
    <row r="205" spans="1:2" ht="15" x14ac:dyDescent="0.2">
      <c r="A205" s="108"/>
      <c r="B205" s="108"/>
    </row>
    <row r="206" spans="1:2" ht="15" x14ac:dyDescent="0.2">
      <c r="A206" s="108"/>
      <c r="B206" s="108"/>
    </row>
    <row r="207" spans="1:2" ht="15" x14ac:dyDescent="0.2">
      <c r="A207" s="108"/>
      <c r="B207" s="108"/>
    </row>
    <row r="208" spans="1:2" ht="15" x14ac:dyDescent="0.2">
      <c r="A208" s="108"/>
      <c r="B208" s="108"/>
    </row>
    <row r="209" spans="1:2" ht="15" x14ac:dyDescent="0.2">
      <c r="A209" s="108"/>
      <c r="B209" s="108"/>
    </row>
    <row r="210" spans="1:2" ht="15" x14ac:dyDescent="0.2">
      <c r="A210" s="108"/>
      <c r="B210" s="108"/>
    </row>
    <row r="211" spans="1:2" ht="15" x14ac:dyDescent="0.2">
      <c r="A211" s="108"/>
      <c r="B211" s="108"/>
    </row>
    <row r="212" spans="1:2" ht="15" x14ac:dyDescent="0.2">
      <c r="A212" s="108"/>
      <c r="B212" s="108"/>
    </row>
    <row r="213" spans="1:2" ht="15" x14ac:dyDescent="0.2">
      <c r="A213" s="108"/>
      <c r="B213" s="108"/>
    </row>
    <row r="214" spans="1:2" ht="15" x14ac:dyDescent="0.2">
      <c r="A214" s="108"/>
      <c r="B214" s="108"/>
    </row>
    <row r="215" spans="1:2" ht="15" x14ac:dyDescent="0.2">
      <c r="A215" s="108"/>
      <c r="B215" s="108"/>
    </row>
    <row r="216" spans="1:2" ht="15" x14ac:dyDescent="0.2">
      <c r="A216" s="108"/>
      <c r="B216" s="108"/>
    </row>
    <row r="217" spans="1:2" ht="15" x14ac:dyDescent="0.2">
      <c r="A217" s="108"/>
      <c r="B217" s="108"/>
    </row>
    <row r="218" spans="1:2" ht="15" x14ac:dyDescent="0.2">
      <c r="A218" s="108"/>
      <c r="B218" s="108"/>
    </row>
    <row r="219" spans="1:2" ht="15" x14ac:dyDescent="0.2">
      <c r="A219" s="108"/>
      <c r="B219" s="108"/>
    </row>
    <row r="220" spans="1:2" ht="15" x14ac:dyDescent="0.2">
      <c r="A220" s="108"/>
      <c r="B220" s="108"/>
    </row>
    <row r="221" spans="1:2" ht="15" x14ac:dyDescent="0.2">
      <c r="A221" s="108"/>
      <c r="B221" s="108"/>
    </row>
    <row r="222" spans="1:2" ht="15" x14ac:dyDescent="0.2">
      <c r="A222" s="108"/>
      <c r="B222" s="108"/>
    </row>
    <row r="223" spans="1:2" ht="15" x14ac:dyDescent="0.2">
      <c r="A223" s="108"/>
      <c r="B223" s="108"/>
    </row>
    <row r="224" spans="1:2" ht="15" x14ac:dyDescent="0.2">
      <c r="A224" s="108"/>
      <c r="B224" s="108"/>
    </row>
    <row r="225" spans="1:2" ht="15" x14ac:dyDescent="0.2">
      <c r="A225" s="108"/>
      <c r="B225" s="108"/>
    </row>
    <row r="226" spans="1:2" ht="15" x14ac:dyDescent="0.2">
      <c r="A226" s="108"/>
      <c r="B226" s="108"/>
    </row>
    <row r="227" spans="1:2" ht="15" x14ac:dyDescent="0.2">
      <c r="A227" s="108"/>
      <c r="B227" s="108"/>
    </row>
    <row r="228" spans="1:2" ht="15" x14ac:dyDescent="0.2">
      <c r="A228" s="108"/>
      <c r="B228" s="108"/>
    </row>
    <row r="229" spans="1:2" ht="15" x14ac:dyDescent="0.2">
      <c r="A229" s="108"/>
      <c r="B229" s="108"/>
    </row>
    <row r="230" spans="1:2" ht="15" x14ac:dyDescent="0.2">
      <c r="A230" s="108"/>
      <c r="B230" s="108"/>
    </row>
    <row r="231" spans="1:2" ht="15" x14ac:dyDescent="0.2">
      <c r="A231" s="108"/>
      <c r="B231" s="108"/>
    </row>
    <row r="232" spans="1:2" ht="15" x14ac:dyDescent="0.2">
      <c r="A232" s="108"/>
      <c r="B232" s="108"/>
    </row>
    <row r="233" spans="1:2" ht="15" x14ac:dyDescent="0.2">
      <c r="A233" s="108"/>
      <c r="B233" s="108"/>
    </row>
    <row r="234" spans="1:2" ht="15" x14ac:dyDescent="0.2">
      <c r="A234" s="108"/>
      <c r="B234" s="108"/>
    </row>
    <row r="235" spans="1:2" ht="15" x14ac:dyDescent="0.2">
      <c r="A235" s="108"/>
      <c r="B235" s="108"/>
    </row>
    <row r="236" spans="1:2" ht="15" x14ac:dyDescent="0.2">
      <c r="A236" s="108"/>
      <c r="B236" s="108"/>
    </row>
    <row r="237" spans="1:2" ht="15" x14ac:dyDescent="0.2">
      <c r="A237" s="108"/>
      <c r="B237" s="108"/>
    </row>
    <row r="238" spans="1:2" ht="15" x14ac:dyDescent="0.2">
      <c r="A238" s="108"/>
      <c r="B238" s="108"/>
    </row>
    <row r="239" spans="1:2" ht="15" x14ac:dyDescent="0.2">
      <c r="A239" s="108"/>
      <c r="B239" s="108"/>
    </row>
    <row r="240" spans="1:2" ht="15" x14ac:dyDescent="0.2">
      <c r="A240" s="108"/>
      <c r="B240" s="108"/>
    </row>
    <row r="241" spans="1:2" ht="15" x14ac:dyDescent="0.2">
      <c r="A241" s="108"/>
      <c r="B241" s="108"/>
    </row>
    <row r="242" spans="1:2" ht="15" x14ac:dyDescent="0.2">
      <c r="A242" s="108"/>
      <c r="B242" s="108"/>
    </row>
    <row r="243" spans="1:2" ht="15" x14ac:dyDescent="0.2">
      <c r="A243" s="108"/>
      <c r="B243" s="108"/>
    </row>
    <row r="244" spans="1:2" ht="15" x14ac:dyDescent="0.2">
      <c r="A244" s="108"/>
      <c r="B244" s="108"/>
    </row>
    <row r="245" spans="1:2" ht="15" x14ac:dyDescent="0.2">
      <c r="A245" s="108"/>
      <c r="B245" s="108"/>
    </row>
    <row r="246" spans="1:2" ht="15" x14ac:dyDescent="0.2">
      <c r="A246" s="108"/>
      <c r="B246" s="108"/>
    </row>
    <row r="247" spans="1:2" ht="15" x14ac:dyDescent="0.2">
      <c r="A247" s="108"/>
      <c r="B247" s="108"/>
    </row>
    <row r="248" spans="1:2" ht="15" x14ac:dyDescent="0.2">
      <c r="A248" s="108"/>
      <c r="B248" s="108"/>
    </row>
    <row r="249" spans="1:2" ht="15" x14ac:dyDescent="0.2">
      <c r="A249" s="108"/>
      <c r="B249" s="108"/>
    </row>
    <row r="250" spans="1:2" ht="15" x14ac:dyDescent="0.2">
      <c r="A250" s="108"/>
      <c r="B250" s="108"/>
    </row>
    <row r="251" spans="1:2" ht="15" x14ac:dyDescent="0.2">
      <c r="A251" s="108"/>
      <c r="B251" s="108"/>
    </row>
    <row r="252" spans="1:2" ht="15" x14ac:dyDescent="0.2">
      <c r="A252" s="108"/>
      <c r="B252" s="108"/>
    </row>
    <row r="253" spans="1:2" ht="15" x14ac:dyDescent="0.2">
      <c r="A253" s="108"/>
      <c r="B253" s="108"/>
    </row>
    <row r="254" spans="1:2" ht="15" x14ac:dyDescent="0.2">
      <c r="A254" s="108"/>
      <c r="B254" s="108"/>
    </row>
    <row r="255" spans="1:2" ht="15" x14ac:dyDescent="0.2">
      <c r="A255" s="108"/>
      <c r="B255" s="108"/>
    </row>
    <row r="256" spans="1:2" ht="15" x14ac:dyDescent="0.2">
      <c r="A256" s="108"/>
      <c r="B256" s="108"/>
    </row>
    <row r="257" spans="1:2" ht="15" x14ac:dyDescent="0.2">
      <c r="A257" s="108"/>
      <c r="B257" s="108"/>
    </row>
    <row r="258" spans="1:2" ht="15" x14ac:dyDescent="0.2">
      <c r="A258" s="108"/>
      <c r="B258" s="108"/>
    </row>
    <row r="259" spans="1:2" ht="15" x14ac:dyDescent="0.2">
      <c r="A259" s="108"/>
      <c r="B259" s="108"/>
    </row>
    <row r="260" spans="1:2" ht="15" x14ac:dyDescent="0.2">
      <c r="A260" s="108"/>
      <c r="B260" s="108"/>
    </row>
    <row r="261" spans="1:2" ht="15" x14ac:dyDescent="0.2">
      <c r="A261" s="108"/>
      <c r="B261" s="108"/>
    </row>
    <row r="262" spans="1:2" ht="15" x14ac:dyDescent="0.2">
      <c r="A262" s="108"/>
      <c r="B262" s="108"/>
    </row>
    <row r="263" spans="1:2" ht="15" x14ac:dyDescent="0.2">
      <c r="A263" s="108"/>
      <c r="B263" s="108"/>
    </row>
    <row r="264" spans="1:2" ht="15" x14ac:dyDescent="0.2">
      <c r="A264" s="108"/>
      <c r="B264" s="108"/>
    </row>
    <row r="265" spans="1:2" ht="15" x14ac:dyDescent="0.2">
      <c r="A265" s="108"/>
      <c r="B265" s="108"/>
    </row>
    <row r="266" spans="1:2" ht="15" x14ac:dyDescent="0.2">
      <c r="A266" s="108"/>
      <c r="B266" s="108"/>
    </row>
    <row r="267" spans="1:2" ht="15" x14ac:dyDescent="0.2">
      <c r="A267" s="108"/>
      <c r="B267" s="108"/>
    </row>
    <row r="268" spans="1:2" ht="15" x14ac:dyDescent="0.2">
      <c r="A268" s="108"/>
      <c r="B268" s="108"/>
    </row>
    <row r="269" spans="1:2" ht="15" x14ac:dyDescent="0.2">
      <c r="A269" s="108"/>
      <c r="B269" s="108"/>
    </row>
    <row r="270" spans="1:2" ht="15" x14ac:dyDescent="0.2">
      <c r="A270" s="108"/>
      <c r="B270" s="108"/>
    </row>
    <row r="271" spans="1:2" ht="15" x14ac:dyDescent="0.2">
      <c r="A271" s="108"/>
      <c r="B271" s="108"/>
    </row>
    <row r="272" spans="1:2" ht="15" x14ac:dyDescent="0.2">
      <c r="A272" s="108"/>
      <c r="B272" s="108"/>
    </row>
    <row r="273" spans="1:2" ht="15" x14ac:dyDescent="0.2">
      <c r="A273" s="108"/>
      <c r="B273" s="108"/>
    </row>
    <row r="274" spans="1:2" ht="15" x14ac:dyDescent="0.2">
      <c r="A274" s="108"/>
      <c r="B274" s="108"/>
    </row>
    <row r="275" spans="1:2" ht="15" x14ac:dyDescent="0.2">
      <c r="A275" s="108"/>
      <c r="B275" s="108"/>
    </row>
    <row r="276" spans="1:2" ht="15" x14ac:dyDescent="0.2">
      <c r="A276" s="108"/>
      <c r="B276" s="108"/>
    </row>
    <row r="277" spans="1:2" ht="15" x14ac:dyDescent="0.2">
      <c r="A277" s="108"/>
      <c r="B277" s="108"/>
    </row>
    <row r="278" spans="1:2" ht="15" x14ac:dyDescent="0.2">
      <c r="A278" s="108"/>
      <c r="B278" s="108"/>
    </row>
    <row r="279" spans="1:2" ht="15" x14ac:dyDescent="0.2">
      <c r="A279" s="108"/>
      <c r="B279" s="108"/>
    </row>
    <row r="280" spans="1:2" ht="15" x14ac:dyDescent="0.2">
      <c r="A280" s="108"/>
      <c r="B280" s="108"/>
    </row>
    <row r="281" spans="1:2" ht="15" x14ac:dyDescent="0.2">
      <c r="A281" s="108"/>
      <c r="B281" s="108"/>
    </row>
    <row r="282" spans="1:2" ht="15" x14ac:dyDescent="0.2">
      <c r="A282" s="108"/>
      <c r="B282" s="108"/>
    </row>
    <row r="283" spans="1:2" ht="15" x14ac:dyDescent="0.2">
      <c r="A283" s="108"/>
      <c r="B283" s="108"/>
    </row>
    <row r="284" spans="1:2" ht="15" x14ac:dyDescent="0.2">
      <c r="A284" s="108"/>
      <c r="B284" s="108"/>
    </row>
    <row r="285" spans="1:2" ht="15" x14ac:dyDescent="0.2">
      <c r="A285" s="108"/>
      <c r="B285" s="108"/>
    </row>
    <row r="286" spans="1:2" ht="15" x14ac:dyDescent="0.2">
      <c r="A286" s="108"/>
      <c r="B286" s="108"/>
    </row>
    <row r="287" spans="1:2" ht="15" x14ac:dyDescent="0.2">
      <c r="A287" s="108"/>
      <c r="B287" s="108"/>
    </row>
    <row r="288" spans="1:2" ht="15" x14ac:dyDescent="0.2">
      <c r="A288" s="108"/>
      <c r="B288" s="108"/>
    </row>
    <row r="289" spans="1:2" ht="15" x14ac:dyDescent="0.2">
      <c r="A289" s="108"/>
      <c r="B289" s="108"/>
    </row>
    <row r="290" spans="1:2" ht="15" x14ac:dyDescent="0.2">
      <c r="A290" s="108"/>
      <c r="B290" s="108"/>
    </row>
    <row r="291" spans="1:2" ht="15" x14ac:dyDescent="0.2">
      <c r="A291" s="108"/>
      <c r="B291" s="108"/>
    </row>
    <row r="292" spans="1:2" ht="15" x14ac:dyDescent="0.2">
      <c r="A292" s="108"/>
      <c r="B292" s="108"/>
    </row>
    <row r="293" spans="1:2" ht="15" x14ac:dyDescent="0.2">
      <c r="A293" s="108"/>
      <c r="B293" s="108"/>
    </row>
    <row r="294" spans="1:2" ht="15" x14ac:dyDescent="0.2">
      <c r="A294" s="108"/>
      <c r="B294" s="108"/>
    </row>
    <row r="295" spans="1:2" ht="15" x14ac:dyDescent="0.2">
      <c r="A295" s="108"/>
      <c r="B295" s="108"/>
    </row>
    <row r="296" spans="1:2" ht="15" x14ac:dyDescent="0.2">
      <c r="A296" s="108"/>
      <c r="B296" s="108"/>
    </row>
    <row r="297" spans="1:2" ht="15" x14ac:dyDescent="0.2">
      <c r="A297" s="108"/>
      <c r="B297" s="108"/>
    </row>
    <row r="298" spans="1:2" ht="15" x14ac:dyDescent="0.2">
      <c r="A298" s="108"/>
      <c r="B298" s="108"/>
    </row>
    <row r="299" spans="1:2" ht="15" x14ac:dyDescent="0.2">
      <c r="A299" s="108"/>
      <c r="B299" s="108"/>
    </row>
    <row r="300" spans="1:2" ht="15" x14ac:dyDescent="0.2">
      <c r="A300" s="108"/>
      <c r="B300" s="108"/>
    </row>
    <row r="301" spans="1:2" ht="15" x14ac:dyDescent="0.2">
      <c r="A301" s="108"/>
      <c r="B301" s="108"/>
    </row>
    <row r="302" spans="1:2" ht="15" x14ac:dyDescent="0.2">
      <c r="A302" s="108"/>
      <c r="B302" s="108"/>
    </row>
    <row r="303" spans="1:2" ht="15" x14ac:dyDescent="0.2">
      <c r="A303" s="108"/>
      <c r="B303" s="108"/>
    </row>
    <row r="304" spans="1:2" ht="15" x14ac:dyDescent="0.2">
      <c r="A304" s="108"/>
      <c r="B304" s="108"/>
    </row>
    <row r="305" spans="1:2" ht="15" x14ac:dyDescent="0.2">
      <c r="A305" s="108"/>
      <c r="B305" s="108"/>
    </row>
    <row r="306" spans="1:2" ht="15" x14ac:dyDescent="0.2">
      <c r="A306" s="108"/>
      <c r="B306" s="108"/>
    </row>
    <row r="307" spans="1:2" ht="15" x14ac:dyDescent="0.2">
      <c r="A307" s="108"/>
      <c r="B307" s="108"/>
    </row>
    <row r="308" spans="1:2" ht="15" x14ac:dyDescent="0.2">
      <c r="A308" s="108"/>
      <c r="B308" s="108"/>
    </row>
    <row r="309" spans="1:2" ht="15" x14ac:dyDescent="0.2">
      <c r="A309" s="108"/>
      <c r="B309" s="108"/>
    </row>
    <row r="310" spans="1:2" ht="15" x14ac:dyDescent="0.2">
      <c r="A310" s="108"/>
      <c r="B310" s="108"/>
    </row>
    <row r="311" spans="1:2" ht="15" x14ac:dyDescent="0.2">
      <c r="A311" s="108"/>
      <c r="B311" s="108"/>
    </row>
    <row r="312" spans="1:2" ht="15" x14ac:dyDescent="0.2">
      <c r="A312" s="108"/>
      <c r="B312" s="108"/>
    </row>
    <row r="313" spans="1:2" ht="15" x14ac:dyDescent="0.2">
      <c r="A313" s="108"/>
      <c r="B313" s="108"/>
    </row>
    <row r="314" spans="1:2" ht="15" x14ac:dyDescent="0.2">
      <c r="A314" s="108"/>
      <c r="B314" s="108"/>
    </row>
    <row r="315" spans="1:2" ht="15" x14ac:dyDescent="0.2">
      <c r="A315" s="108"/>
      <c r="B315" s="108"/>
    </row>
    <row r="316" spans="1:2" ht="15" x14ac:dyDescent="0.2">
      <c r="A316" s="108"/>
      <c r="B316" s="108"/>
    </row>
    <row r="317" spans="1:2" ht="15" x14ac:dyDescent="0.2">
      <c r="A317" s="108"/>
      <c r="B317" s="108"/>
    </row>
    <row r="318" spans="1:2" ht="15" x14ac:dyDescent="0.2">
      <c r="A318" s="108"/>
      <c r="B318" s="108"/>
    </row>
    <row r="319" spans="1:2" ht="15" x14ac:dyDescent="0.2">
      <c r="A319" s="108"/>
      <c r="B319" s="108"/>
    </row>
    <row r="320" spans="1:2" ht="15" x14ac:dyDescent="0.2">
      <c r="A320" s="108"/>
      <c r="B320" s="108"/>
    </row>
    <row r="321" spans="1:2" ht="15" x14ac:dyDescent="0.2">
      <c r="A321" s="108"/>
      <c r="B321" s="108"/>
    </row>
    <row r="322" spans="1:2" ht="15" x14ac:dyDescent="0.2">
      <c r="A322" s="108"/>
      <c r="B322" s="108"/>
    </row>
    <row r="323" spans="1:2" ht="15" x14ac:dyDescent="0.2">
      <c r="A323" s="108"/>
      <c r="B323" s="108"/>
    </row>
    <row r="324" spans="1:2" ht="15" x14ac:dyDescent="0.2">
      <c r="A324" s="108"/>
      <c r="B324" s="108"/>
    </row>
    <row r="325" spans="1:2" ht="15" x14ac:dyDescent="0.2">
      <c r="A325" s="108"/>
      <c r="B325" s="108"/>
    </row>
    <row r="326" spans="1:2" ht="15" x14ac:dyDescent="0.2">
      <c r="A326" s="108"/>
      <c r="B326" s="108"/>
    </row>
    <row r="327" spans="1:2" ht="15" x14ac:dyDescent="0.2">
      <c r="A327" s="108"/>
      <c r="B327" s="108"/>
    </row>
    <row r="328" spans="1:2" ht="15" x14ac:dyDescent="0.2">
      <c r="A328" s="108"/>
      <c r="B328" s="108"/>
    </row>
    <row r="329" spans="1:2" ht="15" x14ac:dyDescent="0.2">
      <c r="A329" s="108"/>
      <c r="B329" s="108"/>
    </row>
    <row r="330" spans="1:2" ht="15" x14ac:dyDescent="0.2">
      <c r="A330" s="108"/>
      <c r="B330" s="108"/>
    </row>
    <row r="331" spans="1:2" ht="15" x14ac:dyDescent="0.2">
      <c r="A331" s="108"/>
      <c r="B331" s="108"/>
    </row>
    <row r="332" spans="1:2" ht="15" x14ac:dyDescent="0.2">
      <c r="A332" s="108"/>
      <c r="B332" s="108"/>
    </row>
    <row r="333" spans="1:2" ht="15" x14ac:dyDescent="0.2">
      <c r="A333" s="108"/>
      <c r="B333" s="108"/>
    </row>
    <row r="334" spans="1:2" ht="15" x14ac:dyDescent="0.2">
      <c r="A334" s="108"/>
      <c r="B334" s="108"/>
    </row>
    <row r="335" spans="1:2" ht="15" x14ac:dyDescent="0.2">
      <c r="A335" s="108"/>
      <c r="B335" s="108"/>
    </row>
    <row r="336" spans="1:2" ht="15" x14ac:dyDescent="0.2">
      <c r="A336" s="108"/>
      <c r="B336" s="108"/>
    </row>
    <row r="337" spans="1:2" ht="15" x14ac:dyDescent="0.2">
      <c r="A337" s="108"/>
      <c r="B337" s="108"/>
    </row>
    <row r="338" spans="1:2" ht="15" x14ac:dyDescent="0.2">
      <c r="A338" s="108"/>
      <c r="B338" s="108"/>
    </row>
    <row r="339" spans="1:2" ht="15" x14ac:dyDescent="0.2">
      <c r="A339" s="108"/>
      <c r="B339" s="108"/>
    </row>
    <row r="340" spans="1:2" ht="15" x14ac:dyDescent="0.2">
      <c r="A340" s="108"/>
      <c r="B340" s="108"/>
    </row>
    <row r="341" spans="1:2" ht="15" x14ac:dyDescent="0.2">
      <c r="A341" s="108"/>
      <c r="B341" s="108"/>
    </row>
    <row r="342" spans="1:2" ht="15" x14ac:dyDescent="0.2">
      <c r="A342" s="108"/>
      <c r="B342" s="108"/>
    </row>
    <row r="343" spans="1:2" ht="15" x14ac:dyDescent="0.2">
      <c r="A343" s="108"/>
      <c r="B343" s="108"/>
    </row>
    <row r="344" spans="1:2" ht="15" x14ac:dyDescent="0.2">
      <c r="A344" s="108"/>
      <c r="B344" s="108"/>
    </row>
    <row r="345" spans="1:2" ht="15" x14ac:dyDescent="0.2">
      <c r="A345" s="108"/>
      <c r="B345" s="108"/>
    </row>
    <row r="346" spans="1:2" ht="15" x14ac:dyDescent="0.2">
      <c r="A346" s="108"/>
      <c r="B346" s="108"/>
    </row>
    <row r="347" spans="1:2" ht="15" x14ac:dyDescent="0.2">
      <c r="A347" s="108"/>
      <c r="B347" s="108"/>
    </row>
    <row r="348" spans="1:2" ht="15" x14ac:dyDescent="0.2">
      <c r="A348" s="108"/>
      <c r="B348" s="108"/>
    </row>
    <row r="349" spans="1:2" ht="15" x14ac:dyDescent="0.2">
      <c r="A349" s="108"/>
      <c r="B349" s="108"/>
    </row>
    <row r="350" spans="1:2" ht="15" x14ac:dyDescent="0.2">
      <c r="A350" s="108"/>
      <c r="B350" s="108"/>
    </row>
    <row r="351" spans="1:2" ht="15" x14ac:dyDescent="0.2">
      <c r="A351" s="108"/>
      <c r="B351" s="108"/>
    </row>
    <row r="352" spans="1:2" ht="15" x14ac:dyDescent="0.2">
      <c r="A352" s="108"/>
      <c r="B352" s="108"/>
    </row>
    <row r="353" spans="1:2" ht="15" x14ac:dyDescent="0.2">
      <c r="A353" s="108"/>
      <c r="B353" s="108"/>
    </row>
    <row r="354" spans="1:2" ht="15" x14ac:dyDescent="0.2">
      <c r="A354" s="108"/>
      <c r="B354" s="108"/>
    </row>
    <row r="355" spans="1:2" ht="15" x14ac:dyDescent="0.2">
      <c r="A355" s="108"/>
      <c r="B355" s="108"/>
    </row>
    <row r="356" spans="1:2" ht="15" x14ac:dyDescent="0.2">
      <c r="A356" s="108"/>
      <c r="B356" s="108"/>
    </row>
    <row r="357" spans="1:2" ht="15" x14ac:dyDescent="0.2">
      <c r="A357" s="108"/>
      <c r="B357" s="108"/>
    </row>
    <row r="358" spans="1:2" ht="15" x14ac:dyDescent="0.2">
      <c r="A358" s="108"/>
      <c r="B358" s="108"/>
    </row>
    <row r="359" spans="1:2" ht="15" x14ac:dyDescent="0.2">
      <c r="A359" s="108"/>
      <c r="B359" s="108"/>
    </row>
    <row r="360" spans="1:2" ht="15" x14ac:dyDescent="0.2">
      <c r="A360" s="108"/>
      <c r="B360" s="108"/>
    </row>
    <row r="361" spans="1:2" ht="15" x14ac:dyDescent="0.2">
      <c r="A361" s="108"/>
      <c r="B361" s="108"/>
    </row>
    <row r="362" spans="1:2" ht="15" x14ac:dyDescent="0.2">
      <c r="A362" s="108"/>
      <c r="B362" s="108"/>
    </row>
    <row r="363" spans="1:2" ht="15" x14ac:dyDescent="0.2">
      <c r="A363" s="108"/>
      <c r="B363" s="108"/>
    </row>
    <row r="364" spans="1:2" ht="15" x14ac:dyDescent="0.2">
      <c r="A364" s="108"/>
      <c r="B364" s="108"/>
    </row>
    <row r="365" spans="1:2" ht="15" x14ac:dyDescent="0.2">
      <c r="A365" s="108"/>
      <c r="B365" s="108"/>
    </row>
    <row r="366" spans="1:2" ht="15" x14ac:dyDescent="0.2">
      <c r="A366" s="108"/>
      <c r="B366" s="108"/>
    </row>
    <row r="367" spans="1:2" ht="15" x14ac:dyDescent="0.2">
      <c r="A367" s="108"/>
      <c r="B367" s="108"/>
    </row>
    <row r="368" spans="1:2" ht="15" x14ac:dyDescent="0.2">
      <c r="A368" s="108"/>
      <c r="B368" s="108"/>
    </row>
    <row r="369" spans="1:2" ht="15" x14ac:dyDescent="0.2">
      <c r="A369" s="108"/>
      <c r="B369" s="108"/>
    </row>
    <row r="370" spans="1:2" ht="15" x14ac:dyDescent="0.2">
      <c r="A370" s="108"/>
      <c r="B370" s="108"/>
    </row>
    <row r="371" spans="1:2" ht="15" x14ac:dyDescent="0.2">
      <c r="A371" s="108"/>
      <c r="B371" s="108"/>
    </row>
    <row r="372" spans="1:2" ht="15" x14ac:dyDescent="0.2">
      <c r="A372" s="108"/>
      <c r="B372" s="108"/>
    </row>
    <row r="373" spans="1:2" ht="15" x14ac:dyDescent="0.2">
      <c r="A373" s="108"/>
      <c r="B373" s="108"/>
    </row>
    <row r="374" spans="1:2" ht="15" x14ac:dyDescent="0.2">
      <c r="A374" s="108"/>
      <c r="B374" s="108"/>
    </row>
    <row r="375" spans="1:2" ht="15" x14ac:dyDescent="0.2">
      <c r="A375" s="108"/>
      <c r="B375" s="108"/>
    </row>
    <row r="376" spans="1:2" ht="15" x14ac:dyDescent="0.2">
      <c r="A376" s="108"/>
      <c r="B376" s="108"/>
    </row>
    <row r="377" spans="1:2" ht="15" x14ac:dyDescent="0.2">
      <c r="A377" s="108"/>
      <c r="B377" s="108"/>
    </row>
    <row r="378" spans="1:2" ht="15" x14ac:dyDescent="0.2">
      <c r="A378" s="108"/>
      <c r="B378" s="108"/>
    </row>
    <row r="379" spans="1:2" ht="15" x14ac:dyDescent="0.2">
      <c r="A379" s="108"/>
      <c r="B379" s="108"/>
    </row>
    <row r="380" spans="1:2" ht="15" x14ac:dyDescent="0.2">
      <c r="A380" s="108"/>
      <c r="B380" s="108"/>
    </row>
    <row r="381" spans="1:2" ht="15" x14ac:dyDescent="0.2">
      <c r="A381" s="108"/>
      <c r="B381" s="108"/>
    </row>
    <row r="382" spans="1:2" ht="15" x14ac:dyDescent="0.2">
      <c r="A382" s="108"/>
      <c r="B382" s="108"/>
    </row>
    <row r="383" spans="1:2" ht="15" x14ac:dyDescent="0.2">
      <c r="A383" s="108"/>
      <c r="B383" s="108"/>
    </row>
    <row r="384" spans="1:2" ht="15" x14ac:dyDescent="0.2">
      <c r="A384" s="108"/>
      <c r="B384" s="108"/>
    </row>
    <row r="385" spans="1:2" ht="15" x14ac:dyDescent="0.2">
      <c r="A385" s="108"/>
      <c r="B385" s="108"/>
    </row>
    <row r="386" spans="1:2" ht="15" x14ac:dyDescent="0.2">
      <c r="A386" s="108"/>
      <c r="B386" s="108"/>
    </row>
    <row r="387" spans="1:2" ht="15" x14ac:dyDescent="0.2">
      <c r="A387" s="108"/>
      <c r="B387" s="108"/>
    </row>
    <row r="388" spans="1:2" ht="15" x14ac:dyDescent="0.2">
      <c r="A388" s="108"/>
      <c r="B388" s="108"/>
    </row>
    <row r="389" spans="1:2" ht="15" x14ac:dyDescent="0.2">
      <c r="A389" s="108"/>
      <c r="B389" s="108"/>
    </row>
    <row r="390" spans="1:2" ht="15" x14ac:dyDescent="0.2">
      <c r="A390" s="108"/>
      <c r="B390" s="108"/>
    </row>
    <row r="391" spans="1:2" ht="15" x14ac:dyDescent="0.2">
      <c r="A391" s="108"/>
      <c r="B391" s="108"/>
    </row>
    <row r="392" spans="1:2" ht="15" x14ac:dyDescent="0.2">
      <c r="A392" s="108"/>
      <c r="B392" s="108"/>
    </row>
    <row r="393" spans="1:2" ht="15" x14ac:dyDescent="0.2">
      <c r="A393" s="108"/>
      <c r="B393" s="108"/>
    </row>
    <row r="394" spans="1:2" ht="15" x14ac:dyDescent="0.2">
      <c r="A394" s="108"/>
      <c r="B394" s="108"/>
    </row>
    <row r="395" spans="1:2" ht="15" x14ac:dyDescent="0.2">
      <c r="A395" s="108"/>
      <c r="B395" s="108"/>
    </row>
    <row r="396" spans="1:2" ht="15" x14ac:dyDescent="0.2">
      <c r="A396" s="108"/>
      <c r="B396" s="108"/>
    </row>
    <row r="397" spans="1:2" ht="15" x14ac:dyDescent="0.2">
      <c r="A397" s="108"/>
      <c r="B397" s="108"/>
    </row>
    <row r="398" spans="1:2" ht="15" x14ac:dyDescent="0.2">
      <c r="A398" s="108"/>
      <c r="B398" s="108"/>
    </row>
    <row r="399" spans="1:2" ht="15" x14ac:dyDescent="0.2">
      <c r="A399" s="108"/>
      <c r="B399" s="108"/>
    </row>
    <row r="400" spans="1:2" ht="15" x14ac:dyDescent="0.2">
      <c r="A400" s="108"/>
      <c r="B400" s="108"/>
    </row>
    <row r="401" spans="1:2" ht="15" x14ac:dyDescent="0.2">
      <c r="A401" s="108"/>
      <c r="B401" s="108"/>
    </row>
    <row r="402" spans="1:2" ht="15" x14ac:dyDescent="0.2">
      <c r="A402" s="108"/>
      <c r="B402" s="108"/>
    </row>
    <row r="403" spans="1:2" ht="15" x14ac:dyDescent="0.2">
      <c r="A403" s="108"/>
      <c r="B403" s="108"/>
    </row>
    <row r="404" spans="1:2" ht="15" x14ac:dyDescent="0.2">
      <c r="A404" s="108"/>
      <c r="B404" s="108"/>
    </row>
    <row r="405" spans="1:2" ht="15" x14ac:dyDescent="0.2">
      <c r="A405" s="108"/>
      <c r="B405" s="108"/>
    </row>
    <row r="406" spans="1:2" ht="15" x14ac:dyDescent="0.2">
      <c r="A406" s="108"/>
      <c r="B406" s="108"/>
    </row>
    <row r="407" spans="1:2" ht="15" x14ac:dyDescent="0.2">
      <c r="A407" s="108"/>
      <c r="B407" s="108"/>
    </row>
    <row r="408" spans="1:2" ht="15" x14ac:dyDescent="0.2">
      <c r="A408" s="108"/>
      <c r="B408" s="108"/>
    </row>
    <row r="409" spans="1:2" ht="15" x14ac:dyDescent="0.2">
      <c r="A409" s="108"/>
      <c r="B409" s="108"/>
    </row>
    <row r="410" spans="1:2" ht="15" x14ac:dyDescent="0.2">
      <c r="A410" s="108"/>
      <c r="B410" s="108"/>
    </row>
    <row r="411" spans="1:2" ht="15" x14ac:dyDescent="0.2">
      <c r="A411" s="108"/>
      <c r="B411" s="108"/>
    </row>
    <row r="412" spans="1:2" ht="15" x14ac:dyDescent="0.2">
      <c r="A412" s="108"/>
      <c r="B412" s="108"/>
    </row>
    <row r="413" spans="1:2" ht="15" x14ac:dyDescent="0.2">
      <c r="A413" s="108"/>
      <c r="B413" s="108"/>
    </row>
    <row r="414" spans="1:2" ht="15" x14ac:dyDescent="0.2">
      <c r="A414" s="108"/>
      <c r="B414" s="108"/>
    </row>
    <row r="415" spans="1:2" ht="15" x14ac:dyDescent="0.2">
      <c r="A415" s="108"/>
      <c r="B415" s="108"/>
    </row>
    <row r="416" spans="1:2" ht="15" x14ac:dyDescent="0.2">
      <c r="A416" s="108"/>
      <c r="B416" s="108"/>
    </row>
    <row r="417" spans="1:2" ht="15" x14ac:dyDescent="0.2">
      <c r="A417" s="108"/>
      <c r="B417" s="108"/>
    </row>
    <row r="418" spans="1:2" ht="15" x14ac:dyDescent="0.2">
      <c r="A418" s="108"/>
      <c r="B418" s="108"/>
    </row>
    <row r="419" spans="1:2" ht="15" x14ac:dyDescent="0.2">
      <c r="A419" s="108"/>
      <c r="B419" s="108"/>
    </row>
    <row r="420" spans="1:2" ht="15" x14ac:dyDescent="0.2">
      <c r="A420" s="108"/>
      <c r="B420" s="108"/>
    </row>
    <row r="421" spans="1:2" ht="15" x14ac:dyDescent="0.2">
      <c r="A421" s="108"/>
      <c r="B421" s="108"/>
    </row>
    <row r="422" spans="1:2" ht="15" x14ac:dyDescent="0.2">
      <c r="A422" s="108"/>
      <c r="B422" s="108"/>
    </row>
    <row r="423" spans="1:2" ht="15" x14ac:dyDescent="0.2">
      <c r="A423" s="108"/>
      <c r="B423" s="108"/>
    </row>
    <row r="424" spans="1:2" ht="15" x14ac:dyDescent="0.2">
      <c r="A424" s="108"/>
      <c r="B424" s="108"/>
    </row>
    <row r="425" spans="1:2" ht="15" x14ac:dyDescent="0.2">
      <c r="A425" s="108"/>
      <c r="B425" s="108"/>
    </row>
    <row r="426" spans="1:2" ht="15" x14ac:dyDescent="0.2">
      <c r="A426" s="108"/>
      <c r="B426" s="108"/>
    </row>
    <row r="427" spans="1:2" ht="15" x14ac:dyDescent="0.2">
      <c r="A427" s="108"/>
      <c r="B427" s="108"/>
    </row>
    <row r="428" spans="1:2" ht="15" x14ac:dyDescent="0.2">
      <c r="A428" s="108"/>
      <c r="B428" s="108"/>
    </row>
    <row r="429" spans="1:2" ht="15" x14ac:dyDescent="0.2">
      <c r="A429" s="108"/>
      <c r="B429" s="108"/>
    </row>
    <row r="430" spans="1:2" ht="15" x14ac:dyDescent="0.2">
      <c r="A430" s="108"/>
      <c r="B430" s="108"/>
    </row>
    <row r="431" spans="1:2" ht="15" x14ac:dyDescent="0.2">
      <c r="A431" s="108"/>
      <c r="B431" s="108"/>
    </row>
    <row r="432" spans="1:2" ht="15" x14ac:dyDescent="0.2">
      <c r="A432" s="108"/>
      <c r="B432" s="108"/>
    </row>
    <row r="433" spans="1:2" ht="15" x14ac:dyDescent="0.2">
      <c r="A433" s="108"/>
      <c r="B433" s="108"/>
    </row>
    <row r="434" spans="1:2" ht="15" x14ac:dyDescent="0.2">
      <c r="A434" s="108"/>
      <c r="B434" s="108"/>
    </row>
    <row r="435" spans="1:2" ht="15" x14ac:dyDescent="0.2">
      <c r="A435" s="108"/>
      <c r="B435" s="108"/>
    </row>
    <row r="436" spans="1:2" ht="15" x14ac:dyDescent="0.2">
      <c r="A436" s="108"/>
      <c r="B436" s="108"/>
    </row>
    <row r="437" spans="1:2" ht="15" x14ac:dyDescent="0.2">
      <c r="A437" s="108"/>
      <c r="B437" s="108"/>
    </row>
    <row r="438" spans="1:2" ht="15" x14ac:dyDescent="0.2">
      <c r="A438" s="108"/>
      <c r="B438" s="108"/>
    </row>
    <row r="439" spans="1:2" ht="15" x14ac:dyDescent="0.2">
      <c r="A439" s="108"/>
      <c r="B439" s="108"/>
    </row>
    <row r="440" spans="1:2" ht="15" x14ac:dyDescent="0.2">
      <c r="A440" s="108"/>
      <c r="B440" s="108"/>
    </row>
    <row r="441" spans="1:2" ht="15" x14ac:dyDescent="0.2">
      <c r="A441" s="108"/>
      <c r="B441" s="108"/>
    </row>
    <row r="442" spans="1:2" ht="15" x14ac:dyDescent="0.2">
      <c r="A442" s="108"/>
      <c r="B442" s="108"/>
    </row>
    <row r="443" spans="1:2" ht="15" x14ac:dyDescent="0.2">
      <c r="A443" s="108"/>
      <c r="B443" s="108"/>
    </row>
    <row r="444" spans="1:2" ht="15" x14ac:dyDescent="0.2">
      <c r="A444" s="108"/>
      <c r="B444" s="108"/>
    </row>
    <row r="445" spans="1:2" ht="15" x14ac:dyDescent="0.2">
      <c r="A445" s="108"/>
      <c r="B445" s="108"/>
    </row>
    <row r="446" spans="1:2" ht="15" x14ac:dyDescent="0.2">
      <c r="A446" s="108"/>
      <c r="B446" s="108"/>
    </row>
    <row r="447" spans="1:2" ht="15" x14ac:dyDescent="0.2">
      <c r="A447" s="108"/>
      <c r="B447" s="108"/>
    </row>
    <row r="448" spans="1:2" ht="15" x14ac:dyDescent="0.2">
      <c r="A448" s="108"/>
      <c r="B448" s="108"/>
    </row>
    <row r="449" spans="1:2" ht="15" x14ac:dyDescent="0.2">
      <c r="A449" s="108"/>
      <c r="B449" s="108"/>
    </row>
    <row r="450" spans="1:2" ht="15" x14ac:dyDescent="0.2">
      <c r="A450" s="108"/>
      <c r="B450" s="108"/>
    </row>
    <row r="451" spans="1:2" ht="15" x14ac:dyDescent="0.2">
      <c r="A451" s="108"/>
      <c r="B451" s="108"/>
    </row>
    <row r="452" spans="1:2" ht="15" x14ac:dyDescent="0.2">
      <c r="A452" s="108"/>
      <c r="B452" s="108"/>
    </row>
    <row r="453" spans="1:2" ht="15" x14ac:dyDescent="0.2">
      <c r="A453" s="108"/>
      <c r="B453" s="108"/>
    </row>
    <row r="454" spans="1:2" ht="15" x14ac:dyDescent="0.2">
      <c r="A454" s="108"/>
      <c r="B454" s="108"/>
    </row>
    <row r="455" spans="1:2" ht="15" x14ac:dyDescent="0.2">
      <c r="A455" s="108"/>
      <c r="B455" s="108"/>
    </row>
    <row r="456" spans="1:2" ht="15" x14ac:dyDescent="0.2">
      <c r="A456" s="108"/>
      <c r="B456" s="108"/>
    </row>
    <row r="457" spans="1:2" ht="15" x14ac:dyDescent="0.2">
      <c r="A457" s="108"/>
      <c r="B457" s="108"/>
    </row>
    <row r="458" spans="1:2" ht="15" x14ac:dyDescent="0.2">
      <c r="A458" s="108"/>
      <c r="B458" s="108"/>
    </row>
    <row r="459" spans="1:2" ht="15" x14ac:dyDescent="0.2">
      <c r="A459" s="108"/>
      <c r="B459" s="108"/>
    </row>
    <row r="460" spans="1:2" ht="15" x14ac:dyDescent="0.2">
      <c r="A460" s="108"/>
      <c r="B460" s="108"/>
    </row>
    <row r="461" spans="1:2" ht="15" x14ac:dyDescent="0.2">
      <c r="A461" s="108"/>
      <c r="B461" s="108"/>
    </row>
    <row r="462" spans="1:2" ht="15" x14ac:dyDescent="0.2">
      <c r="A462" s="108"/>
      <c r="B462" s="108"/>
    </row>
    <row r="463" spans="1:2" ht="15" x14ac:dyDescent="0.2">
      <c r="A463" s="108"/>
      <c r="B463" s="108"/>
    </row>
    <row r="464" spans="1:2" ht="15" x14ac:dyDescent="0.2">
      <c r="A464" s="108"/>
      <c r="B464" s="108"/>
    </row>
    <row r="465" spans="1:2" ht="15" x14ac:dyDescent="0.2">
      <c r="A465" s="108"/>
      <c r="B465" s="108"/>
    </row>
    <row r="466" spans="1:2" ht="15" x14ac:dyDescent="0.2">
      <c r="A466" s="108"/>
      <c r="B466" s="108"/>
    </row>
    <row r="467" spans="1:2" ht="15" x14ac:dyDescent="0.2">
      <c r="A467" s="108"/>
      <c r="B467" s="108"/>
    </row>
    <row r="468" spans="1:2" ht="15" x14ac:dyDescent="0.2">
      <c r="A468" s="108"/>
      <c r="B468" s="108"/>
    </row>
    <row r="469" spans="1:2" ht="15" x14ac:dyDescent="0.2">
      <c r="A469" s="108"/>
      <c r="B469" s="108"/>
    </row>
    <row r="470" spans="1:2" ht="15" x14ac:dyDescent="0.2">
      <c r="A470" s="108"/>
      <c r="B470" s="108"/>
    </row>
    <row r="471" spans="1:2" ht="15" x14ac:dyDescent="0.2">
      <c r="A471" s="108"/>
      <c r="B471" s="108"/>
    </row>
    <row r="472" spans="1:2" ht="15" x14ac:dyDescent="0.2">
      <c r="A472" s="108"/>
      <c r="B472" s="108"/>
    </row>
    <row r="473" spans="1:2" ht="15" x14ac:dyDescent="0.2">
      <c r="A473" s="108"/>
      <c r="B473" s="108"/>
    </row>
    <row r="474" spans="1:2" ht="15" x14ac:dyDescent="0.2">
      <c r="A474" s="108"/>
      <c r="B474" s="108"/>
    </row>
    <row r="475" spans="1:2" ht="15" x14ac:dyDescent="0.2">
      <c r="A475" s="108"/>
      <c r="B475" s="108"/>
    </row>
    <row r="476" spans="1:2" ht="15" x14ac:dyDescent="0.2">
      <c r="A476" s="108"/>
      <c r="B476" s="108"/>
    </row>
    <row r="477" spans="1:2" ht="15" x14ac:dyDescent="0.2">
      <c r="A477" s="108"/>
      <c r="B477" s="108"/>
    </row>
    <row r="478" spans="1:2" ht="15" x14ac:dyDescent="0.2">
      <c r="A478" s="108"/>
      <c r="B478" s="108"/>
    </row>
    <row r="479" spans="1:2" ht="15" x14ac:dyDescent="0.2">
      <c r="A479" s="108"/>
      <c r="B479" s="108"/>
    </row>
    <row r="480" spans="1:2" ht="15" x14ac:dyDescent="0.2">
      <c r="A480" s="108"/>
      <c r="B480" s="108"/>
    </row>
    <row r="481" spans="1:2" ht="15" x14ac:dyDescent="0.2">
      <c r="A481" s="108"/>
      <c r="B481" s="108"/>
    </row>
    <row r="482" spans="1:2" ht="15" x14ac:dyDescent="0.2">
      <c r="A482" s="108"/>
      <c r="B482" s="108"/>
    </row>
    <row r="483" spans="1:2" ht="15" x14ac:dyDescent="0.2">
      <c r="A483" s="108"/>
      <c r="B483" s="108"/>
    </row>
    <row r="484" spans="1:2" ht="15" x14ac:dyDescent="0.2">
      <c r="A484" s="108"/>
      <c r="B484" s="108"/>
    </row>
    <row r="485" spans="1:2" ht="15" x14ac:dyDescent="0.2">
      <c r="A485" s="108"/>
      <c r="B485" s="108"/>
    </row>
    <row r="486" spans="1:2" ht="15" x14ac:dyDescent="0.2">
      <c r="A486" s="108"/>
      <c r="B486" s="108"/>
    </row>
    <row r="487" spans="1:2" ht="15" x14ac:dyDescent="0.2">
      <c r="A487" s="108"/>
      <c r="B487" s="108"/>
    </row>
    <row r="488" spans="1:2" ht="15" x14ac:dyDescent="0.2">
      <c r="A488" s="108"/>
      <c r="B488" s="108"/>
    </row>
    <row r="489" spans="1:2" ht="15" x14ac:dyDescent="0.2">
      <c r="A489" s="108"/>
      <c r="B489" s="108"/>
    </row>
    <row r="490" spans="1:2" ht="15" x14ac:dyDescent="0.2">
      <c r="A490" s="108"/>
      <c r="B490" s="108"/>
    </row>
    <row r="491" spans="1:2" ht="15" x14ac:dyDescent="0.2">
      <c r="A491" s="108"/>
      <c r="B491" s="108"/>
    </row>
    <row r="492" spans="1:2" ht="15" x14ac:dyDescent="0.2">
      <c r="A492" s="108"/>
      <c r="B492" s="108"/>
    </row>
    <row r="493" spans="1:2" ht="15" x14ac:dyDescent="0.2">
      <c r="A493" s="108"/>
      <c r="B493" s="108"/>
    </row>
    <row r="494" spans="1:2" ht="15" x14ac:dyDescent="0.2">
      <c r="A494" s="108"/>
      <c r="B494" s="108"/>
    </row>
    <row r="495" spans="1:2" ht="15" x14ac:dyDescent="0.2">
      <c r="A495" s="108"/>
      <c r="B495" s="108"/>
    </row>
    <row r="496" spans="1:2" ht="15" x14ac:dyDescent="0.2">
      <c r="A496" s="108"/>
      <c r="B496" s="108"/>
    </row>
    <row r="497" spans="1:2" ht="15" x14ac:dyDescent="0.2">
      <c r="A497" s="108"/>
      <c r="B497" s="108"/>
    </row>
    <row r="498" spans="1:2" ht="15" x14ac:dyDescent="0.2">
      <c r="A498" s="108"/>
      <c r="B498" s="108"/>
    </row>
    <row r="499" spans="1:2" ht="15" x14ac:dyDescent="0.2">
      <c r="A499" s="108"/>
      <c r="B499" s="108"/>
    </row>
    <row r="500" spans="1:2" ht="15" x14ac:dyDescent="0.2">
      <c r="A500" s="108"/>
      <c r="B500" s="108"/>
    </row>
    <row r="501" spans="1:2" ht="15" x14ac:dyDescent="0.2">
      <c r="A501" s="108"/>
      <c r="B501" s="108"/>
    </row>
    <row r="502" spans="1:2" ht="15" x14ac:dyDescent="0.2">
      <c r="A502" s="108"/>
      <c r="B502" s="108"/>
    </row>
    <row r="503" spans="1:2" ht="15" x14ac:dyDescent="0.2">
      <c r="A503" s="108"/>
      <c r="B503" s="108"/>
    </row>
    <row r="504" spans="1:2" ht="15" x14ac:dyDescent="0.2">
      <c r="A504" s="108"/>
      <c r="B504" s="108"/>
    </row>
    <row r="505" spans="1:2" ht="15" x14ac:dyDescent="0.2">
      <c r="A505" s="108"/>
      <c r="B505" s="108"/>
    </row>
    <row r="506" spans="1:2" ht="15" x14ac:dyDescent="0.2">
      <c r="A506" s="108"/>
      <c r="B506" s="108"/>
    </row>
    <row r="507" spans="1:2" ht="15" x14ac:dyDescent="0.2">
      <c r="A507" s="108"/>
      <c r="B507" s="108"/>
    </row>
    <row r="508" spans="1:2" ht="15" x14ac:dyDescent="0.2">
      <c r="A508" s="108"/>
      <c r="B508" s="108"/>
    </row>
    <row r="509" spans="1:2" ht="15" x14ac:dyDescent="0.2">
      <c r="A509" s="108"/>
      <c r="B509" s="108"/>
    </row>
    <row r="510" spans="1:2" ht="15" x14ac:dyDescent="0.2">
      <c r="A510" s="108"/>
      <c r="B510" s="108"/>
    </row>
    <row r="511" spans="1:2" ht="15" x14ac:dyDescent="0.2">
      <c r="A511" s="108"/>
      <c r="B511" s="108"/>
    </row>
    <row r="512" spans="1:2" ht="15" x14ac:dyDescent="0.2">
      <c r="A512" s="108"/>
      <c r="B512" s="108"/>
    </row>
    <row r="513" spans="1:2" ht="15" x14ac:dyDescent="0.2">
      <c r="A513" s="108"/>
      <c r="B513" s="108"/>
    </row>
    <row r="514" spans="1:2" ht="15" x14ac:dyDescent="0.2">
      <c r="A514" s="108"/>
      <c r="B514" s="108"/>
    </row>
    <row r="515" spans="1:2" ht="15" x14ac:dyDescent="0.2">
      <c r="A515" s="108"/>
      <c r="B515" s="108"/>
    </row>
    <row r="516" spans="1:2" ht="15" x14ac:dyDescent="0.2">
      <c r="A516" s="108"/>
      <c r="B516" s="108"/>
    </row>
    <row r="517" spans="1:2" ht="15" x14ac:dyDescent="0.2">
      <c r="A517" s="108"/>
      <c r="B517" s="108"/>
    </row>
    <row r="518" spans="1:2" ht="15" x14ac:dyDescent="0.2">
      <c r="A518" s="108"/>
      <c r="B518" s="108"/>
    </row>
    <row r="519" spans="1:2" ht="15" x14ac:dyDescent="0.2">
      <c r="A519" s="108"/>
      <c r="B519" s="108"/>
    </row>
    <row r="520" spans="1:2" ht="15" x14ac:dyDescent="0.2">
      <c r="A520" s="108"/>
      <c r="B520" s="108"/>
    </row>
    <row r="521" spans="1:2" ht="15" x14ac:dyDescent="0.2">
      <c r="A521" s="108"/>
      <c r="B521" s="108"/>
    </row>
    <row r="522" spans="1:2" ht="15" x14ac:dyDescent="0.2">
      <c r="A522" s="108"/>
      <c r="B522" s="108"/>
    </row>
    <row r="523" spans="1:2" ht="15" x14ac:dyDescent="0.2">
      <c r="A523" s="108"/>
      <c r="B523" s="108"/>
    </row>
    <row r="524" spans="1:2" ht="15" x14ac:dyDescent="0.2">
      <c r="A524" s="108"/>
      <c r="B524" s="108"/>
    </row>
    <row r="525" spans="1:2" ht="15" x14ac:dyDescent="0.2">
      <c r="A525" s="108"/>
      <c r="B525" s="108"/>
    </row>
    <row r="526" spans="1:2" ht="15" x14ac:dyDescent="0.2">
      <c r="A526" s="108"/>
      <c r="B526" s="108"/>
    </row>
    <row r="527" spans="1:2" ht="15" x14ac:dyDescent="0.2">
      <c r="A527" s="108"/>
      <c r="B527" s="108"/>
    </row>
    <row r="528" spans="1:2" ht="15" x14ac:dyDescent="0.2">
      <c r="A528" s="108"/>
      <c r="B528" s="108"/>
    </row>
    <row r="529" spans="1:2" ht="15" x14ac:dyDescent="0.2">
      <c r="A529" s="108"/>
      <c r="B529" s="108"/>
    </row>
    <row r="530" spans="1:2" ht="15" x14ac:dyDescent="0.2">
      <c r="A530" s="108"/>
      <c r="B530" s="108"/>
    </row>
    <row r="531" spans="1:2" ht="15" x14ac:dyDescent="0.2">
      <c r="A531" s="108"/>
      <c r="B531" s="108"/>
    </row>
    <row r="532" spans="1:2" ht="15" x14ac:dyDescent="0.2">
      <c r="A532" s="108"/>
      <c r="B532" s="108"/>
    </row>
    <row r="533" spans="1:2" ht="15" x14ac:dyDescent="0.2">
      <c r="A533" s="108"/>
      <c r="B533" s="108"/>
    </row>
    <row r="534" spans="1:2" ht="15" x14ac:dyDescent="0.2">
      <c r="A534" s="108"/>
      <c r="B534" s="108"/>
    </row>
    <row r="535" spans="1:2" ht="15" x14ac:dyDescent="0.2">
      <c r="A535" s="108"/>
      <c r="B535" s="108"/>
    </row>
    <row r="536" spans="1:2" ht="15" x14ac:dyDescent="0.2">
      <c r="A536" s="108"/>
      <c r="B536" s="108"/>
    </row>
    <row r="537" spans="1:2" ht="15" x14ac:dyDescent="0.2">
      <c r="A537" s="108"/>
      <c r="B537" s="108"/>
    </row>
    <row r="538" spans="1:2" ht="15" x14ac:dyDescent="0.2">
      <c r="A538" s="108"/>
      <c r="B538" s="108"/>
    </row>
    <row r="539" spans="1:2" ht="15" x14ac:dyDescent="0.2">
      <c r="A539" s="108"/>
      <c r="B539" s="108"/>
    </row>
    <row r="540" spans="1:2" ht="15" x14ac:dyDescent="0.2">
      <c r="A540" s="108"/>
      <c r="B540" s="108"/>
    </row>
    <row r="541" spans="1:2" ht="15" x14ac:dyDescent="0.2">
      <c r="A541" s="108"/>
      <c r="B541" s="108"/>
    </row>
    <row r="542" spans="1:2" ht="15" x14ac:dyDescent="0.2">
      <c r="A542" s="108"/>
      <c r="B542" s="108"/>
    </row>
    <row r="543" spans="1:2" ht="15" x14ac:dyDescent="0.2">
      <c r="A543" s="108"/>
      <c r="B543" s="108"/>
    </row>
    <row r="544" spans="1:2" ht="15" x14ac:dyDescent="0.2">
      <c r="A544" s="108"/>
      <c r="B544" s="108"/>
    </row>
    <row r="545" spans="1:2" ht="15" x14ac:dyDescent="0.2">
      <c r="A545" s="108"/>
      <c r="B545" s="108"/>
    </row>
    <row r="546" spans="1:2" ht="15" x14ac:dyDescent="0.2">
      <c r="A546" s="108"/>
      <c r="B546" s="108"/>
    </row>
    <row r="547" spans="1:2" ht="15" x14ac:dyDescent="0.2">
      <c r="A547" s="108"/>
      <c r="B547" s="108"/>
    </row>
    <row r="548" spans="1:2" ht="15" x14ac:dyDescent="0.2">
      <c r="A548" s="108"/>
      <c r="B548" s="108"/>
    </row>
    <row r="549" spans="1:2" ht="15" x14ac:dyDescent="0.2">
      <c r="A549" s="108"/>
      <c r="B549" s="108"/>
    </row>
    <row r="550" spans="1:2" ht="15" x14ac:dyDescent="0.2">
      <c r="A550" s="108"/>
      <c r="B550" s="108"/>
    </row>
    <row r="551" spans="1:2" ht="15" x14ac:dyDescent="0.2">
      <c r="A551" s="108"/>
      <c r="B551" s="108"/>
    </row>
    <row r="552" spans="1:2" ht="15" x14ac:dyDescent="0.2">
      <c r="A552" s="108"/>
      <c r="B552" s="108"/>
    </row>
    <row r="553" spans="1:2" ht="15" x14ac:dyDescent="0.2">
      <c r="A553" s="108"/>
      <c r="B553" s="108"/>
    </row>
    <row r="554" spans="1:2" ht="15" x14ac:dyDescent="0.2">
      <c r="A554" s="108"/>
      <c r="B554" s="108"/>
    </row>
    <row r="555" spans="1:2" ht="15" x14ac:dyDescent="0.2">
      <c r="A555" s="108"/>
      <c r="B555" s="108"/>
    </row>
    <row r="556" spans="1:2" ht="15" x14ac:dyDescent="0.2">
      <c r="A556" s="108"/>
      <c r="B556" s="108"/>
    </row>
    <row r="557" spans="1:2" ht="15" x14ac:dyDescent="0.2">
      <c r="A557" s="108"/>
      <c r="B557" s="108"/>
    </row>
    <row r="558" spans="1:2" ht="15" x14ac:dyDescent="0.2">
      <c r="A558" s="108"/>
      <c r="B558" s="108"/>
    </row>
    <row r="559" spans="1:2" ht="15" x14ac:dyDescent="0.2">
      <c r="A559" s="108"/>
      <c r="B559" s="108"/>
    </row>
    <row r="560" spans="1:2" ht="15" x14ac:dyDescent="0.2">
      <c r="A560" s="108"/>
      <c r="B560" s="108"/>
    </row>
    <row r="561" spans="1:2" ht="15" x14ac:dyDescent="0.2">
      <c r="A561" s="108"/>
      <c r="B561" s="108"/>
    </row>
    <row r="562" spans="1:2" ht="15" x14ac:dyDescent="0.2">
      <c r="A562" s="108"/>
      <c r="B562" s="108"/>
    </row>
    <row r="563" spans="1:2" ht="15" x14ac:dyDescent="0.2">
      <c r="A563" s="108"/>
      <c r="B563" s="108"/>
    </row>
    <row r="564" spans="1:2" ht="15" x14ac:dyDescent="0.2">
      <c r="A564" s="108"/>
      <c r="B564" s="108"/>
    </row>
    <row r="565" spans="1:2" ht="15" x14ac:dyDescent="0.2">
      <c r="A565" s="108"/>
      <c r="B565" s="108"/>
    </row>
    <row r="566" spans="1:2" ht="15" x14ac:dyDescent="0.2">
      <c r="A566" s="108"/>
      <c r="B566" s="108"/>
    </row>
    <row r="567" spans="1:2" ht="15" x14ac:dyDescent="0.2">
      <c r="A567" s="108"/>
      <c r="B567" s="108"/>
    </row>
    <row r="568" spans="1:2" ht="15" x14ac:dyDescent="0.2">
      <c r="A568" s="108"/>
      <c r="B568" s="108"/>
    </row>
    <row r="569" spans="1:2" ht="15" x14ac:dyDescent="0.2">
      <c r="A569" s="108"/>
      <c r="B569" s="108"/>
    </row>
    <row r="570" spans="1:2" ht="15" x14ac:dyDescent="0.2">
      <c r="A570" s="108"/>
      <c r="B570" s="108"/>
    </row>
    <row r="571" spans="1:2" ht="15" x14ac:dyDescent="0.2">
      <c r="A571" s="108"/>
      <c r="B571" s="108"/>
    </row>
    <row r="572" spans="1:2" ht="15" x14ac:dyDescent="0.2">
      <c r="A572" s="108"/>
      <c r="B572" s="108"/>
    </row>
    <row r="573" spans="1:2" ht="15" x14ac:dyDescent="0.2">
      <c r="A573" s="108"/>
      <c r="B573" s="108"/>
    </row>
    <row r="574" spans="1:2" ht="15" x14ac:dyDescent="0.2">
      <c r="A574" s="108"/>
      <c r="B574" s="108"/>
    </row>
    <row r="575" spans="1:2" ht="15" x14ac:dyDescent="0.2">
      <c r="A575" s="108"/>
      <c r="B575" s="108"/>
    </row>
    <row r="576" spans="1:2" ht="15" x14ac:dyDescent="0.2">
      <c r="A576" s="108"/>
      <c r="B576" s="108"/>
    </row>
    <row r="577" spans="1:2" ht="15" x14ac:dyDescent="0.2">
      <c r="A577" s="108"/>
      <c r="B577" s="108"/>
    </row>
    <row r="578" spans="1:2" ht="15" x14ac:dyDescent="0.2">
      <c r="A578" s="108"/>
      <c r="B578" s="108"/>
    </row>
    <row r="579" spans="1:2" ht="15" x14ac:dyDescent="0.2">
      <c r="A579" s="108"/>
      <c r="B579" s="108"/>
    </row>
    <row r="580" spans="1:2" ht="15" x14ac:dyDescent="0.2">
      <c r="A580" s="108"/>
      <c r="B580" s="108"/>
    </row>
    <row r="581" spans="1:2" ht="15" x14ac:dyDescent="0.2">
      <c r="A581" s="108"/>
      <c r="B581" s="108"/>
    </row>
    <row r="582" spans="1:2" ht="15" x14ac:dyDescent="0.2">
      <c r="A582" s="108"/>
      <c r="B582" s="108"/>
    </row>
    <row r="583" spans="1:2" ht="15" x14ac:dyDescent="0.2">
      <c r="A583" s="108"/>
      <c r="B583" s="108"/>
    </row>
    <row r="584" spans="1:2" ht="15" x14ac:dyDescent="0.2">
      <c r="A584" s="108"/>
      <c r="B584" s="108"/>
    </row>
    <row r="585" spans="1:2" ht="15" x14ac:dyDescent="0.2">
      <c r="A585" s="108"/>
      <c r="B585" s="108"/>
    </row>
    <row r="586" spans="1:2" ht="15" x14ac:dyDescent="0.2">
      <c r="A586" s="108"/>
      <c r="B586" s="108"/>
    </row>
    <row r="587" spans="1:2" ht="15" x14ac:dyDescent="0.2">
      <c r="A587" s="108"/>
      <c r="B587" s="108"/>
    </row>
    <row r="588" spans="1:2" ht="15" x14ac:dyDescent="0.2">
      <c r="A588" s="108"/>
      <c r="B588" s="108"/>
    </row>
    <row r="589" spans="1:2" ht="15" x14ac:dyDescent="0.2">
      <c r="A589" s="108"/>
      <c r="B589" s="108"/>
    </row>
    <row r="590" spans="1:2" ht="15" x14ac:dyDescent="0.2">
      <c r="A590" s="108"/>
      <c r="B590" s="108"/>
    </row>
    <row r="591" spans="1:2" ht="15" x14ac:dyDescent="0.2">
      <c r="A591" s="108"/>
      <c r="B591" s="108"/>
    </row>
    <row r="592" spans="1:2" ht="15" x14ac:dyDescent="0.2">
      <c r="A592" s="108"/>
      <c r="B592" s="108"/>
    </row>
    <row r="593" spans="1:2" ht="15" x14ac:dyDescent="0.2">
      <c r="A593" s="108"/>
      <c r="B593" s="108"/>
    </row>
    <row r="594" spans="1:2" ht="15" x14ac:dyDescent="0.2">
      <c r="A594" s="108"/>
      <c r="B594" s="108"/>
    </row>
    <row r="595" spans="1:2" ht="15" x14ac:dyDescent="0.2">
      <c r="A595" s="108"/>
      <c r="B595" s="108"/>
    </row>
    <row r="596" spans="1:2" ht="15" x14ac:dyDescent="0.2">
      <c r="A596" s="108"/>
      <c r="B596" s="108"/>
    </row>
    <row r="597" spans="1:2" ht="15" x14ac:dyDescent="0.2">
      <c r="A597" s="108"/>
      <c r="B597" s="108"/>
    </row>
    <row r="598" spans="1:2" ht="15" x14ac:dyDescent="0.2">
      <c r="A598" s="108"/>
      <c r="B598" s="108"/>
    </row>
    <row r="599" spans="1:2" ht="15" x14ac:dyDescent="0.2">
      <c r="A599" s="108"/>
      <c r="B599" s="108"/>
    </row>
    <row r="600" spans="1:2" ht="15" x14ac:dyDescent="0.2">
      <c r="A600" s="108"/>
      <c r="B600" s="108"/>
    </row>
    <row r="601" spans="1:2" ht="15" x14ac:dyDescent="0.2">
      <c r="A601" s="108"/>
      <c r="B601" s="108"/>
    </row>
    <row r="602" spans="1:2" ht="15" x14ac:dyDescent="0.2">
      <c r="A602" s="108"/>
      <c r="B602" s="108"/>
    </row>
    <row r="603" spans="1:2" ht="15" x14ac:dyDescent="0.2">
      <c r="A603" s="108"/>
      <c r="B603" s="108"/>
    </row>
    <row r="604" spans="1:2" ht="15" x14ac:dyDescent="0.2">
      <c r="A604" s="108"/>
      <c r="B604" s="108"/>
    </row>
    <row r="605" spans="1:2" ht="15" x14ac:dyDescent="0.2">
      <c r="A605" s="108"/>
      <c r="B605" s="108"/>
    </row>
    <row r="606" spans="1:2" ht="15" x14ac:dyDescent="0.2">
      <c r="A606" s="108"/>
      <c r="B606" s="108"/>
    </row>
    <row r="607" spans="1:2" ht="15" x14ac:dyDescent="0.2">
      <c r="A607" s="108"/>
      <c r="B607" s="108"/>
    </row>
    <row r="608" spans="1:2" ht="15" x14ac:dyDescent="0.2">
      <c r="A608" s="108"/>
      <c r="B608" s="108"/>
    </row>
    <row r="609" spans="1:2" ht="15" x14ac:dyDescent="0.2">
      <c r="A609" s="108"/>
      <c r="B609" s="108"/>
    </row>
    <row r="610" spans="1:2" ht="15" x14ac:dyDescent="0.2">
      <c r="A610" s="108"/>
      <c r="B610" s="108"/>
    </row>
    <row r="611" spans="1:2" ht="15" x14ac:dyDescent="0.2">
      <c r="A611" s="108"/>
      <c r="B611" s="108"/>
    </row>
    <row r="612" spans="1:2" ht="15" x14ac:dyDescent="0.2">
      <c r="A612" s="108"/>
      <c r="B612" s="108"/>
    </row>
    <row r="613" spans="1:2" ht="15" x14ac:dyDescent="0.2">
      <c r="A613" s="108"/>
      <c r="B613" s="108"/>
    </row>
    <row r="614" spans="1:2" ht="15" x14ac:dyDescent="0.2">
      <c r="A614" s="108"/>
      <c r="B614" s="108"/>
    </row>
    <row r="615" spans="1:2" ht="15" x14ac:dyDescent="0.2">
      <c r="A615" s="108"/>
      <c r="B615" s="108"/>
    </row>
    <row r="616" spans="1:2" ht="15" x14ac:dyDescent="0.2">
      <c r="A616" s="108"/>
      <c r="B616" s="108"/>
    </row>
    <row r="617" spans="1:2" ht="15" x14ac:dyDescent="0.2">
      <c r="A617" s="108"/>
      <c r="B617" s="108"/>
    </row>
    <row r="618" spans="1:2" ht="15" x14ac:dyDescent="0.2">
      <c r="A618" s="108"/>
      <c r="B618" s="108"/>
    </row>
    <row r="619" spans="1:2" ht="15" x14ac:dyDescent="0.2">
      <c r="A619" s="108"/>
      <c r="B619" s="108"/>
    </row>
    <row r="620" spans="1:2" ht="15" x14ac:dyDescent="0.2">
      <c r="A620" s="108"/>
      <c r="B620" s="108"/>
    </row>
    <row r="621" spans="1:2" ht="15" x14ac:dyDescent="0.2">
      <c r="A621" s="108"/>
      <c r="B621" s="108"/>
    </row>
    <row r="622" spans="1:2" ht="15" x14ac:dyDescent="0.2">
      <c r="A622" s="108"/>
      <c r="B622" s="108"/>
    </row>
    <row r="623" spans="1:2" ht="15" x14ac:dyDescent="0.2">
      <c r="A623" s="108"/>
      <c r="B623" s="108"/>
    </row>
    <row r="624" spans="1:2" ht="15" x14ac:dyDescent="0.2">
      <c r="A624" s="108"/>
      <c r="B624" s="108"/>
    </row>
    <row r="625" spans="1:2" ht="15" x14ac:dyDescent="0.2">
      <c r="A625" s="108"/>
      <c r="B625" s="108"/>
    </row>
    <row r="626" spans="1:2" ht="15" x14ac:dyDescent="0.2">
      <c r="A626" s="108"/>
      <c r="B626" s="108"/>
    </row>
    <row r="627" spans="1:2" ht="15" x14ac:dyDescent="0.2">
      <c r="A627" s="108"/>
      <c r="B627" s="108"/>
    </row>
    <row r="628" spans="1:2" ht="15" x14ac:dyDescent="0.2">
      <c r="A628" s="108"/>
      <c r="B628" s="108"/>
    </row>
    <row r="629" spans="1:2" ht="15" x14ac:dyDescent="0.2">
      <c r="A629" s="108"/>
      <c r="B629" s="108"/>
    </row>
    <row r="630" spans="1:2" ht="15" x14ac:dyDescent="0.2">
      <c r="A630" s="108"/>
      <c r="B630" s="108"/>
    </row>
    <row r="631" spans="1:2" ht="15" x14ac:dyDescent="0.2">
      <c r="A631" s="108"/>
      <c r="B631" s="108"/>
    </row>
    <row r="632" spans="1:2" ht="15" x14ac:dyDescent="0.2">
      <c r="A632" s="108"/>
      <c r="B632" s="108"/>
    </row>
    <row r="633" spans="1:2" ht="15" x14ac:dyDescent="0.2">
      <c r="A633" s="108"/>
      <c r="B633" s="108"/>
    </row>
    <row r="634" spans="1:2" ht="15" x14ac:dyDescent="0.2">
      <c r="A634" s="108"/>
      <c r="B634" s="108"/>
    </row>
    <row r="635" spans="1:2" ht="15" x14ac:dyDescent="0.2">
      <c r="A635" s="108"/>
      <c r="B635" s="108"/>
    </row>
    <row r="636" spans="1:2" ht="15" x14ac:dyDescent="0.2">
      <c r="A636" s="108"/>
      <c r="B636" s="108"/>
    </row>
    <row r="637" spans="1:2" ht="15" x14ac:dyDescent="0.2">
      <c r="A637" s="108"/>
      <c r="B637" s="108"/>
    </row>
    <row r="638" spans="1:2" ht="15" x14ac:dyDescent="0.2">
      <c r="A638" s="108"/>
      <c r="B638" s="108"/>
    </row>
    <row r="639" spans="1:2" ht="15" x14ac:dyDescent="0.2">
      <c r="A639" s="108"/>
      <c r="B639" s="108"/>
    </row>
    <row r="640" spans="1:2" ht="15" x14ac:dyDescent="0.2">
      <c r="A640" s="108"/>
      <c r="B640" s="108"/>
    </row>
    <row r="641" spans="1:2" ht="15" x14ac:dyDescent="0.2">
      <c r="A641" s="108"/>
      <c r="B641" s="108"/>
    </row>
    <row r="642" spans="1:2" ht="15" x14ac:dyDescent="0.2">
      <c r="A642" s="108"/>
      <c r="B642" s="108"/>
    </row>
    <row r="643" spans="1:2" ht="15" x14ac:dyDescent="0.2">
      <c r="A643" s="108"/>
      <c r="B643" s="108"/>
    </row>
    <row r="644" spans="1:2" ht="15" x14ac:dyDescent="0.2">
      <c r="A644" s="108"/>
      <c r="B644" s="108"/>
    </row>
    <row r="645" spans="1:2" ht="15" x14ac:dyDescent="0.2">
      <c r="A645" s="108"/>
      <c r="B645" s="108"/>
    </row>
    <row r="646" spans="1:2" ht="15" x14ac:dyDescent="0.2">
      <c r="A646" s="108"/>
      <c r="B646" s="108"/>
    </row>
    <row r="647" spans="1:2" ht="15" x14ac:dyDescent="0.2">
      <c r="A647" s="108"/>
      <c r="B647" s="108"/>
    </row>
    <row r="648" spans="1:2" ht="15" x14ac:dyDescent="0.2">
      <c r="A648" s="108"/>
      <c r="B648" s="108"/>
    </row>
    <row r="649" spans="1:2" ht="15" x14ac:dyDescent="0.2">
      <c r="A649" s="108"/>
      <c r="B649" s="108"/>
    </row>
    <row r="650" spans="1:2" ht="15" x14ac:dyDescent="0.2">
      <c r="A650" s="108"/>
      <c r="B650" s="108"/>
    </row>
    <row r="651" spans="1:2" ht="15" x14ac:dyDescent="0.2">
      <c r="A651" s="108"/>
      <c r="B651" s="108"/>
    </row>
    <row r="652" spans="1:2" ht="15" x14ac:dyDescent="0.2">
      <c r="A652" s="108"/>
      <c r="B652" s="108"/>
    </row>
    <row r="653" spans="1:2" ht="15" x14ac:dyDescent="0.2">
      <c r="A653" s="108"/>
      <c r="B653" s="108"/>
    </row>
    <row r="654" spans="1:2" ht="15" x14ac:dyDescent="0.2">
      <c r="A654" s="108"/>
      <c r="B654" s="108"/>
    </row>
    <row r="655" spans="1:2" ht="15" x14ac:dyDescent="0.2">
      <c r="A655" s="108"/>
      <c r="B655" s="108"/>
    </row>
    <row r="656" spans="1:2" ht="15" x14ac:dyDescent="0.2">
      <c r="A656" s="108"/>
      <c r="B656" s="108"/>
    </row>
    <row r="657" spans="1:2" ht="15" x14ac:dyDescent="0.2">
      <c r="A657" s="108"/>
      <c r="B657" s="108"/>
    </row>
    <row r="658" spans="1:2" ht="15" x14ac:dyDescent="0.2">
      <c r="A658" s="108"/>
      <c r="B658" s="108"/>
    </row>
    <row r="659" spans="1:2" ht="15" x14ac:dyDescent="0.2">
      <c r="A659" s="108"/>
      <c r="B659" s="108"/>
    </row>
    <row r="660" spans="1:2" ht="15" x14ac:dyDescent="0.2">
      <c r="A660" s="108"/>
      <c r="B660" s="108"/>
    </row>
    <row r="661" spans="1:2" ht="15" x14ac:dyDescent="0.2">
      <c r="A661" s="108"/>
      <c r="B661" s="108"/>
    </row>
    <row r="662" spans="1:2" ht="15" x14ac:dyDescent="0.2">
      <c r="A662" s="108"/>
      <c r="B662" s="108"/>
    </row>
    <row r="663" spans="1:2" ht="15" x14ac:dyDescent="0.2">
      <c r="A663" s="108"/>
      <c r="B663" s="108"/>
    </row>
    <row r="664" spans="1:2" ht="15" x14ac:dyDescent="0.2">
      <c r="A664" s="108"/>
      <c r="B664" s="108"/>
    </row>
    <row r="665" spans="1:2" ht="15" x14ac:dyDescent="0.2">
      <c r="A665" s="108"/>
      <c r="B665" s="108"/>
    </row>
    <row r="666" spans="1:2" ht="15" x14ac:dyDescent="0.2">
      <c r="A666" s="108"/>
      <c r="B666" s="108"/>
    </row>
    <row r="667" spans="1:2" ht="15" x14ac:dyDescent="0.2">
      <c r="A667" s="108"/>
      <c r="B667" s="108"/>
    </row>
    <row r="668" spans="1:2" ht="15" x14ac:dyDescent="0.2">
      <c r="A668" s="108"/>
      <c r="B668" s="108"/>
    </row>
    <row r="669" spans="1:2" ht="15" x14ac:dyDescent="0.2">
      <c r="A669" s="108"/>
      <c r="B669" s="108"/>
    </row>
    <row r="670" spans="1:2" ht="15" x14ac:dyDescent="0.2">
      <c r="A670" s="108"/>
      <c r="B670" s="108"/>
    </row>
    <row r="671" spans="1:2" ht="15" x14ac:dyDescent="0.2">
      <c r="A671" s="108"/>
      <c r="B671" s="108"/>
    </row>
    <row r="672" spans="1:2" ht="15" x14ac:dyDescent="0.2">
      <c r="A672" s="108"/>
      <c r="B672" s="108"/>
    </row>
    <row r="673" spans="1:2" ht="15" x14ac:dyDescent="0.2">
      <c r="A673" s="108"/>
      <c r="B673" s="108"/>
    </row>
    <row r="674" spans="1:2" ht="15" x14ac:dyDescent="0.2">
      <c r="A674" s="108"/>
      <c r="B674" s="108"/>
    </row>
    <row r="675" spans="1:2" ht="15" x14ac:dyDescent="0.2">
      <c r="A675" s="108"/>
      <c r="B675" s="108"/>
    </row>
    <row r="676" spans="1:2" ht="15" x14ac:dyDescent="0.2">
      <c r="A676" s="108"/>
      <c r="B676" s="108"/>
    </row>
    <row r="677" spans="1:2" ht="15" x14ac:dyDescent="0.2">
      <c r="A677" s="108"/>
      <c r="B677" s="108"/>
    </row>
    <row r="678" spans="1:2" ht="15" x14ac:dyDescent="0.2">
      <c r="A678" s="108"/>
      <c r="B678" s="108"/>
    </row>
    <row r="679" spans="1:2" ht="15" x14ac:dyDescent="0.2">
      <c r="A679" s="108"/>
      <c r="B679" s="108"/>
    </row>
    <row r="680" spans="1:2" ht="15" x14ac:dyDescent="0.2">
      <c r="A680" s="108"/>
      <c r="B680" s="108"/>
    </row>
    <row r="681" spans="1:2" ht="15" x14ac:dyDescent="0.2">
      <c r="A681" s="108"/>
      <c r="B681" s="108"/>
    </row>
    <row r="682" spans="1:2" ht="15" x14ac:dyDescent="0.2">
      <c r="A682" s="108"/>
      <c r="B682" s="108"/>
    </row>
  </sheetData>
  <mergeCells count="68">
    <mergeCell ref="A63:A64"/>
    <mergeCell ref="B63:B64"/>
    <mergeCell ref="E72:M72"/>
    <mergeCell ref="A65:A66"/>
    <mergeCell ref="B65:B66"/>
    <mergeCell ref="A67:A68"/>
    <mergeCell ref="B67:B68"/>
    <mergeCell ref="L71:M71"/>
    <mergeCell ref="A57:A58"/>
    <mergeCell ref="B57:B58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5:A36"/>
    <mergeCell ref="B35:B36"/>
    <mergeCell ref="A37:A38"/>
    <mergeCell ref="B37:B38"/>
    <mergeCell ref="A43:A44"/>
    <mergeCell ref="B43:B44"/>
    <mergeCell ref="A39:A40"/>
    <mergeCell ref="B39:B40"/>
    <mergeCell ref="A41:A42"/>
    <mergeCell ref="B41:B42"/>
    <mergeCell ref="A33:A34"/>
    <mergeCell ref="B33:B34"/>
    <mergeCell ref="A27:A28"/>
    <mergeCell ref="B27:B28"/>
    <mergeCell ref="A29:A30"/>
    <mergeCell ref="B29:B30"/>
    <mergeCell ref="A31:A32"/>
    <mergeCell ref="B31:B32"/>
    <mergeCell ref="A25:A26"/>
    <mergeCell ref="B25:B26"/>
    <mergeCell ref="A13:A14"/>
    <mergeCell ref="B13:B14"/>
    <mergeCell ref="A23:A24"/>
    <mergeCell ref="B23:B24"/>
    <mergeCell ref="A21:A22"/>
    <mergeCell ref="B21:B22"/>
    <mergeCell ref="A19:A20"/>
    <mergeCell ref="B19:B20"/>
    <mergeCell ref="A11:A12"/>
    <mergeCell ref="B11:B12"/>
    <mergeCell ref="B17:B18"/>
    <mergeCell ref="H7:K7"/>
    <mergeCell ref="L7:N7"/>
    <mergeCell ref="L8:N8"/>
    <mergeCell ref="H9:H10"/>
    <mergeCell ref="A15:A16"/>
    <mergeCell ref="B15:B16"/>
    <mergeCell ref="A17:A18"/>
    <mergeCell ref="I9:I10"/>
    <mergeCell ref="J9:K9"/>
    <mergeCell ref="L9:M9"/>
    <mergeCell ref="N9:N10"/>
  </mergeCells>
  <phoneticPr fontId="2" type="noConversion"/>
  <conditionalFormatting sqref="J10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39370078740157483" right="0" top="0.78740157480314965" bottom="0.19685039370078741" header="0.51181102362204722" footer="0.11811023622047245"/>
  <pageSetup paperSize="9" scale="75" firstPageNumber="339" orientation="landscape" useFirstPageNumber="1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  <rowBreaks count="1" manualBreakCount="1">
    <brk id="50" max="13" man="1"/>
  </rowBreaks>
  <colBreaks count="1" manualBreakCount="1">
    <brk id="14" max="8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3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115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116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70259941</v>
      </c>
      <c r="F6" s="22"/>
      <c r="G6" s="23" t="s">
        <v>3</v>
      </c>
      <c r="H6" s="21"/>
      <c r="I6" s="21">
        <v>1129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4230000</v>
      </c>
      <c r="F17" s="132">
        <v>17093127.09</v>
      </c>
      <c r="G17" s="8">
        <f>H17+I17</f>
        <v>17039916.460000001</v>
      </c>
      <c r="H17" s="131">
        <v>16241500.73</v>
      </c>
      <c r="I17" s="131">
        <v>798415.73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4230000</v>
      </c>
      <c r="F19" s="132">
        <v>17125331.969999999</v>
      </c>
      <c r="G19" s="8">
        <f>H19+I19</f>
        <v>17094774.939999998</v>
      </c>
      <c r="H19" s="131">
        <v>16208357.939999999</v>
      </c>
      <c r="I19" s="131">
        <v>886417</v>
      </c>
      <c r="J19" s="25"/>
    </row>
    <row r="20" spans="1:10" s="5" customFormat="1" ht="11.2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54858.479999996722</v>
      </c>
      <c r="H25" s="228">
        <f>H19-H17-H23</f>
        <v>-33142.790000000969</v>
      </c>
      <c r="I25" s="228">
        <f>I19-I17-I23</f>
        <v>88001.270000000019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54858.479999996722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54858.48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54858.48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ht="8.25" customHeigh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6.75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410000</v>
      </c>
      <c r="G40" s="176">
        <v>406788.77</v>
      </c>
      <c r="H40" s="130"/>
      <c r="I40" s="63">
        <f>G40/F40</f>
        <v>0.99216773170731709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307500</v>
      </c>
      <c r="G42" s="176">
        <v>307500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 t="s">
        <v>233</v>
      </c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6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85874</v>
      </c>
      <c r="F51" s="73">
        <v>0</v>
      </c>
      <c r="G51" s="74">
        <v>4000</v>
      </c>
      <c r="H51" s="74">
        <f>E51+F51-G51</f>
        <v>81874</v>
      </c>
      <c r="I51" s="92">
        <f>H51</f>
        <v>81874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39479.51999999999</v>
      </c>
      <c r="F52" s="78">
        <v>83577</v>
      </c>
      <c r="G52" s="79">
        <v>99975</v>
      </c>
      <c r="H52" s="79">
        <f>E52+F52-G52</f>
        <v>23081.51999999999</v>
      </c>
      <c r="I52" s="93">
        <v>33587.17</v>
      </c>
      <c r="J52" s="12"/>
    </row>
    <row r="53" spans="1:10" x14ac:dyDescent="0.2">
      <c r="A53" s="75"/>
      <c r="B53" s="76"/>
      <c r="C53" s="76" t="s">
        <v>19</v>
      </c>
      <c r="D53" s="76"/>
      <c r="E53" s="77">
        <v>418787.4</v>
      </c>
      <c r="F53" s="78">
        <f>74174.99+208137</f>
        <v>282311.99</v>
      </c>
      <c r="G53" s="79">
        <v>176791.2</v>
      </c>
      <c r="H53" s="79">
        <f>E53+F53-G53</f>
        <v>524308.18999999994</v>
      </c>
      <c r="I53" s="93">
        <f>167072+190306</f>
        <v>357378</v>
      </c>
      <c r="J53" s="12"/>
    </row>
    <row r="54" spans="1:10" x14ac:dyDescent="0.2">
      <c r="A54" s="75"/>
      <c r="B54" s="76"/>
      <c r="C54" s="76" t="s">
        <v>29</v>
      </c>
      <c r="D54" s="76"/>
      <c r="E54" s="77">
        <v>50470.569999999949</v>
      </c>
      <c r="F54" s="78">
        <v>424539.56</v>
      </c>
      <c r="G54" s="79">
        <v>386368</v>
      </c>
      <c r="H54" s="79">
        <f>E54+F54-G54</f>
        <v>88642.129999999946</v>
      </c>
      <c r="I54" s="93">
        <v>88642.13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594611.49</v>
      </c>
      <c r="F55" s="188">
        <f>F51+F52+F53+F54</f>
        <v>790428.55</v>
      </c>
      <c r="G55" s="188">
        <f>G51+G52+G53+G54</f>
        <v>667134.19999999995</v>
      </c>
      <c r="H55" s="188">
        <f>H51+H52+H53+H54</f>
        <v>717905.83999999985</v>
      </c>
      <c r="I55" s="189">
        <f>I51+I52+I53+I54</f>
        <v>561481.30000000005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0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.285156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117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118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70259925</v>
      </c>
      <c r="F6" s="22"/>
      <c r="G6" s="23" t="s">
        <v>3</v>
      </c>
      <c r="H6" s="21"/>
      <c r="I6" s="21">
        <v>1130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3466000</v>
      </c>
      <c r="F17" s="132">
        <v>19961512</v>
      </c>
      <c r="G17" s="8">
        <f>H17+I17</f>
        <v>22470485.940000001</v>
      </c>
      <c r="H17" s="131">
        <v>22229284.640000001</v>
      </c>
      <c r="I17" s="131">
        <v>241201.3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3524000</v>
      </c>
      <c r="F19" s="132">
        <v>22838025.77</v>
      </c>
      <c r="G19" s="8">
        <f>H19+I19</f>
        <v>22731467.640000001</v>
      </c>
      <c r="H19" s="131">
        <v>22233857.640000001</v>
      </c>
      <c r="I19" s="131">
        <v>497610</v>
      </c>
      <c r="J19" s="25"/>
    </row>
    <row r="20" spans="1:10" s="5" customFormat="1" ht="8.2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260981.69999999925</v>
      </c>
      <c r="H25" s="228">
        <f>H19-H17-H23</f>
        <v>4573</v>
      </c>
      <c r="I25" s="228">
        <f>I19-I17-I23</f>
        <v>256408.7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G25-G27</f>
        <v>256408.69999999925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0">
        <v>4573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256408.7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12000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244408.7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4573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16" t="s">
        <v>216</v>
      </c>
      <c r="B35" s="416"/>
      <c r="C35" s="416"/>
      <c r="D35" s="416"/>
      <c r="E35" s="416"/>
      <c r="F35" s="416"/>
      <c r="G35" s="416"/>
      <c r="H35" s="416"/>
      <c r="I35" s="416"/>
    </row>
    <row r="36" spans="1:10" s="5" customFormat="1" x14ac:dyDescent="0.2">
      <c r="A36" s="416"/>
      <c r="B36" s="416"/>
      <c r="C36" s="416"/>
      <c r="D36" s="416"/>
      <c r="E36" s="416"/>
      <c r="F36" s="416"/>
      <c r="G36" s="416"/>
      <c r="H36" s="416"/>
      <c r="I36" s="416"/>
    </row>
    <row r="37" spans="1:10" x14ac:dyDescent="0.2">
      <c r="A37" s="416"/>
      <c r="B37" s="416"/>
      <c r="C37" s="416"/>
      <c r="D37" s="416"/>
      <c r="E37" s="416"/>
      <c r="F37" s="416"/>
      <c r="G37" s="416"/>
      <c r="H37" s="416"/>
      <c r="I37" s="416"/>
      <c r="J37" s="55"/>
    </row>
    <row r="38" spans="1:10" ht="19.5" x14ac:dyDescent="0.4">
      <c r="A38" s="33" t="s">
        <v>189</v>
      </c>
      <c r="B38" s="33" t="s">
        <v>30</v>
      </c>
      <c r="C38" s="33"/>
      <c r="D38" s="56"/>
      <c r="E38" s="173"/>
      <c r="F38" s="3"/>
      <c r="G38" s="57"/>
      <c r="H38" s="49"/>
      <c r="I38" s="49"/>
      <c r="J38" s="55"/>
    </row>
    <row r="39" spans="1:10" ht="18.75" x14ac:dyDescent="0.4">
      <c r="A39" s="33"/>
      <c r="B39" s="33"/>
      <c r="C39" s="33"/>
      <c r="D39" s="56"/>
      <c r="F39" s="58" t="s">
        <v>36</v>
      </c>
      <c r="G39" s="109" t="s">
        <v>6</v>
      </c>
      <c r="H39" s="29"/>
      <c r="I39" s="59" t="s">
        <v>39</v>
      </c>
      <c r="J39" s="55"/>
    </row>
    <row r="40" spans="1:10" ht="15" customHeight="1" x14ac:dyDescent="0.35">
      <c r="A40" s="175" t="s">
        <v>31</v>
      </c>
      <c r="B40" s="61"/>
      <c r="C40" s="2"/>
      <c r="D40" s="61"/>
      <c r="E40" s="173"/>
      <c r="F40" s="176">
        <v>0</v>
      </c>
      <c r="G40" s="176">
        <v>0</v>
      </c>
      <c r="H40" s="130"/>
      <c r="I40" s="63" t="s">
        <v>152</v>
      </c>
      <c r="J40" s="55"/>
    </row>
    <row r="41" spans="1:10" ht="16.5" x14ac:dyDescent="0.35">
      <c r="A41" s="175" t="s">
        <v>42</v>
      </c>
      <c r="B41" s="61"/>
      <c r="C41" s="2"/>
      <c r="D41" s="177"/>
      <c r="E41" s="177"/>
      <c r="F41" s="176">
        <v>547560</v>
      </c>
      <c r="G41" s="176">
        <v>547488</v>
      </c>
      <c r="H41" s="130"/>
      <c r="I41" s="63">
        <f>G41/F41</f>
        <v>0.99986850756081525</v>
      </c>
      <c r="J41" s="12"/>
    </row>
    <row r="42" spans="1:10" ht="16.5" x14ac:dyDescent="0.35">
      <c r="A42" s="175" t="s">
        <v>43</v>
      </c>
      <c r="B42" s="61"/>
      <c r="C42" s="2"/>
      <c r="D42" s="177"/>
      <c r="E42" s="177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165</v>
      </c>
      <c r="B43" s="61"/>
      <c r="C43" s="2"/>
      <c r="D43" s="173"/>
      <c r="E43" s="173"/>
      <c r="F43" s="176">
        <v>411170</v>
      </c>
      <c r="G43" s="176">
        <v>411170</v>
      </c>
      <c r="H43" s="130"/>
      <c r="I43" s="63">
        <f>G43/F43</f>
        <v>1</v>
      </c>
      <c r="J43" s="12"/>
    </row>
    <row r="44" spans="1:10" ht="16.5" x14ac:dyDescent="0.35">
      <c r="A44" s="175" t="s">
        <v>37</v>
      </c>
      <c r="B44" s="36"/>
      <c r="C44" s="36"/>
      <c r="D44" s="29"/>
      <c r="E44" s="29" t="s">
        <v>151</v>
      </c>
      <c r="F44" s="176">
        <v>0</v>
      </c>
      <c r="G44" s="176">
        <v>0</v>
      </c>
      <c r="H44" s="130"/>
      <c r="I44" s="67" t="s">
        <v>152</v>
      </c>
      <c r="J44" s="12"/>
    </row>
    <row r="45" spans="1:10" x14ac:dyDescent="0.2">
      <c r="A45" s="407" t="s">
        <v>217</v>
      </c>
      <c r="B45" s="407"/>
      <c r="C45" s="407"/>
      <c r="D45" s="407"/>
      <c r="E45" s="407"/>
      <c r="F45" s="407"/>
      <c r="G45" s="407"/>
      <c r="H45" s="407"/>
      <c r="I45" s="407"/>
      <c r="J45" s="12"/>
    </row>
    <row r="46" spans="1:10" ht="5.2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2"/>
    </row>
    <row r="47" spans="1:10" ht="19.5" thickBot="1" x14ac:dyDescent="0.45">
      <c r="A47" s="33" t="s">
        <v>190</v>
      </c>
      <c r="B47" s="33" t="s">
        <v>24</v>
      </c>
      <c r="C47" s="35"/>
      <c r="D47" s="173"/>
      <c r="E47" s="173"/>
      <c r="F47" s="68"/>
      <c r="G47" s="69"/>
      <c r="H47" s="408" t="s">
        <v>41</v>
      </c>
      <c r="I47" s="409"/>
      <c r="J47" s="12"/>
    </row>
    <row r="48" spans="1:10" ht="18.75" thickTop="1" x14ac:dyDescent="0.35">
      <c r="A48" s="110"/>
      <c r="B48" s="178"/>
      <c r="C48" s="112"/>
      <c r="D48" s="178"/>
      <c r="E48" s="113" t="s">
        <v>191</v>
      </c>
      <c r="F48" s="114" t="s">
        <v>25</v>
      </c>
      <c r="G48" s="115" t="s">
        <v>26</v>
      </c>
      <c r="H48" s="116" t="s">
        <v>27</v>
      </c>
      <c r="I48" s="117" t="s">
        <v>40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0"/>
      <c r="H49" s="121">
        <v>41639</v>
      </c>
      <c r="I49" s="122">
        <v>41639</v>
      </c>
      <c r="J49" s="12"/>
    </row>
    <row r="50" spans="1:10" x14ac:dyDescent="0.2">
      <c r="A50" s="179"/>
      <c r="B50" s="180"/>
      <c r="C50" s="180"/>
      <c r="D50" s="180"/>
      <c r="E50" s="118"/>
      <c r="F50" s="399"/>
      <c r="G50" s="123"/>
      <c r="H50" s="123"/>
      <c r="I50" s="124"/>
      <c r="J50" s="12"/>
    </row>
    <row r="51" spans="1:10" ht="13.5" thickBot="1" x14ac:dyDescent="0.25">
      <c r="A51" s="181"/>
      <c r="B51" s="182"/>
      <c r="C51" s="182"/>
      <c r="D51" s="182"/>
      <c r="E51" s="181"/>
      <c r="F51" s="183"/>
      <c r="G51" s="184"/>
      <c r="H51" s="184"/>
      <c r="I51" s="185"/>
      <c r="J51" s="12"/>
    </row>
    <row r="52" spans="1:10" ht="13.5" thickTop="1" x14ac:dyDescent="0.2">
      <c r="A52" s="70"/>
      <c r="B52" s="71"/>
      <c r="C52" s="71" t="s">
        <v>20</v>
      </c>
      <c r="D52" s="71"/>
      <c r="E52" s="72">
        <v>11000</v>
      </c>
      <c r="F52" s="73">
        <v>6000</v>
      </c>
      <c r="G52" s="74">
        <v>4000</v>
      </c>
      <c r="H52" s="74">
        <f>E52+F52-G52</f>
        <v>13000</v>
      </c>
      <c r="I52" s="92">
        <f>H52</f>
        <v>13000</v>
      </c>
      <c r="J52" s="12"/>
    </row>
    <row r="53" spans="1:10" x14ac:dyDescent="0.2">
      <c r="A53" s="75"/>
      <c r="B53" s="76"/>
      <c r="C53" s="76" t="s">
        <v>28</v>
      </c>
      <c r="D53" s="76"/>
      <c r="E53" s="77">
        <v>46681.959999999992</v>
      </c>
      <c r="F53" s="78">
        <v>122018</v>
      </c>
      <c r="G53" s="79">
        <v>123168</v>
      </c>
      <c r="H53" s="79">
        <f>E53+F53-G53</f>
        <v>45531.959999999992</v>
      </c>
      <c r="I53" s="93">
        <v>35056.300000000003</v>
      </c>
      <c r="J53" s="12"/>
    </row>
    <row r="54" spans="1:10" x14ac:dyDescent="0.2">
      <c r="A54" s="75"/>
      <c r="B54" s="76"/>
      <c r="C54" s="76" t="s">
        <v>19</v>
      </c>
      <c r="D54" s="76"/>
      <c r="E54" s="77">
        <v>1099855.1400000001</v>
      </c>
      <c r="F54" s="78">
        <f>133920.59+253096.68</f>
        <v>387017.27</v>
      </c>
      <c r="G54" s="79">
        <f>113789.48+760246.8</f>
        <v>874036.28</v>
      </c>
      <c r="H54" s="79">
        <f>E54+F54-G54</f>
        <v>612836.13000000012</v>
      </c>
      <c r="I54" s="93">
        <f>227628.45+300207.68</f>
        <v>527836.13</v>
      </c>
      <c r="J54" s="12"/>
    </row>
    <row r="55" spans="1:10" x14ac:dyDescent="0.2">
      <c r="A55" s="75"/>
      <c r="B55" s="76"/>
      <c r="C55" s="76" t="s">
        <v>29</v>
      </c>
      <c r="D55" s="76"/>
      <c r="E55" s="77">
        <v>178008.19999999995</v>
      </c>
      <c r="F55" s="78">
        <v>564410</v>
      </c>
      <c r="G55" s="79">
        <v>445278</v>
      </c>
      <c r="H55" s="79">
        <f>E55+F55-G55</f>
        <v>297140.19999999995</v>
      </c>
      <c r="I55" s="93">
        <f>H55</f>
        <v>297140.19999999995</v>
      </c>
      <c r="J55" s="12"/>
    </row>
    <row r="56" spans="1:10" ht="18.75" thickBot="1" x14ac:dyDescent="0.4">
      <c r="A56" s="80" t="s">
        <v>12</v>
      </c>
      <c r="B56" s="186"/>
      <c r="C56" s="186"/>
      <c r="D56" s="186"/>
      <c r="E56" s="187">
        <f>E52+E53+E54+E55</f>
        <v>1335545.3</v>
      </c>
      <c r="F56" s="188">
        <f>F52+F53+F54+F55</f>
        <v>1079445.27</v>
      </c>
      <c r="G56" s="188">
        <f>G52+G53+G54+G55</f>
        <v>1446482.28</v>
      </c>
      <c r="H56" s="188">
        <f>H52+H53+H54+H55</f>
        <v>968508.29</v>
      </c>
      <c r="I56" s="189">
        <f>I52+I53+I54+I55</f>
        <v>873032.63</v>
      </c>
      <c r="J56" s="12"/>
    </row>
    <row r="57" spans="1:10" ht="1.5" customHeight="1" thickTop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9:F50"/>
    <mergeCell ref="A2:D2"/>
    <mergeCell ref="E2:I2"/>
    <mergeCell ref="E3:I3"/>
    <mergeCell ref="E4:I4"/>
    <mergeCell ref="E5:I5"/>
    <mergeCell ref="E7:I7"/>
    <mergeCell ref="H14:I14"/>
    <mergeCell ref="A35:I37"/>
    <mergeCell ref="A45:I45"/>
    <mergeCell ref="H47:I47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168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119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91" t="s">
        <v>120</v>
      </c>
      <c r="F6" s="22"/>
      <c r="G6" s="23" t="s">
        <v>3</v>
      </c>
      <c r="H6" s="21"/>
      <c r="I6" s="21">
        <v>1131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13121000</v>
      </c>
      <c r="F17" s="132">
        <v>41081945</v>
      </c>
      <c r="G17" s="8">
        <f>H17+I17</f>
        <v>41068329.799999997</v>
      </c>
      <c r="H17" s="131">
        <v>40600478.5</v>
      </c>
      <c r="I17" s="131">
        <v>467851.3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13151000</v>
      </c>
      <c r="F19" s="132">
        <v>42085520.850000001</v>
      </c>
      <c r="G19" s="8">
        <f>H19+I19</f>
        <v>41896330.359999999</v>
      </c>
      <c r="H19" s="131">
        <v>41155375.5</v>
      </c>
      <c r="I19" s="131">
        <v>740954.86</v>
      </c>
      <c r="J19" s="25"/>
    </row>
    <row r="20" spans="1:10" s="5" customFormat="1" ht="10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3.7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828000.56000000238</v>
      </c>
      <c r="H25" s="228">
        <f>H19-H17-H23</f>
        <v>554897</v>
      </c>
      <c r="I25" s="228">
        <f>I19-I17-I23</f>
        <v>273103.56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G25-G27</f>
        <v>273103.56000000238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0">
        <v>554897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273103.56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81931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191172.56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554897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16" t="s">
        <v>239</v>
      </c>
      <c r="B35" s="416"/>
      <c r="C35" s="416"/>
      <c r="D35" s="416"/>
      <c r="E35" s="416"/>
      <c r="F35" s="416"/>
      <c r="G35" s="416"/>
      <c r="H35" s="416"/>
      <c r="I35" s="416"/>
    </row>
    <row r="36" spans="1:10" s="5" customFormat="1" x14ac:dyDescent="0.2">
      <c r="A36" s="416"/>
      <c r="B36" s="416"/>
      <c r="C36" s="416"/>
      <c r="D36" s="416"/>
      <c r="E36" s="416"/>
      <c r="F36" s="416"/>
      <c r="G36" s="416"/>
      <c r="H36" s="416"/>
      <c r="I36" s="416"/>
    </row>
    <row r="37" spans="1:10" x14ac:dyDescent="0.2">
      <c r="A37" s="416"/>
      <c r="B37" s="416"/>
      <c r="C37" s="416"/>
      <c r="D37" s="416"/>
      <c r="E37" s="416"/>
      <c r="F37" s="416"/>
      <c r="G37" s="416"/>
      <c r="H37" s="416"/>
      <c r="I37" s="416"/>
      <c r="J37" s="55"/>
    </row>
    <row r="38" spans="1:10" ht="19.5" x14ac:dyDescent="0.4">
      <c r="A38" s="33" t="s">
        <v>189</v>
      </c>
      <c r="B38" s="33" t="s">
        <v>30</v>
      </c>
      <c r="C38" s="33"/>
      <c r="D38" s="56"/>
      <c r="E38" s="173"/>
      <c r="F38" s="3"/>
      <c r="G38" s="57"/>
      <c r="H38" s="49"/>
      <c r="I38" s="49"/>
      <c r="J38" s="55"/>
    </row>
    <row r="39" spans="1:10" ht="18.75" x14ac:dyDescent="0.4">
      <c r="A39" s="33"/>
      <c r="B39" s="33"/>
      <c r="C39" s="33"/>
      <c r="D39" s="56"/>
      <c r="F39" s="58" t="s">
        <v>36</v>
      </c>
      <c r="G39" s="109" t="s">
        <v>6</v>
      </c>
      <c r="H39" s="29"/>
      <c r="I39" s="59" t="s">
        <v>39</v>
      </c>
      <c r="J39" s="55"/>
    </row>
    <row r="40" spans="1:10" ht="15" customHeight="1" x14ac:dyDescent="0.35">
      <c r="A40" s="175" t="s">
        <v>31</v>
      </c>
      <c r="B40" s="61"/>
      <c r="C40" s="2"/>
      <c r="D40" s="61"/>
      <c r="E40" s="173"/>
      <c r="F40" s="176">
        <v>1900000</v>
      </c>
      <c r="G40" s="176">
        <v>1677004</v>
      </c>
      <c r="H40" s="130"/>
      <c r="I40" s="63">
        <f>G40/F40</f>
        <v>0.88263368421052635</v>
      </c>
      <c r="J40" s="55"/>
    </row>
    <row r="41" spans="1:10" ht="16.5" x14ac:dyDescent="0.35">
      <c r="A41" s="175" t="s">
        <v>42</v>
      </c>
      <c r="B41" s="61"/>
      <c r="C41" s="2"/>
      <c r="D41" s="177"/>
      <c r="E41" s="177"/>
      <c r="F41" s="176">
        <v>1132245</v>
      </c>
      <c r="G41" s="176">
        <v>1132245</v>
      </c>
      <c r="H41" s="130"/>
      <c r="I41" s="63">
        <f>G41/F41</f>
        <v>1</v>
      </c>
      <c r="J41" s="12"/>
    </row>
    <row r="42" spans="1:10" ht="16.5" x14ac:dyDescent="0.35">
      <c r="A42" s="175" t="s">
        <v>43</v>
      </c>
      <c r="B42" s="61"/>
      <c r="C42" s="2"/>
      <c r="D42" s="177"/>
      <c r="E42" s="177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165</v>
      </c>
      <c r="B43" s="61"/>
      <c r="C43" s="2"/>
      <c r="D43" s="173"/>
      <c r="E43" s="173"/>
      <c r="F43" s="176">
        <v>848934</v>
      </c>
      <c r="G43" s="176">
        <v>848934</v>
      </c>
      <c r="H43" s="130"/>
      <c r="I43" s="63">
        <f>G43/F43</f>
        <v>1</v>
      </c>
      <c r="J43" s="12"/>
    </row>
    <row r="44" spans="1:10" ht="16.5" x14ac:dyDescent="0.35">
      <c r="A44" s="175" t="s">
        <v>37</v>
      </c>
      <c r="B44" s="36"/>
      <c r="C44" s="36"/>
      <c r="D44" s="29"/>
      <c r="E44" s="29" t="s">
        <v>151</v>
      </c>
      <c r="F44" s="176">
        <v>0</v>
      </c>
      <c r="G44" s="176">
        <v>0</v>
      </c>
      <c r="H44" s="130"/>
      <c r="I44" s="67" t="s">
        <v>152</v>
      </c>
      <c r="J44" s="12"/>
    </row>
    <row r="45" spans="1:10" x14ac:dyDescent="0.2">
      <c r="A45" s="407"/>
      <c r="B45" s="407"/>
      <c r="C45" s="407"/>
      <c r="D45" s="407"/>
      <c r="E45" s="407"/>
      <c r="F45" s="407"/>
      <c r="G45" s="407"/>
      <c r="H45" s="407"/>
      <c r="I45" s="407"/>
      <c r="J45" s="12"/>
    </row>
    <row r="46" spans="1:10" ht="6.7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2"/>
    </row>
    <row r="47" spans="1:10" ht="19.5" thickBot="1" x14ac:dyDescent="0.45">
      <c r="A47" s="33" t="s">
        <v>190</v>
      </c>
      <c r="B47" s="33" t="s">
        <v>24</v>
      </c>
      <c r="C47" s="35"/>
      <c r="D47" s="173"/>
      <c r="E47" s="173"/>
      <c r="F47" s="68"/>
      <c r="G47" s="69"/>
      <c r="H47" s="408" t="s">
        <v>41</v>
      </c>
      <c r="I47" s="409"/>
      <c r="J47" s="12"/>
    </row>
    <row r="48" spans="1:10" ht="18.75" thickTop="1" x14ac:dyDescent="0.35">
      <c r="A48" s="110"/>
      <c r="B48" s="178"/>
      <c r="C48" s="112"/>
      <c r="D48" s="178"/>
      <c r="E48" s="113" t="s">
        <v>191</v>
      </c>
      <c r="F48" s="114" t="s">
        <v>25</v>
      </c>
      <c r="G48" s="115" t="s">
        <v>26</v>
      </c>
      <c r="H48" s="116" t="s">
        <v>27</v>
      </c>
      <c r="I48" s="117" t="s">
        <v>40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0"/>
      <c r="H49" s="121">
        <v>41639</v>
      </c>
      <c r="I49" s="122">
        <v>41639</v>
      </c>
      <c r="J49" s="12"/>
    </row>
    <row r="50" spans="1:10" x14ac:dyDescent="0.2">
      <c r="A50" s="179"/>
      <c r="B50" s="180"/>
      <c r="C50" s="180"/>
      <c r="D50" s="180"/>
      <c r="E50" s="118"/>
      <c r="F50" s="399"/>
      <c r="G50" s="123"/>
      <c r="H50" s="123"/>
      <c r="I50" s="124"/>
      <c r="J50" s="12"/>
    </row>
    <row r="51" spans="1:10" ht="13.5" thickBot="1" x14ac:dyDescent="0.25">
      <c r="A51" s="181"/>
      <c r="B51" s="182"/>
      <c r="C51" s="182"/>
      <c r="D51" s="182"/>
      <c r="E51" s="181"/>
      <c r="F51" s="183"/>
      <c r="G51" s="184"/>
      <c r="H51" s="184"/>
      <c r="I51" s="185"/>
      <c r="J51" s="12"/>
    </row>
    <row r="52" spans="1:10" ht="13.5" thickTop="1" x14ac:dyDescent="0.2">
      <c r="A52" s="70"/>
      <c r="B52" s="71"/>
      <c r="C52" s="71" t="s">
        <v>20</v>
      </c>
      <c r="D52" s="71"/>
      <c r="E52" s="72">
        <v>953050</v>
      </c>
      <c r="F52" s="73">
        <v>0</v>
      </c>
      <c r="G52" s="74">
        <v>202465</v>
      </c>
      <c r="H52" s="74">
        <f>E52+F52-G52</f>
        <v>750585</v>
      </c>
      <c r="I52" s="92">
        <f>H52</f>
        <v>750585</v>
      </c>
      <c r="J52" s="12"/>
    </row>
    <row r="53" spans="1:10" x14ac:dyDescent="0.2">
      <c r="A53" s="75"/>
      <c r="B53" s="76"/>
      <c r="C53" s="76" t="s">
        <v>28</v>
      </c>
      <c r="D53" s="76"/>
      <c r="E53" s="77">
        <v>338019.95999999996</v>
      </c>
      <c r="F53" s="78">
        <v>189097</v>
      </c>
      <c r="G53" s="79">
        <v>187644</v>
      </c>
      <c r="H53" s="79">
        <f>E53+F53-G53</f>
        <v>339472.95999999996</v>
      </c>
      <c r="I53" s="93">
        <v>331661.11</v>
      </c>
      <c r="J53" s="12"/>
    </row>
    <row r="54" spans="1:10" x14ac:dyDescent="0.2">
      <c r="A54" s="75"/>
      <c r="B54" s="76"/>
      <c r="C54" s="76" t="s">
        <v>19</v>
      </c>
      <c r="D54" s="76"/>
      <c r="E54" s="77">
        <v>2042071.83</v>
      </c>
      <c r="F54" s="78">
        <f>255354.11+954930.98</f>
        <v>1210285.0899999999</v>
      </c>
      <c r="G54" s="79">
        <v>1251303.8899999999</v>
      </c>
      <c r="H54" s="79">
        <f>E54+F54-G54</f>
        <v>2001053.03</v>
      </c>
      <c r="I54" s="93">
        <f>H54</f>
        <v>2001053.03</v>
      </c>
      <c r="J54" s="12"/>
    </row>
    <row r="55" spans="1:10" x14ac:dyDescent="0.2">
      <c r="A55" s="75"/>
      <c r="B55" s="76"/>
      <c r="C55" s="76" t="s">
        <v>29</v>
      </c>
      <c r="D55" s="76"/>
      <c r="E55" s="77">
        <v>1302499.5499999998</v>
      </c>
      <c r="F55" s="78">
        <v>1132245</v>
      </c>
      <c r="G55" s="79">
        <v>1270974.27</v>
      </c>
      <c r="H55" s="79">
        <f>E55+F55-G55</f>
        <v>1163770.2799999998</v>
      </c>
      <c r="I55" s="93">
        <f>H55</f>
        <v>1163770.2799999998</v>
      </c>
      <c r="J55" s="12"/>
    </row>
    <row r="56" spans="1:10" ht="18.75" thickBot="1" x14ac:dyDescent="0.4">
      <c r="A56" s="80" t="s">
        <v>12</v>
      </c>
      <c r="B56" s="186"/>
      <c r="C56" s="186"/>
      <c r="D56" s="186"/>
      <c r="E56" s="187">
        <f>E52+E53+E54+E55</f>
        <v>4635641.34</v>
      </c>
      <c r="F56" s="188">
        <f>F52+F53+F54+F55</f>
        <v>2531627.09</v>
      </c>
      <c r="G56" s="188">
        <f>G52+G53+G54+G55</f>
        <v>2912387.16</v>
      </c>
      <c r="H56" s="188">
        <f>H52+H53+H54+H55</f>
        <v>4254881.2699999996</v>
      </c>
      <c r="I56" s="189">
        <f>I52+I53+I54+I55</f>
        <v>4247069.42</v>
      </c>
      <c r="J56" s="12"/>
    </row>
    <row r="57" spans="1:10" ht="18.75" thickTop="1" x14ac:dyDescent="0.35">
      <c r="A57" s="82"/>
      <c r="B57" s="83"/>
      <c r="C57" s="83"/>
      <c r="D57" s="37"/>
      <c r="E57" s="37"/>
      <c r="F57" s="68"/>
      <c r="G57" s="85"/>
      <c r="H57" s="86"/>
      <c r="I57" s="86"/>
      <c r="J57" s="12"/>
    </row>
    <row r="58" spans="1:10" ht="1.5" customHeight="1" x14ac:dyDescent="0.35">
      <c r="A58" s="87"/>
      <c r="B58" s="88"/>
      <c r="C58" s="88"/>
      <c r="D58" s="89"/>
      <c r="E58" s="89"/>
      <c r="F58" s="86"/>
      <c r="G58" s="86"/>
      <c r="H58" s="86"/>
      <c r="I58" s="86"/>
      <c r="J58" s="12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</row>
  </sheetData>
  <mergeCells count="14">
    <mergeCell ref="F49:F50"/>
    <mergeCell ref="A2:D2"/>
    <mergeCell ref="E2:I2"/>
    <mergeCell ref="E3:I3"/>
    <mergeCell ref="E4:I4"/>
    <mergeCell ref="E5:I5"/>
    <mergeCell ref="E7:I7"/>
    <mergeCell ref="H14:I14"/>
    <mergeCell ref="A35:I37"/>
    <mergeCell ref="A45:I45"/>
    <mergeCell ref="H47:I47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121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122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61986038</v>
      </c>
      <c r="F6" s="22"/>
      <c r="G6" s="23" t="s">
        <v>3</v>
      </c>
      <c r="H6" s="21"/>
      <c r="I6" s="21">
        <v>1132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1" spans="1:10" s="5" customFormat="1" ht="15" customHeight="1" x14ac:dyDescent="0.4">
      <c r="A11" s="24"/>
      <c r="B11" s="25"/>
      <c r="C11" s="25"/>
      <c r="D11" s="25"/>
      <c r="E11" s="26" t="s">
        <v>4</v>
      </c>
      <c r="F11" s="26" t="s">
        <v>5</v>
      </c>
      <c r="G11" s="27" t="s">
        <v>6</v>
      </c>
      <c r="H11" s="48" t="s">
        <v>7</v>
      </c>
      <c r="I11" s="48"/>
      <c r="J11" s="25"/>
    </row>
    <row r="12" spans="1:10" s="5" customFormat="1" ht="15" customHeight="1" x14ac:dyDescent="0.4">
      <c r="A12" s="29"/>
      <c r="B12" s="29"/>
      <c r="C12" s="29"/>
      <c r="D12" s="29"/>
      <c r="E12" s="26" t="s">
        <v>8</v>
      </c>
      <c r="F12" s="26" t="s">
        <v>8</v>
      </c>
      <c r="G12" s="27" t="s">
        <v>9</v>
      </c>
      <c r="H12" s="171" t="s">
        <v>10</v>
      </c>
      <c r="I12" s="109" t="s">
        <v>11</v>
      </c>
      <c r="J12" s="25"/>
    </row>
    <row r="13" spans="1:10" s="5" customFormat="1" ht="12.75" customHeight="1" x14ac:dyDescent="0.2">
      <c r="A13" s="29"/>
      <c r="B13" s="29"/>
      <c r="C13" s="29"/>
      <c r="D13" s="29"/>
      <c r="E13" s="26" t="s">
        <v>12</v>
      </c>
      <c r="F13" s="26" t="s">
        <v>12</v>
      </c>
      <c r="G13" s="172"/>
      <c r="H13" s="408" t="s">
        <v>180</v>
      </c>
      <c r="I13" s="409"/>
      <c r="J13" s="25"/>
    </row>
    <row r="14" spans="1:10" s="5" customFormat="1" ht="12.75" customHeight="1" x14ac:dyDescent="0.2">
      <c r="A14" s="29"/>
      <c r="B14" s="29"/>
      <c r="C14" s="29"/>
      <c r="D14" s="29"/>
      <c r="E14" s="26"/>
      <c r="F14" s="26"/>
      <c r="G14" s="172"/>
      <c r="H14" s="169"/>
      <c r="I14" s="133"/>
      <c r="J14" s="25"/>
    </row>
    <row r="15" spans="1:10" s="5" customFormat="1" ht="18.75" x14ac:dyDescent="0.4">
      <c r="A15" s="33" t="s">
        <v>185</v>
      </c>
      <c r="B15" s="33"/>
      <c r="C15" s="34"/>
      <c r="D15" s="35"/>
      <c r="E15" s="36"/>
      <c r="F15" s="36"/>
      <c r="G15" s="173"/>
      <c r="H15" s="29"/>
      <c r="I15" s="29"/>
      <c r="J15" s="25"/>
    </row>
    <row r="16" spans="1:10" s="5" customFormat="1" ht="19.5" x14ac:dyDescent="0.4">
      <c r="A16" s="38" t="s">
        <v>14</v>
      </c>
      <c r="B16" s="33"/>
      <c r="C16" s="34"/>
      <c r="D16" s="35"/>
      <c r="E16" s="131">
        <v>26264000</v>
      </c>
      <c r="F16" s="132">
        <v>52720408</v>
      </c>
      <c r="G16" s="8">
        <f>H16+I16</f>
        <v>61259642.530000001</v>
      </c>
      <c r="H16" s="131">
        <v>39089477.630000003</v>
      </c>
      <c r="I16" s="131">
        <v>22170164.899999999</v>
      </c>
      <c r="J16" s="25"/>
    </row>
    <row r="17" spans="1:10" s="5" customFormat="1" ht="20.25" customHeight="1" x14ac:dyDescent="0.35">
      <c r="A17" s="2"/>
      <c r="B17" s="25"/>
      <c r="C17" s="25"/>
      <c r="D17" s="25"/>
      <c r="J17" s="25"/>
    </row>
    <row r="18" spans="1:10" s="5" customFormat="1" ht="19.5" x14ac:dyDescent="0.4">
      <c r="A18" s="38" t="s">
        <v>15</v>
      </c>
      <c r="B18" s="3"/>
      <c r="C18" s="3"/>
      <c r="D18" s="3"/>
      <c r="E18" s="131">
        <v>26264000</v>
      </c>
      <c r="F18" s="132">
        <v>55349635.740000002</v>
      </c>
      <c r="G18" s="8">
        <f>H18+I18</f>
        <v>68464292.789999992</v>
      </c>
      <c r="H18" s="131">
        <v>39089203</v>
      </c>
      <c r="I18" s="131">
        <v>29375089.789999999</v>
      </c>
      <c r="J18" s="25"/>
    </row>
    <row r="19" spans="1:10" s="5" customFormat="1" ht="10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8.25" customHeight="1" x14ac:dyDescent="0.35">
      <c r="A20" s="2"/>
      <c r="B20" s="3"/>
      <c r="C20" s="3"/>
      <c r="D20" s="3"/>
      <c r="E20" s="39"/>
      <c r="F20" s="39"/>
      <c r="G20" s="40"/>
      <c r="H20" s="1"/>
      <c r="I20" s="1"/>
      <c r="J20" s="4"/>
    </row>
    <row r="21" spans="1:10" ht="19.5" x14ac:dyDescent="0.4">
      <c r="A21" s="41" t="s">
        <v>16</v>
      </c>
      <c r="B21" s="39"/>
      <c r="C21" s="39"/>
      <c r="D21" s="39"/>
      <c r="E21" s="39"/>
      <c r="F21" s="39"/>
      <c r="G21" s="42"/>
      <c r="H21" s="40"/>
      <c r="I21" s="40"/>
      <c r="J21" s="40"/>
    </row>
    <row r="22" spans="1:10" ht="18" x14ac:dyDescent="0.35">
      <c r="A22" s="39"/>
      <c r="B22" s="39"/>
      <c r="C22" s="174" t="s">
        <v>38</v>
      </c>
      <c r="D22" s="39"/>
      <c r="E22" s="39"/>
      <c r="F22" s="39"/>
      <c r="G22" s="6">
        <f>H22+I22</f>
        <v>1447290</v>
      </c>
      <c r="H22" s="7">
        <v>0</v>
      </c>
      <c r="I22" s="7">
        <v>1447290</v>
      </c>
      <c r="J22" s="42"/>
    </row>
    <row r="23" spans="1:10" ht="18" x14ac:dyDescent="0.35">
      <c r="A23" s="39"/>
      <c r="B23" s="39"/>
      <c r="C23" s="174"/>
      <c r="D23" s="39"/>
      <c r="E23" s="39"/>
      <c r="F23" s="39"/>
      <c r="G23" s="6"/>
      <c r="H23" s="7"/>
      <c r="I23" s="7"/>
      <c r="J23" s="40"/>
    </row>
    <row r="24" spans="1:10" s="192" customFormat="1" ht="19.5" x14ac:dyDescent="0.4">
      <c r="A24" s="226" t="s">
        <v>34</v>
      </c>
      <c r="B24" s="226"/>
      <c r="C24" s="227"/>
      <c r="D24" s="226"/>
      <c r="E24" s="226"/>
      <c r="F24" s="226"/>
      <c r="G24" s="228">
        <f>G18-G16-G22</f>
        <v>5757360.2599999905</v>
      </c>
      <c r="H24" s="228">
        <f>H18-H16-H22</f>
        <v>-274.63000000268221</v>
      </c>
      <c r="I24" s="228">
        <f>I18-I16-I22</f>
        <v>5757634.8900000006</v>
      </c>
      <c r="J24" s="229"/>
    </row>
    <row r="25" spans="1:10" s="192" customFormat="1" ht="18.75" customHeight="1" x14ac:dyDescent="0.3">
      <c r="A25" s="206" t="s">
        <v>197</v>
      </c>
      <c r="B25" s="206"/>
      <c r="C25" s="206"/>
      <c r="D25" s="206"/>
      <c r="E25" s="206"/>
      <c r="F25" s="206"/>
      <c r="G25" s="230">
        <f>G24-G26</f>
        <v>5690868.2599999905</v>
      </c>
      <c r="H25" s="194"/>
      <c r="I25" s="194"/>
      <c r="J25" s="191"/>
    </row>
    <row r="26" spans="1:10" s="192" customFormat="1" ht="15" x14ac:dyDescent="0.3">
      <c r="A26" s="206" t="s">
        <v>186</v>
      </c>
      <c r="B26" s="206"/>
      <c r="C26" s="206"/>
      <c r="D26" s="206"/>
      <c r="E26" s="206"/>
      <c r="F26" s="206"/>
      <c r="G26" s="230">
        <v>66492</v>
      </c>
      <c r="H26" s="194"/>
      <c r="I26" s="194"/>
      <c r="J26" s="191"/>
    </row>
    <row r="27" spans="1:10" s="192" customFormat="1" x14ac:dyDescent="0.2">
      <c r="A27" s="194"/>
      <c r="B27" s="194"/>
      <c r="C27" s="194"/>
      <c r="D27" s="194"/>
      <c r="E27" s="194"/>
      <c r="F27" s="194"/>
      <c r="G27" s="194"/>
      <c r="H27" s="191"/>
      <c r="I27" s="191"/>
      <c r="J27" s="191"/>
    </row>
    <row r="28" spans="1:10" s="192" customFormat="1" ht="16.5" x14ac:dyDescent="0.35">
      <c r="A28" s="232" t="s">
        <v>187</v>
      </c>
      <c r="B28" s="232" t="s">
        <v>188</v>
      </c>
      <c r="C28" s="232"/>
      <c r="D28" s="214"/>
      <c r="E28" s="214"/>
      <c r="F28" s="199"/>
      <c r="G28" s="228"/>
      <c r="H28" s="197"/>
      <c r="I28" s="233"/>
      <c r="J28" s="234"/>
    </row>
    <row r="29" spans="1:10" s="192" customFormat="1" ht="16.5" customHeight="1" x14ac:dyDescent="0.3">
      <c r="A29" s="232"/>
      <c r="B29" s="232"/>
      <c r="C29" s="410" t="s">
        <v>18</v>
      </c>
      <c r="D29" s="410"/>
      <c r="E29" s="410"/>
      <c r="F29" s="199"/>
      <c r="G29" s="235">
        <f>G30+G31</f>
        <v>5690868.2599999998</v>
      </c>
      <c r="H29" s="197"/>
      <c r="I29" s="233"/>
      <c r="J29" s="234"/>
    </row>
    <row r="30" spans="1:10" s="198" customFormat="1" ht="18.75" x14ac:dyDescent="0.4">
      <c r="A30" s="236"/>
      <c r="B30" s="236"/>
      <c r="C30" s="237"/>
      <c r="D30" s="238"/>
      <c r="E30" s="239" t="s">
        <v>198</v>
      </c>
      <c r="F30" s="240" t="s">
        <v>20</v>
      </c>
      <c r="G30" s="241">
        <v>1000</v>
      </c>
      <c r="H30" s="197"/>
      <c r="I30" s="233"/>
    </row>
    <row r="31" spans="1:10" s="198" customFormat="1" ht="18.75" x14ac:dyDescent="0.4">
      <c r="A31" s="236"/>
      <c r="B31" s="236"/>
      <c r="C31" s="242"/>
      <c r="D31" s="238"/>
      <c r="E31" s="243"/>
      <c r="F31" s="240" t="s">
        <v>19</v>
      </c>
      <c r="G31" s="241">
        <v>5689868.2599999998</v>
      </c>
      <c r="H31" s="197"/>
      <c r="I31" s="233"/>
    </row>
    <row r="32" spans="1:10" s="198" customFormat="1" ht="18.75" x14ac:dyDescent="0.4">
      <c r="A32" s="236"/>
      <c r="B32" s="244"/>
      <c r="C32" s="411" t="s">
        <v>199</v>
      </c>
      <c r="D32" s="411"/>
      <c r="E32" s="411"/>
      <c r="F32" s="411"/>
      <c r="G32" s="235">
        <f>G26</f>
        <v>66492</v>
      </c>
      <c r="H32" s="197"/>
      <c r="I32" s="233"/>
    </row>
    <row r="33" spans="1:10" s="198" customFormat="1" ht="20.25" customHeight="1" x14ac:dyDescent="0.3">
      <c r="A33" s="245"/>
      <c r="B33" s="412" t="s">
        <v>200</v>
      </c>
      <c r="C33" s="412"/>
      <c r="D33" s="412"/>
      <c r="E33" s="412"/>
      <c r="F33" s="412"/>
      <c r="G33" s="246">
        <v>0</v>
      </c>
      <c r="H33" s="247"/>
      <c r="I33" s="247"/>
    </row>
    <row r="34" spans="1:10" s="5" customFormat="1" x14ac:dyDescent="0.2">
      <c r="A34" s="416" t="s">
        <v>219</v>
      </c>
      <c r="B34" s="416"/>
      <c r="C34" s="416"/>
      <c r="D34" s="416"/>
      <c r="E34" s="416"/>
      <c r="F34" s="416"/>
      <c r="G34" s="416"/>
      <c r="H34" s="416"/>
      <c r="I34" s="416"/>
    </row>
    <row r="35" spans="1:10" s="5" customFormat="1" x14ac:dyDescent="0.2">
      <c r="A35" s="416"/>
      <c r="B35" s="416"/>
      <c r="C35" s="416"/>
      <c r="D35" s="416"/>
      <c r="E35" s="416"/>
      <c r="F35" s="416"/>
      <c r="G35" s="416"/>
      <c r="H35" s="416"/>
      <c r="I35" s="416"/>
    </row>
    <row r="36" spans="1:10" x14ac:dyDescent="0.2">
      <c r="A36" s="416"/>
      <c r="B36" s="416"/>
      <c r="C36" s="416"/>
      <c r="D36" s="416"/>
      <c r="E36" s="416"/>
      <c r="F36" s="416"/>
      <c r="G36" s="416"/>
      <c r="H36" s="416"/>
      <c r="I36" s="41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1124180</v>
      </c>
      <c r="G40" s="176">
        <v>1121997</v>
      </c>
      <c r="H40" s="130"/>
      <c r="I40" s="63">
        <f>G40/F40</f>
        <v>0.9980581401554911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843635</v>
      </c>
      <c r="G42" s="176">
        <v>843635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 t="s">
        <v>192</v>
      </c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x14ac:dyDescent="0.2">
      <c r="A45" s="417" t="s">
        <v>218</v>
      </c>
      <c r="B45" s="417"/>
      <c r="C45" s="417"/>
      <c r="D45" s="417"/>
      <c r="E45" s="417"/>
      <c r="F45" s="417"/>
      <c r="G45" s="417"/>
      <c r="H45" s="417"/>
      <c r="I45" s="417"/>
      <c r="J45" s="12"/>
    </row>
    <row r="46" spans="1:10" ht="6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2"/>
    </row>
    <row r="47" spans="1:10" ht="19.5" thickBot="1" x14ac:dyDescent="0.45">
      <c r="A47" s="33" t="s">
        <v>190</v>
      </c>
      <c r="B47" s="33" t="s">
        <v>24</v>
      </c>
      <c r="C47" s="35"/>
      <c r="D47" s="173"/>
      <c r="E47" s="173"/>
      <c r="F47" s="68"/>
      <c r="G47" s="69"/>
      <c r="H47" s="408" t="s">
        <v>41</v>
      </c>
      <c r="I47" s="409"/>
      <c r="J47" s="12"/>
    </row>
    <row r="48" spans="1:10" ht="18.75" thickTop="1" x14ac:dyDescent="0.35">
      <c r="A48" s="110"/>
      <c r="B48" s="178"/>
      <c r="C48" s="112"/>
      <c r="D48" s="178"/>
      <c r="E48" s="113" t="s">
        <v>191</v>
      </c>
      <c r="F48" s="114" t="s">
        <v>25</v>
      </c>
      <c r="G48" s="115" t="s">
        <v>26</v>
      </c>
      <c r="H48" s="116" t="s">
        <v>27</v>
      </c>
      <c r="I48" s="117" t="s">
        <v>40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0"/>
      <c r="H49" s="121">
        <v>41639</v>
      </c>
      <c r="I49" s="122">
        <v>41639</v>
      </c>
      <c r="J49" s="12"/>
    </row>
    <row r="50" spans="1:10" x14ac:dyDescent="0.2">
      <c r="A50" s="179"/>
      <c r="B50" s="180"/>
      <c r="C50" s="180"/>
      <c r="D50" s="180"/>
      <c r="E50" s="118"/>
      <c r="F50" s="399"/>
      <c r="G50" s="123"/>
      <c r="H50" s="123"/>
      <c r="I50" s="124"/>
      <c r="J50" s="12"/>
    </row>
    <row r="51" spans="1:10" ht="13.5" thickBot="1" x14ac:dyDescent="0.25">
      <c r="A51" s="181"/>
      <c r="B51" s="182"/>
      <c r="C51" s="182"/>
      <c r="D51" s="182"/>
      <c r="E51" s="181"/>
      <c r="F51" s="183"/>
      <c r="G51" s="184"/>
      <c r="H51" s="184"/>
      <c r="I51" s="185"/>
      <c r="J51" s="12"/>
    </row>
    <row r="52" spans="1:10" ht="13.5" thickTop="1" x14ac:dyDescent="0.2">
      <c r="A52" s="70"/>
      <c r="B52" s="71"/>
      <c r="C52" s="71" t="s">
        <v>20</v>
      </c>
      <c r="D52" s="71"/>
      <c r="E52" s="72">
        <v>728390</v>
      </c>
      <c r="F52" s="73">
        <v>1000</v>
      </c>
      <c r="G52" s="74">
        <v>184000</v>
      </c>
      <c r="H52" s="74">
        <f>E52+F52-G52</f>
        <v>545390</v>
      </c>
      <c r="I52" s="92">
        <f>H52</f>
        <v>545390</v>
      </c>
      <c r="J52" s="12"/>
    </row>
    <row r="53" spans="1:10" x14ac:dyDescent="0.2">
      <c r="A53" s="75"/>
      <c r="B53" s="76"/>
      <c r="C53" s="76" t="s">
        <v>28</v>
      </c>
      <c r="D53" s="76"/>
      <c r="E53" s="77">
        <v>324093.77</v>
      </c>
      <c r="F53" s="78">
        <v>263848</v>
      </c>
      <c r="G53" s="79">
        <v>356655</v>
      </c>
      <c r="H53" s="79">
        <f>E53+F53-G53</f>
        <v>231286.77000000002</v>
      </c>
      <c r="I53" s="93">
        <v>198603.42</v>
      </c>
      <c r="J53" s="12"/>
    </row>
    <row r="54" spans="1:10" x14ac:dyDescent="0.2">
      <c r="A54" s="75"/>
      <c r="B54" s="76"/>
      <c r="C54" s="76" t="s">
        <v>19</v>
      </c>
      <c r="D54" s="76"/>
      <c r="E54" s="77">
        <v>1973218.65</v>
      </c>
      <c r="F54" s="78">
        <f>3368951.05+724812.99</f>
        <v>4093764.04</v>
      </c>
      <c r="G54" s="79">
        <f>2757048.47+447498.78</f>
        <v>3204547.25</v>
      </c>
      <c r="H54" s="79">
        <f>E54+F54-G54</f>
        <v>2862435.4399999995</v>
      </c>
      <c r="I54" s="93">
        <f>H54</f>
        <v>2862435.4399999995</v>
      </c>
      <c r="J54" s="12"/>
    </row>
    <row r="55" spans="1:10" x14ac:dyDescent="0.2">
      <c r="A55" s="75"/>
      <c r="B55" s="76"/>
      <c r="C55" s="76" t="s">
        <v>29</v>
      </c>
      <c r="D55" s="76"/>
      <c r="E55" s="77">
        <v>397056.49000000022</v>
      </c>
      <c r="F55" s="78">
        <v>4371988</v>
      </c>
      <c r="G55" s="79">
        <v>4399419</v>
      </c>
      <c r="H55" s="79">
        <f>E55+F55-G55</f>
        <v>369625.49000000022</v>
      </c>
      <c r="I55" s="93">
        <f>H55</f>
        <v>369625.49000000022</v>
      </c>
      <c r="J55" s="12"/>
    </row>
    <row r="56" spans="1:10" ht="18.75" thickBot="1" x14ac:dyDescent="0.4">
      <c r="A56" s="80" t="s">
        <v>12</v>
      </c>
      <c r="B56" s="186"/>
      <c r="C56" s="186"/>
      <c r="D56" s="186"/>
      <c r="E56" s="187">
        <f>E52+E53+E54+E55</f>
        <v>3422758.91</v>
      </c>
      <c r="F56" s="188">
        <f>F52+F53+F54+F55</f>
        <v>8730600.0399999991</v>
      </c>
      <c r="G56" s="188">
        <f>G52+G53+G54+G55</f>
        <v>8144621.25</v>
      </c>
      <c r="H56" s="188">
        <f>H52+H53+H54+H55</f>
        <v>4008737.6999999997</v>
      </c>
      <c r="I56" s="189">
        <f>I52+I53+I54+I55</f>
        <v>3976054.3499999996</v>
      </c>
      <c r="J56" s="12"/>
    </row>
    <row r="57" spans="1:10" ht="18.75" thickTop="1" x14ac:dyDescent="0.35">
      <c r="A57" s="82"/>
      <c r="B57" s="83"/>
      <c r="C57" s="83"/>
      <c r="D57" s="37"/>
      <c r="E57" s="37"/>
      <c r="F57" s="68"/>
      <c r="G57" s="85"/>
      <c r="H57" s="86"/>
      <c r="I57" s="86"/>
      <c r="J57" s="12"/>
    </row>
    <row r="58" spans="1:10" ht="1.5" customHeight="1" x14ac:dyDescent="0.35">
      <c r="A58" s="87"/>
      <c r="B58" s="88"/>
      <c r="C58" s="88"/>
      <c r="D58" s="89"/>
      <c r="E58" s="89"/>
      <c r="F58" s="86"/>
      <c r="G58" s="86"/>
      <c r="H58" s="86"/>
      <c r="I58" s="86"/>
      <c r="J58" s="12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</row>
  </sheetData>
  <mergeCells count="15">
    <mergeCell ref="F49:F50"/>
    <mergeCell ref="A2:D2"/>
    <mergeCell ref="E2:I2"/>
    <mergeCell ref="E3:I3"/>
    <mergeCell ref="E4:I4"/>
    <mergeCell ref="E5:I5"/>
    <mergeCell ref="E7:I7"/>
    <mergeCell ref="H13:I13"/>
    <mergeCell ref="A34:I36"/>
    <mergeCell ref="A44:I44"/>
    <mergeCell ref="H47:I47"/>
    <mergeCell ref="C29:E29"/>
    <mergeCell ref="C32:F32"/>
    <mergeCell ref="B33:F33"/>
    <mergeCell ref="A45:I4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2"/>
  <sheetViews>
    <sheetView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.285156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35.25" customHeight="1" x14ac:dyDescent="0.4">
      <c r="A2" s="400" t="s">
        <v>1</v>
      </c>
      <c r="B2" s="400"/>
      <c r="C2" s="400"/>
      <c r="D2" s="400"/>
      <c r="E2" s="418" t="s">
        <v>158</v>
      </c>
      <c r="F2" s="418"/>
      <c r="G2" s="418"/>
      <c r="H2" s="418"/>
      <c r="I2" s="418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123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61985759</v>
      </c>
      <c r="F6" s="22"/>
      <c r="G6" s="23" t="s">
        <v>3</v>
      </c>
      <c r="H6" s="21"/>
      <c r="I6" s="21">
        <v>1133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1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5877000</v>
      </c>
      <c r="F17" s="132">
        <v>48145758.82</v>
      </c>
      <c r="G17" s="8">
        <f>H17+I17</f>
        <v>48106952.899999999</v>
      </c>
      <c r="H17" s="131">
        <v>47626433.640000001</v>
      </c>
      <c r="I17" s="131">
        <v>480519.26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5877000</v>
      </c>
      <c r="F19" s="132">
        <v>49117037.039999999</v>
      </c>
      <c r="G19" s="8">
        <f>H19+I19</f>
        <v>48149563.82</v>
      </c>
      <c r="H19" s="131">
        <v>47662365.140000001</v>
      </c>
      <c r="I19" s="131">
        <v>487198.68</v>
      </c>
      <c r="J19" s="25"/>
    </row>
    <row r="20" spans="1:10" s="5" customFormat="1" ht="10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2.75" customHeight="1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42610.920000001788</v>
      </c>
      <c r="H25" s="228">
        <f>H19-H17-H23</f>
        <v>35931.5</v>
      </c>
      <c r="I25" s="228">
        <f>I19-I17-I23</f>
        <v>6679.4199999999837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G25-G27</f>
        <v>24202.920000001788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0">
        <v>18408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24202.92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4500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19702.919999999998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18408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16" t="s">
        <v>220</v>
      </c>
      <c r="B35" s="416"/>
      <c r="C35" s="416"/>
      <c r="D35" s="416"/>
      <c r="E35" s="416"/>
      <c r="F35" s="416"/>
      <c r="G35" s="416"/>
      <c r="H35" s="416"/>
      <c r="I35" s="416"/>
    </row>
    <row r="36" spans="1:10" s="5" customFormat="1" x14ac:dyDescent="0.2">
      <c r="A36" s="416"/>
      <c r="B36" s="416"/>
      <c r="C36" s="416"/>
      <c r="D36" s="416"/>
      <c r="E36" s="416"/>
      <c r="F36" s="416"/>
      <c r="G36" s="416"/>
      <c r="H36" s="416"/>
      <c r="I36" s="416"/>
    </row>
    <row r="37" spans="1:10" x14ac:dyDescent="0.2">
      <c r="A37" s="416"/>
      <c r="B37" s="416"/>
      <c r="C37" s="416"/>
      <c r="D37" s="416"/>
      <c r="E37" s="416"/>
      <c r="F37" s="416"/>
      <c r="G37" s="416"/>
      <c r="H37" s="416"/>
      <c r="I37" s="416"/>
      <c r="J37" s="55"/>
    </row>
    <row r="38" spans="1:10" ht="19.5" x14ac:dyDescent="0.4">
      <c r="A38" s="33" t="s">
        <v>189</v>
      </c>
      <c r="B38" s="33" t="s">
        <v>30</v>
      </c>
      <c r="C38" s="33"/>
      <c r="D38" s="56"/>
      <c r="E38" s="173"/>
      <c r="F38" s="3"/>
      <c r="G38" s="57"/>
      <c r="H38" s="49"/>
      <c r="I38" s="49"/>
      <c r="J38" s="55"/>
    </row>
    <row r="39" spans="1:10" ht="18.75" x14ac:dyDescent="0.4">
      <c r="A39" s="33"/>
      <c r="B39" s="33"/>
      <c r="C39" s="33"/>
      <c r="D39" s="56"/>
      <c r="F39" s="58" t="s">
        <v>36</v>
      </c>
      <c r="G39" s="109" t="s">
        <v>6</v>
      </c>
      <c r="H39" s="29"/>
      <c r="I39" s="59" t="s">
        <v>39</v>
      </c>
      <c r="J39" s="55"/>
    </row>
    <row r="40" spans="1:10" ht="15" customHeight="1" x14ac:dyDescent="0.35">
      <c r="A40" s="175" t="s">
        <v>31</v>
      </c>
      <c r="B40" s="61"/>
      <c r="C40" s="2"/>
      <c r="D40" s="61"/>
      <c r="E40" s="173"/>
      <c r="F40" s="176">
        <v>43000</v>
      </c>
      <c r="G40" s="176">
        <v>43000</v>
      </c>
      <c r="H40" s="130"/>
      <c r="I40" s="63">
        <f>G40/F40</f>
        <v>1</v>
      </c>
      <c r="J40" s="55"/>
    </row>
    <row r="41" spans="1:10" ht="16.5" x14ac:dyDescent="0.35">
      <c r="A41" s="175" t="s">
        <v>42</v>
      </c>
      <c r="B41" s="61"/>
      <c r="C41" s="2"/>
      <c r="D41" s="177"/>
      <c r="E41" s="177"/>
      <c r="F41" s="176">
        <v>796605</v>
      </c>
      <c r="G41" s="176">
        <v>796605.6</v>
      </c>
      <c r="H41" s="130"/>
      <c r="I41" s="63">
        <f>G41/F41</f>
        <v>1.000000753196377</v>
      </c>
      <c r="J41" s="12"/>
    </row>
    <row r="42" spans="1:10" ht="16.5" x14ac:dyDescent="0.35">
      <c r="A42" s="175" t="s">
        <v>43</v>
      </c>
      <c r="B42" s="61"/>
      <c r="C42" s="2"/>
      <c r="D42" s="177"/>
      <c r="E42" s="177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165</v>
      </c>
      <c r="B43" s="61"/>
      <c r="C43" s="2"/>
      <c r="D43" s="173"/>
      <c r="E43" s="173"/>
      <c r="F43" s="176">
        <v>597704</v>
      </c>
      <c r="G43" s="176">
        <v>597704</v>
      </c>
      <c r="H43" s="130"/>
      <c r="I43" s="63">
        <f>G43/F43</f>
        <v>1</v>
      </c>
      <c r="J43" s="12"/>
    </row>
    <row r="44" spans="1:10" ht="16.5" x14ac:dyDescent="0.35">
      <c r="A44" s="175" t="s">
        <v>37</v>
      </c>
      <c r="B44" s="36"/>
      <c r="C44" s="36"/>
      <c r="D44" s="29"/>
      <c r="E44" s="29" t="s">
        <v>151</v>
      </c>
      <c r="F44" s="176">
        <v>0</v>
      </c>
      <c r="G44" s="176">
        <v>0</v>
      </c>
      <c r="H44" s="130"/>
      <c r="I44" s="67" t="s">
        <v>152</v>
      </c>
      <c r="J44" s="12"/>
    </row>
    <row r="45" spans="1:10" x14ac:dyDescent="0.2">
      <c r="A45" s="407" t="s">
        <v>221</v>
      </c>
      <c r="B45" s="407"/>
      <c r="C45" s="407"/>
      <c r="D45" s="407"/>
      <c r="E45" s="407"/>
      <c r="F45" s="407"/>
      <c r="G45" s="407"/>
      <c r="H45" s="407"/>
      <c r="I45" s="407"/>
      <c r="J45" s="12"/>
    </row>
    <row r="46" spans="1:10" ht="8.2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2"/>
    </row>
    <row r="47" spans="1:10" ht="19.5" thickBot="1" x14ac:dyDescent="0.45">
      <c r="A47" s="33" t="s">
        <v>190</v>
      </c>
      <c r="B47" s="33" t="s">
        <v>24</v>
      </c>
      <c r="C47" s="35"/>
      <c r="D47" s="173"/>
      <c r="E47" s="173"/>
      <c r="F47" s="68"/>
      <c r="G47" s="69"/>
      <c r="H47" s="408" t="s">
        <v>41</v>
      </c>
      <c r="I47" s="409"/>
      <c r="J47" s="12"/>
    </row>
    <row r="48" spans="1:10" ht="18.75" thickTop="1" x14ac:dyDescent="0.35">
      <c r="A48" s="110"/>
      <c r="B48" s="178"/>
      <c r="C48" s="112"/>
      <c r="D48" s="178"/>
      <c r="E48" s="113" t="s">
        <v>191</v>
      </c>
      <c r="F48" s="114" t="s">
        <v>25</v>
      </c>
      <c r="G48" s="115" t="s">
        <v>26</v>
      </c>
      <c r="H48" s="116" t="s">
        <v>27</v>
      </c>
      <c r="I48" s="117" t="s">
        <v>40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0"/>
      <c r="H49" s="121">
        <v>41639</v>
      </c>
      <c r="I49" s="122">
        <v>41639</v>
      </c>
      <c r="J49" s="12"/>
    </row>
    <row r="50" spans="1:10" x14ac:dyDescent="0.2">
      <c r="A50" s="179"/>
      <c r="B50" s="180"/>
      <c r="C50" s="180"/>
      <c r="D50" s="180"/>
      <c r="E50" s="118"/>
      <c r="F50" s="399"/>
      <c r="G50" s="123"/>
      <c r="H50" s="123"/>
      <c r="I50" s="124"/>
      <c r="J50" s="12"/>
    </row>
    <row r="51" spans="1:10" ht="13.5" thickBot="1" x14ac:dyDescent="0.25">
      <c r="A51" s="181"/>
      <c r="B51" s="182"/>
      <c r="C51" s="182"/>
      <c r="D51" s="182"/>
      <c r="E51" s="181"/>
      <c r="F51" s="183"/>
      <c r="G51" s="184"/>
      <c r="H51" s="184"/>
      <c r="I51" s="185"/>
      <c r="J51" s="12"/>
    </row>
    <row r="52" spans="1:10" ht="13.5" thickTop="1" x14ac:dyDescent="0.2">
      <c r="A52" s="70"/>
      <c r="B52" s="71"/>
      <c r="C52" s="71" t="s">
        <v>20</v>
      </c>
      <c r="D52" s="71"/>
      <c r="E52" s="72">
        <v>41500</v>
      </c>
      <c r="F52" s="73">
        <v>20000</v>
      </c>
      <c r="G52" s="74">
        <v>4000</v>
      </c>
      <c r="H52" s="74">
        <f>E52+F52-G52</f>
        <v>57500</v>
      </c>
      <c r="I52" s="92">
        <f>H52</f>
        <v>57500</v>
      </c>
      <c r="J52" s="12"/>
    </row>
    <row r="53" spans="1:10" x14ac:dyDescent="0.2">
      <c r="A53" s="75"/>
      <c r="B53" s="76"/>
      <c r="C53" s="76" t="s">
        <v>28</v>
      </c>
      <c r="D53" s="76"/>
      <c r="E53" s="77">
        <v>498518.28</v>
      </c>
      <c r="F53" s="78">
        <v>280958</v>
      </c>
      <c r="G53" s="79">
        <v>233870.75</v>
      </c>
      <c r="H53" s="79">
        <f>E53+F53-G53</f>
        <v>545605.53</v>
      </c>
      <c r="I53" s="93">
        <v>543070.87</v>
      </c>
      <c r="J53" s="12"/>
    </row>
    <row r="54" spans="1:10" x14ac:dyDescent="0.2">
      <c r="A54" s="75"/>
      <c r="B54" s="76"/>
      <c r="C54" s="76" t="s">
        <v>19</v>
      </c>
      <c r="D54" s="76"/>
      <c r="E54" s="77">
        <v>592515.5</v>
      </c>
      <c r="F54" s="78">
        <f>376647.18+448887.1</f>
        <v>825534.28</v>
      </c>
      <c r="G54" s="79">
        <f>260664+310907.2</f>
        <v>571571.19999999995</v>
      </c>
      <c r="H54" s="79">
        <f>E54+F54-G54</f>
        <v>846478.58000000007</v>
      </c>
      <c r="I54" s="93">
        <f>386893.48+493234.27</f>
        <v>880127.75</v>
      </c>
      <c r="J54" s="12"/>
    </row>
    <row r="55" spans="1:10" x14ac:dyDescent="0.2">
      <c r="A55" s="75"/>
      <c r="B55" s="76"/>
      <c r="C55" s="76" t="s">
        <v>29</v>
      </c>
      <c r="D55" s="76"/>
      <c r="E55" s="77">
        <v>518248</v>
      </c>
      <c r="F55" s="78">
        <v>796605.6</v>
      </c>
      <c r="G55" s="79">
        <v>897704</v>
      </c>
      <c r="H55" s="79">
        <f>E55+F55-G55</f>
        <v>417149.60000000009</v>
      </c>
      <c r="I55" s="93">
        <f>H55</f>
        <v>417149.60000000009</v>
      </c>
      <c r="J55" s="12"/>
    </row>
    <row r="56" spans="1:10" ht="18.75" thickBot="1" x14ac:dyDescent="0.4">
      <c r="A56" s="80" t="s">
        <v>12</v>
      </c>
      <c r="B56" s="186"/>
      <c r="C56" s="186"/>
      <c r="D56" s="186"/>
      <c r="E56" s="187">
        <f>E52+E53+E54+E55</f>
        <v>1650781.78</v>
      </c>
      <c r="F56" s="188">
        <f>F52+F53+F54+F55</f>
        <v>1923097.88</v>
      </c>
      <c r="G56" s="188">
        <f>G52+G53+G54+G55</f>
        <v>1707145.95</v>
      </c>
      <c r="H56" s="188">
        <f>H52+H53+H54+H55</f>
        <v>1866733.7100000002</v>
      </c>
      <c r="I56" s="189">
        <f>I52+I53+I54+I55</f>
        <v>1897848.2200000002</v>
      </c>
      <c r="J56" s="12"/>
    </row>
    <row r="57" spans="1:10" ht="18.75" thickTop="1" x14ac:dyDescent="0.35">
      <c r="A57" s="82"/>
      <c r="B57" s="83"/>
      <c r="C57" s="83"/>
      <c r="D57" s="37"/>
      <c r="E57" s="37"/>
      <c r="F57" s="68"/>
      <c r="G57" s="85"/>
      <c r="H57" s="86"/>
      <c r="I57" s="86"/>
      <c r="J57" s="12"/>
    </row>
    <row r="58" spans="1:10" ht="18" x14ac:dyDescent="0.35">
      <c r="A58" s="87"/>
      <c r="B58" s="88"/>
      <c r="C58" s="88"/>
      <c r="D58" s="89"/>
      <c r="E58" s="89"/>
      <c r="F58" s="86"/>
      <c r="G58" s="86"/>
      <c r="H58" s="86"/>
      <c r="I58" s="86"/>
      <c r="J58" s="12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  <c r="J59" s="17" t="s">
        <v>173</v>
      </c>
    </row>
    <row r="62" spans="1:10" hidden="1" x14ac:dyDescent="0.2"/>
  </sheetData>
  <mergeCells count="14">
    <mergeCell ref="F49:F50"/>
    <mergeCell ref="A2:D2"/>
    <mergeCell ref="E2:I2"/>
    <mergeCell ref="E3:I3"/>
    <mergeCell ref="E4:I4"/>
    <mergeCell ref="E5:I5"/>
    <mergeCell ref="E7:I7"/>
    <mergeCell ref="H14:I14"/>
    <mergeCell ref="A35:I37"/>
    <mergeCell ref="A45:I45"/>
    <mergeCell ref="H47:I47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3"/>
  <sheetViews>
    <sheetView topLeftCell="A13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124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125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63701171</v>
      </c>
      <c r="F6" s="22"/>
      <c r="G6" s="23" t="s">
        <v>3</v>
      </c>
      <c r="H6" s="21"/>
      <c r="I6" s="21">
        <v>1134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12451000</v>
      </c>
      <c r="F17" s="132">
        <v>30952600</v>
      </c>
      <c r="G17" s="8">
        <f>H17+I17</f>
        <v>31282780.259999998</v>
      </c>
      <c r="H17" s="131">
        <v>29950618.449999999</v>
      </c>
      <c r="I17" s="131">
        <v>1332161.81</v>
      </c>
      <c r="J17" s="190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12451000</v>
      </c>
      <c r="F19" s="132">
        <v>31529064.530000001</v>
      </c>
      <c r="G19" s="8">
        <f>H19+I19</f>
        <v>31189589.649999999</v>
      </c>
      <c r="H19" s="131">
        <v>29277374.449999999</v>
      </c>
      <c r="I19" s="131">
        <v>1912215.2</v>
      </c>
      <c r="J19" s="25"/>
    </row>
    <row r="20" spans="1:10" s="5" customFormat="1" ht="9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87910</v>
      </c>
      <c r="H23" s="7">
        <v>2070</v>
      </c>
      <c r="I23" s="7">
        <v>85840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-181100.6099999994</v>
      </c>
      <c r="H25" s="228">
        <f>H19-H17-H23</f>
        <v>-675314</v>
      </c>
      <c r="I25" s="228">
        <f>I19-I17-I23</f>
        <v>494213.3899999999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-181100.6099999994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0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0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16" t="s">
        <v>222</v>
      </c>
      <c r="B35" s="416"/>
      <c r="C35" s="416"/>
      <c r="D35" s="416"/>
      <c r="E35" s="416"/>
      <c r="F35" s="416"/>
      <c r="G35" s="416"/>
      <c r="H35" s="416"/>
      <c r="I35" s="416"/>
    </row>
    <row r="36" spans="1:10" s="5" customFormat="1" x14ac:dyDescent="0.2">
      <c r="A36" s="416"/>
      <c r="B36" s="416"/>
      <c r="C36" s="416"/>
      <c r="D36" s="416"/>
      <c r="E36" s="416"/>
      <c r="F36" s="416"/>
      <c r="G36" s="416"/>
      <c r="H36" s="416"/>
      <c r="I36" s="416"/>
    </row>
    <row r="37" spans="1:10" x14ac:dyDescent="0.2">
      <c r="A37" s="416"/>
      <c r="B37" s="416"/>
      <c r="C37" s="416"/>
      <c r="D37" s="416"/>
      <c r="E37" s="416"/>
      <c r="F37" s="416"/>
      <c r="G37" s="416"/>
      <c r="H37" s="416"/>
      <c r="I37" s="416"/>
      <c r="J37" s="55"/>
    </row>
    <row r="38" spans="1:10" ht="19.5" x14ac:dyDescent="0.4">
      <c r="A38" s="33" t="s">
        <v>189</v>
      </c>
      <c r="B38" s="33" t="s">
        <v>30</v>
      </c>
      <c r="C38" s="33"/>
      <c r="D38" s="56"/>
      <c r="E38" s="173"/>
      <c r="F38" s="3"/>
      <c r="G38" s="57"/>
      <c r="H38" s="49"/>
      <c r="I38" s="49"/>
      <c r="J38" s="55"/>
    </row>
    <row r="39" spans="1:10" ht="18.75" x14ac:dyDescent="0.4">
      <c r="A39" s="33"/>
      <c r="B39" s="33"/>
      <c r="C39" s="33"/>
      <c r="D39" s="56"/>
      <c r="F39" s="58" t="s">
        <v>36</v>
      </c>
      <c r="G39" s="109" t="s">
        <v>6</v>
      </c>
      <c r="H39" s="29"/>
      <c r="I39" s="59" t="s">
        <v>39</v>
      </c>
      <c r="J39" s="55"/>
    </row>
    <row r="40" spans="1:10" ht="15" customHeight="1" x14ac:dyDescent="0.35">
      <c r="A40" s="175" t="s">
        <v>31</v>
      </c>
      <c r="B40" s="61"/>
      <c r="C40" s="2"/>
      <c r="D40" s="61"/>
      <c r="E40" s="173"/>
      <c r="F40" s="176">
        <v>25000</v>
      </c>
      <c r="G40" s="176">
        <v>3240</v>
      </c>
      <c r="H40" s="130"/>
      <c r="I40" s="63">
        <f>G40/F40</f>
        <v>0.12959999999999999</v>
      </c>
      <c r="J40" s="55"/>
    </row>
    <row r="41" spans="1:10" ht="16.5" x14ac:dyDescent="0.35">
      <c r="A41" s="175" t="s">
        <v>42</v>
      </c>
      <c r="B41" s="61"/>
      <c r="C41" s="2"/>
      <c r="D41" s="177"/>
      <c r="E41" s="177"/>
      <c r="F41" s="176">
        <v>1416900</v>
      </c>
      <c r="G41" s="176">
        <v>1416900</v>
      </c>
      <c r="H41" s="130"/>
      <c r="I41" s="63">
        <f>G41/F41</f>
        <v>1</v>
      </c>
      <c r="J41" s="12"/>
    </row>
    <row r="42" spans="1:10" ht="16.5" x14ac:dyDescent="0.35">
      <c r="A42" s="175" t="s">
        <v>43</v>
      </c>
      <c r="B42" s="61"/>
      <c r="C42" s="2"/>
      <c r="D42" s="177"/>
      <c r="E42" s="177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165</v>
      </c>
      <c r="B43" s="61"/>
      <c r="C43" s="2"/>
      <c r="D43" s="173"/>
      <c r="E43" s="173"/>
      <c r="F43" s="176">
        <v>1063175</v>
      </c>
      <c r="G43" s="176">
        <v>1063175</v>
      </c>
      <c r="H43" s="130"/>
      <c r="I43" s="63">
        <f>G43/F43</f>
        <v>1</v>
      </c>
      <c r="J43" s="12"/>
    </row>
    <row r="44" spans="1:10" ht="16.5" x14ac:dyDescent="0.35">
      <c r="A44" s="175" t="s">
        <v>37</v>
      </c>
      <c r="B44" s="36"/>
      <c r="C44" s="36"/>
      <c r="D44" s="29"/>
      <c r="E44" s="29" t="s">
        <v>151</v>
      </c>
      <c r="F44" s="176">
        <v>0</v>
      </c>
      <c r="G44" s="176">
        <v>0</v>
      </c>
      <c r="H44" s="130"/>
      <c r="I44" s="67" t="s">
        <v>152</v>
      </c>
      <c r="J44" s="12"/>
    </row>
    <row r="45" spans="1:10" x14ac:dyDescent="0.2">
      <c r="A45" s="407" t="s">
        <v>193</v>
      </c>
      <c r="B45" s="407"/>
      <c r="C45" s="407"/>
      <c r="D45" s="407"/>
      <c r="E45" s="407"/>
      <c r="F45" s="407"/>
      <c r="G45" s="407"/>
      <c r="H45" s="407"/>
      <c r="I45" s="407"/>
      <c r="J45" s="12"/>
    </row>
    <row r="46" spans="1:10" ht="6.7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2"/>
    </row>
    <row r="47" spans="1:10" ht="19.5" thickBot="1" x14ac:dyDescent="0.45">
      <c r="A47" s="33" t="s">
        <v>190</v>
      </c>
      <c r="B47" s="33" t="s">
        <v>24</v>
      </c>
      <c r="C47" s="35"/>
      <c r="D47" s="173"/>
      <c r="E47" s="173"/>
      <c r="F47" s="68"/>
      <c r="G47" s="69"/>
      <c r="H47" s="408" t="s">
        <v>41</v>
      </c>
      <c r="I47" s="409"/>
      <c r="J47" s="12"/>
    </row>
    <row r="48" spans="1:10" ht="18.75" thickTop="1" x14ac:dyDescent="0.35">
      <c r="A48" s="110"/>
      <c r="B48" s="178"/>
      <c r="C48" s="112"/>
      <c r="D48" s="178"/>
      <c r="E48" s="113" t="s">
        <v>191</v>
      </c>
      <c r="F48" s="114" t="s">
        <v>25</v>
      </c>
      <c r="G48" s="115" t="s">
        <v>26</v>
      </c>
      <c r="H48" s="116" t="s">
        <v>27</v>
      </c>
      <c r="I48" s="117" t="s">
        <v>40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0"/>
      <c r="H49" s="121">
        <v>41639</v>
      </c>
      <c r="I49" s="122">
        <v>41639</v>
      </c>
      <c r="J49" s="12"/>
    </row>
    <row r="50" spans="1:10" x14ac:dyDescent="0.2">
      <c r="A50" s="179"/>
      <c r="B50" s="180"/>
      <c r="C50" s="180"/>
      <c r="D50" s="180"/>
      <c r="E50" s="118"/>
      <c r="F50" s="399"/>
      <c r="G50" s="123"/>
      <c r="H50" s="123"/>
      <c r="I50" s="124"/>
      <c r="J50" s="12"/>
    </row>
    <row r="51" spans="1:10" ht="13.5" thickBot="1" x14ac:dyDescent="0.25">
      <c r="A51" s="181"/>
      <c r="B51" s="182"/>
      <c r="C51" s="182"/>
      <c r="D51" s="182"/>
      <c r="E51" s="181"/>
      <c r="F51" s="183"/>
      <c r="G51" s="184"/>
      <c r="H51" s="184"/>
      <c r="I51" s="185"/>
      <c r="J51" s="12"/>
    </row>
    <row r="52" spans="1:10" ht="13.5" thickTop="1" x14ac:dyDescent="0.2">
      <c r="A52" s="70"/>
      <c r="B52" s="71"/>
      <c r="C52" s="71" t="s">
        <v>20</v>
      </c>
      <c r="D52" s="71"/>
      <c r="E52" s="72">
        <v>30900</v>
      </c>
      <c r="F52" s="73">
        <v>510</v>
      </c>
      <c r="G52" s="74">
        <v>25000</v>
      </c>
      <c r="H52" s="74">
        <f>E52+F52-G52</f>
        <v>6410</v>
      </c>
      <c r="I52" s="92">
        <f>H52</f>
        <v>6410</v>
      </c>
      <c r="J52" s="12"/>
    </row>
    <row r="53" spans="1:10" x14ac:dyDescent="0.2">
      <c r="A53" s="75"/>
      <c r="B53" s="76"/>
      <c r="C53" s="76" t="s">
        <v>28</v>
      </c>
      <c r="D53" s="76"/>
      <c r="E53" s="77">
        <v>59871.25</v>
      </c>
      <c r="F53" s="78">
        <v>130580.91</v>
      </c>
      <c r="G53" s="79">
        <v>164954.51</v>
      </c>
      <c r="H53" s="79">
        <f>E53+F53-G53</f>
        <v>25497.649999999994</v>
      </c>
      <c r="I53" s="93">
        <v>25116.11</v>
      </c>
      <c r="J53" s="12"/>
    </row>
    <row r="54" spans="1:10" x14ac:dyDescent="0.2">
      <c r="A54" s="75"/>
      <c r="B54" s="76"/>
      <c r="C54" s="76" t="s">
        <v>19</v>
      </c>
      <c r="D54" s="76"/>
      <c r="E54" s="77">
        <v>194393.58</v>
      </c>
      <c r="F54" s="78">
        <f>127.98+33025.56</f>
        <v>33153.54</v>
      </c>
      <c r="G54" s="79">
        <v>2378.4699999999998</v>
      </c>
      <c r="H54" s="79">
        <f>E54+F54-G54</f>
        <v>225168.65</v>
      </c>
      <c r="I54" s="93">
        <f>H54</f>
        <v>225168.65</v>
      </c>
      <c r="J54" s="12"/>
    </row>
    <row r="55" spans="1:10" x14ac:dyDescent="0.2">
      <c r="A55" s="75"/>
      <c r="B55" s="76"/>
      <c r="C55" s="76" t="s">
        <v>29</v>
      </c>
      <c r="D55" s="76"/>
      <c r="E55" s="77">
        <v>433406.57000000007</v>
      </c>
      <c r="F55" s="78">
        <v>1742709.06</v>
      </c>
      <c r="G55" s="79">
        <v>1601505.32</v>
      </c>
      <c r="H55" s="79">
        <f>E55+F55-G55</f>
        <v>574610.30999999982</v>
      </c>
      <c r="I55" s="93">
        <f>H55</f>
        <v>574610.30999999982</v>
      </c>
      <c r="J55" s="12"/>
    </row>
    <row r="56" spans="1:10" ht="18.75" thickBot="1" x14ac:dyDescent="0.4">
      <c r="A56" s="80" t="s">
        <v>12</v>
      </c>
      <c r="B56" s="186"/>
      <c r="C56" s="186"/>
      <c r="D56" s="186"/>
      <c r="E56" s="187">
        <f>E52+E53+E54+E55</f>
        <v>718571.4</v>
      </c>
      <c r="F56" s="188">
        <f>F52+F53+F54+F55</f>
        <v>1906953.51</v>
      </c>
      <c r="G56" s="188">
        <f>G52+G53+G54+G55</f>
        <v>1793838.3</v>
      </c>
      <c r="H56" s="188">
        <f>H52+H53+H54+H55</f>
        <v>831686.60999999987</v>
      </c>
      <c r="I56" s="189">
        <f>I52+I53+I54+I55</f>
        <v>831305.06999999983</v>
      </c>
      <c r="J56" s="12"/>
    </row>
    <row r="57" spans="1:10" ht="18.75" thickTop="1" x14ac:dyDescent="0.35">
      <c r="A57" s="82"/>
      <c r="B57" s="83"/>
      <c r="C57" s="83"/>
      <c r="D57" s="37"/>
      <c r="E57" s="37"/>
      <c r="F57" s="68"/>
      <c r="G57" s="85"/>
      <c r="H57" s="86"/>
      <c r="I57" s="86"/>
      <c r="J57" s="12"/>
    </row>
    <row r="58" spans="1:10" ht="1.5" customHeight="1" x14ac:dyDescent="0.35">
      <c r="A58" s="87"/>
      <c r="B58" s="88"/>
      <c r="C58" s="88"/>
      <c r="D58" s="89"/>
      <c r="E58" s="89"/>
      <c r="F58" s="86"/>
      <c r="G58" s="86"/>
      <c r="H58" s="86"/>
      <c r="I58" s="86"/>
      <c r="J58" s="12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</row>
    <row r="60" spans="1:10" x14ac:dyDescent="0.2">
      <c r="A60" s="11"/>
      <c r="B60" s="11"/>
      <c r="C60" s="11"/>
      <c r="D60" s="11"/>
      <c r="E60" s="11"/>
      <c r="F60" s="11"/>
      <c r="G60" s="11"/>
      <c r="H60" s="11"/>
      <c r="I60" s="11"/>
    </row>
    <row r="61" spans="1:10" x14ac:dyDescent="0.2">
      <c r="A61" s="11"/>
      <c r="B61" s="11"/>
      <c r="C61" s="11"/>
      <c r="D61" s="11"/>
      <c r="E61" s="11"/>
      <c r="F61" s="11"/>
      <c r="G61" s="11"/>
      <c r="H61" s="11"/>
      <c r="I61" s="11"/>
    </row>
    <row r="62" spans="1:10" x14ac:dyDescent="0.2">
      <c r="A62" s="11"/>
      <c r="B62" s="11"/>
      <c r="C62" s="11"/>
      <c r="D62" s="11"/>
      <c r="E62" s="11"/>
      <c r="F62" s="11"/>
      <c r="G62" s="11"/>
      <c r="H62" s="11"/>
      <c r="I62" s="11"/>
    </row>
    <row r="63" spans="1:10" x14ac:dyDescent="0.2">
      <c r="A63" s="11"/>
      <c r="B63" s="11"/>
      <c r="C63" s="11"/>
      <c r="D63" s="11"/>
      <c r="E63" s="11"/>
      <c r="F63" s="11"/>
      <c r="G63" s="11"/>
      <c r="H63" s="11"/>
      <c r="I63" s="11"/>
    </row>
  </sheetData>
  <mergeCells count="14">
    <mergeCell ref="H47:I47"/>
    <mergeCell ref="F49:F50"/>
    <mergeCell ref="E7:I7"/>
    <mergeCell ref="A45:I45"/>
    <mergeCell ref="H14:I14"/>
    <mergeCell ref="A35:I37"/>
    <mergeCell ref="C30:E30"/>
    <mergeCell ref="C33:F33"/>
    <mergeCell ref="B34:F34"/>
    <mergeCell ref="A2:D2"/>
    <mergeCell ref="E2:I2"/>
    <mergeCell ref="E3:I3"/>
    <mergeCell ref="E4:I4"/>
    <mergeCell ref="E5:I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3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8554687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126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127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61985996</v>
      </c>
      <c r="F6" s="22"/>
      <c r="G6" s="23" t="s">
        <v>3</v>
      </c>
      <c r="H6" s="21"/>
      <c r="I6" s="21">
        <v>1152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4018000</v>
      </c>
      <c r="F17" s="132">
        <v>18370081</v>
      </c>
      <c r="G17" s="8">
        <f>H17+I17</f>
        <v>18529164.579999998</v>
      </c>
      <c r="H17" s="131">
        <v>18470127.059999999</v>
      </c>
      <c r="I17" s="131">
        <v>59037.52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4018000</v>
      </c>
      <c r="F19" s="132">
        <v>17874733.399999999</v>
      </c>
      <c r="G19" s="8">
        <f>H19+I19</f>
        <v>18551831.710000001</v>
      </c>
      <c r="H19" s="131">
        <v>18241678.710000001</v>
      </c>
      <c r="I19" s="131">
        <v>310153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22667.130000002682</v>
      </c>
      <c r="H25" s="228">
        <f>H19-H17-H23</f>
        <v>-228448.34999999776</v>
      </c>
      <c r="I25" s="228">
        <f>I19-I17-I23</f>
        <v>251115.48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22667.130000002682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22667.129999999997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7000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15667.13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3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850000</v>
      </c>
      <c r="G39" s="176">
        <v>326875</v>
      </c>
      <c r="H39" s="130"/>
      <c r="I39" s="63">
        <f>G39/F39</f>
        <v>0.38455882352941179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500000</v>
      </c>
      <c r="G40" s="176">
        <v>500000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375500</v>
      </c>
      <c r="G42" s="176">
        <v>375500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6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2000</v>
      </c>
      <c r="F51" s="73">
        <v>0</v>
      </c>
      <c r="G51" s="74">
        <v>2000</v>
      </c>
      <c r="H51" s="74">
        <f>E51+F51-G51</f>
        <v>0</v>
      </c>
      <c r="I51" s="92">
        <f>H51</f>
        <v>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91428.22</v>
      </c>
      <c r="F52" s="78">
        <v>98440.65</v>
      </c>
      <c r="G52" s="79">
        <v>52534</v>
      </c>
      <c r="H52" s="79">
        <f>E52+F52-G52</f>
        <v>137334.87</v>
      </c>
      <c r="I52" s="93">
        <v>110585.44</v>
      </c>
      <c r="J52" s="12"/>
    </row>
    <row r="53" spans="1:10" x14ac:dyDescent="0.2">
      <c r="A53" s="75"/>
      <c r="B53" s="76"/>
      <c r="C53" s="76" t="s">
        <v>19</v>
      </c>
      <c r="D53" s="76"/>
      <c r="E53" s="77">
        <v>565835.11</v>
      </c>
      <c r="F53" s="78">
        <f>2206.9+89371.75</f>
        <v>91578.65</v>
      </c>
      <c r="G53" s="79">
        <f>57262+495347.6</f>
        <v>552609.6</v>
      </c>
      <c r="H53" s="79">
        <f>E53+F53-G53</f>
        <v>104804.16000000003</v>
      </c>
      <c r="I53" s="93">
        <f>H53</f>
        <v>104804.16000000003</v>
      </c>
      <c r="J53" s="12"/>
    </row>
    <row r="54" spans="1:10" x14ac:dyDescent="0.2">
      <c r="A54" s="75"/>
      <c r="B54" s="76"/>
      <c r="C54" s="76" t="s">
        <v>29</v>
      </c>
      <c r="D54" s="76"/>
      <c r="E54" s="77">
        <v>263557.64</v>
      </c>
      <c r="F54" s="78">
        <v>500215.1</v>
      </c>
      <c r="G54" s="79">
        <v>661611</v>
      </c>
      <c r="H54" s="79">
        <f>E54+F54-G54</f>
        <v>102161.73999999999</v>
      </c>
      <c r="I54" s="93">
        <f>H54</f>
        <v>102161.73999999999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922820.97</v>
      </c>
      <c r="F55" s="188">
        <f>F51+F52+F53+F54</f>
        <v>690234.39999999991</v>
      </c>
      <c r="G55" s="188">
        <f>G51+G52+G53+G54</f>
        <v>1268754.6000000001</v>
      </c>
      <c r="H55" s="188">
        <f>H51+H52+H53+H54</f>
        <v>344300.77</v>
      </c>
      <c r="I55" s="189">
        <f>I51+I52+I53+I54</f>
        <v>317551.34000000003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0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.42578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128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129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91" t="s">
        <v>130</v>
      </c>
      <c r="F6" s="22"/>
      <c r="G6" s="23" t="s">
        <v>3</v>
      </c>
      <c r="H6" s="21"/>
      <c r="I6" s="21">
        <v>1162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3161000</v>
      </c>
      <c r="F17" s="132">
        <v>17250418.25</v>
      </c>
      <c r="G17" s="8">
        <f>H17+I17</f>
        <v>17198417.800000001</v>
      </c>
      <c r="H17" s="131">
        <v>16685676.18</v>
      </c>
      <c r="I17" s="131">
        <v>512741.62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3161000</v>
      </c>
      <c r="F19" s="132">
        <v>17475630.370000001</v>
      </c>
      <c r="G19" s="8">
        <f>H19+I19</f>
        <v>17306272.370000001</v>
      </c>
      <c r="H19" s="131">
        <v>16629573.6</v>
      </c>
      <c r="I19" s="131">
        <v>676698.77</v>
      </c>
      <c r="J19" s="25"/>
    </row>
    <row r="20" spans="1:10" s="5" customFormat="1" ht="9.7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107854.5700000003</v>
      </c>
      <c r="H25" s="228">
        <f>H19-H17-H23</f>
        <v>-56102.580000000075</v>
      </c>
      <c r="I25" s="228">
        <f>I19-I17-I23</f>
        <v>163957.15000000002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107854.5700000003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107854.57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15000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92854.57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ht="5.25" customHeigh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6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228084</v>
      </c>
      <c r="G40" s="176">
        <v>225017</v>
      </c>
      <c r="H40" s="130"/>
      <c r="I40" s="63">
        <f>G40/F40</f>
        <v>0.98655319969835675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171313</v>
      </c>
      <c r="G42" s="176">
        <v>171313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 t="s">
        <v>223</v>
      </c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0</v>
      </c>
      <c r="F51" s="73">
        <v>32420</v>
      </c>
      <c r="G51" s="74">
        <v>0</v>
      </c>
      <c r="H51" s="74">
        <f>E51+F51-G51</f>
        <v>32420</v>
      </c>
      <c r="I51" s="92">
        <f>H51</f>
        <v>32420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14480.050000000003</v>
      </c>
      <c r="F52" s="78">
        <v>88787.91</v>
      </c>
      <c r="G52" s="79">
        <v>80731</v>
      </c>
      <c r="H52" s="79">
        <f>E52+F52-G52</f>
        <v>22536.960000000006</v>
      </c>
      <c r="I52" s="93">
        <v>24601.71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196548.18</v>
      </c>
      <c r="F53" s="78">
        <f>8105.79+290298.27</f>
        <v>298404.06</v>
      </c>
      <c r="G53" s="79">
        <f>90000+38132.8</f>
        <v>128132.8</v>
      </c>
      <c r="H53" s="79">
        <f>E53+F53-G53</f>
        <v>366819.44</v>
      </c>
      <c r="I53" s="93">
        <f>H53</f>
        <v>366819.44</v>
      </c>
      <c r="J53" s="12"/>
    </row>
    <row r="54" spans="1:10" x14ac:dyDescent="0.2">
      <c r="A54" s="75"/>
      <c r="B54" s="76"/>
      <c r="C54" s="76" t="s">
        <v>29</v>
      </c>
      <c r="D54" s="76"/>
      <c r="E54" s="77">
        <v>63821.339999999967</v>
      </c>
      <c r="F54" s="78">
        <v>318084</v>
      </c>
      <c r="G54" s="79">
        <v>287560</v>
      </c>
      <c r="H54" s="79">
        <f>E54+F54-G54</f>
        <v>94345.339999999967</v>
      </c>
      <c r="I54" s="93">
        <f>H54</f>
        <v>94345.339999999967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274849.56999999995</v>
      </c>
      <c r="F55" s="188">
        <f>F51+F52+F53+F54</f>
        <v>737695.97</v>
      </c>
      <c r="G55" s="188">
        <f>G51+G52+G53+G54</f>
        <v>496423.8</v>
      </c>
      <c r="H55" s="188">
        <f>H51+H52+H53+H54</f>
        <v>516121.74</v>
      </c>
      <c r="I55" s="189">
        <f>I51+I52+I53+I54</f>
        <v>518186.49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0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171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170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91" t="s">
        <v>131</v>
      </c>
      <c r="F6" s="22"/>
      <c r="G6" s="23" t="s">
        <v>3</v>
      </c>
      <c r="H6" s="21"/>
      <c r="I6" s="21">
        <v>1171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10106000</v>
      </c>
      <c r="F17" s="132">
        <v>23756354.239999998</v>
      </c>
      <c r="G17" s="8">
        <f>H17+I17</f>
        <v>24102694.629999999</v>
      </c>
      <c r="H17" s="131">
        <v>22305937.449999999</v>
      </c>
      <c r="I17" s="131">
        <v>1796757.18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10106000</v>
      </c>
      <c r="F19" s="132">
        <v>24448148.43</v>
      </c>
      <c r="G19" s="8">
        <f>H19+I19</f>
        <v>24391837.140000001</v>
      </c>
      <c r="H19" s="131">
        <v>22333885.16</v>
      </c>
      <c r="I19" s="131">
        <v>2057951.98</v>
      </c>
      <c r="J19" s="25"/>
    </row>
    <row r="20" spans="1:10" s="5" customFormat="1" ht="9.7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289142.51000000164</v>
      </c>
      <c r="H25" s="228">
        <f>H19-H17-H23</f>
        <v>27947.710000000894</v>
      </c>
      <c r="I25" s="228">
        <f>I19-I17-I23</f>
        <v>261194.80000000005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289142.51000000164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289142.51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15000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274142.51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4.5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918194</v>
      </c>
      <c r="G40" s="176">
        <v>918193.5</v>
      </c>
      <c r="H40" s="130"/>
      <c r="I40" s="63">
        <f>G40/F40</f>
        <v>0.99999945545276925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688395</v>
      </c>
      <c r="G42" s="176">
        <v>688395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300000</v>
      </c>
      <c r="G43" s="176">
        <v>300000</v>
      </c>
      <c r="H43" s="130"/>
      <c r="I43" s="67" t="s">
        <v>152</v>
      </c>
      <c r="J43" s="12"/>
    </row>
    <row r="44" spans="1:10" x14ac:dyDescent="0.2">
      <c r="A44" s="407" t="s">
        <v>224</v>
      </c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78426</v>
      </c>
      <c r="F51" s="73">
        <v>20000</v>
      </c>
      <c r="G51" s="74">
        <v>17900</v>
      </c>
      <c r="H51" s="74">
        <f>E51+F51-G51</f>
        <v>80526</v>
      </c>
      <c r="I51" s="92">
        <f>H51</f>
        <v>80526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128908.49999999999</v>
      </c>
      <c r="F52" s="78">
        <v>100960.48</v>
      </c>
      <c r="G52" s="79">
        <v>109764.74</v>
      </c>
      <c r="H52" s="79">
        <f>E52+F52-G52</f>
        <v>120104.23999999998</v>
      </c>
      <c r="I52" s="93">
        <v>112309.51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1412629.05</v>
      </c>
      <c r="F53" s="78">
        <f>204173.5+726739.85</f>
        <v>930913.35</v>
      </c>
      <c r="G53" s="79">
        <v>568879.56000000006</v>
      </c>
      <c r="H53" s="79">
        <f>E53+F53-G53</f>
        <v>1774662.8399999999</v>
      </c>
      <c r="I53" s="93">
        <f>H53</f>
        <v>1774662.8399999999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1431269.62</v>
      </c>
      <c r="F54" s="78">
        <v>1060184.5</v>
      </c>
      <c r="G54" s="79">
        <v>1240871.3799999999</v>
      </c>
      <c r="H54" s="79">
        <f>E54+F54-G54</f>
        <v>1250582.7400000002</v>
      </c>
      <c r="I54" s="93">
        <f>H54</f>
        <v>1250582.7400000002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3051233.17</v>
      </c>
      <c r="F55" s="188">
        <f>F51+F52+F53+F54</f>
        <v>2112058.33</v>
      </c>
      <c r="G55" s="188">
        <f>G51+G52+G53+G54</f>
        <v>1937415.68</v>
      </c>
      <c r="H55" s="188">
        <f>H51+H52+H53+H54</f>
        <v>3225875.8200000003</v>
      </c>
      <c r="I55" s="189">
        <f>I51+I52+I53+I54</f>
        <v>3218081.09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topLeftCell="A13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7" width="15.140625" style="17" customWidth="1"/>
    <col min="8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159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132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19013833</v>
      </c>
      <c r="F6" s="22"/>
      <c r="G6" s="23" t="s">
        <v>3</v>
      </c>
      <c r="H6" s="21"/>
      <c r="I6" s="21">
        <v>1173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14.2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19891000</v>
      </c>
      <c r="F17" s="132">
        <v>59572350.579999998</v>
      </c>
      <c r="G17" s="8">
        <f>H17+I17</f>
        <v>59572350.580000006</v>
      </c>
      <c r="H17" s="131">
        <v>57295671.020000003</v>
      </c>
      <c r="I17" s="131">
        <v>2276679.56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19891000</v>
      </c>
      <c r="F19" s="132">
        <v>59577532.420000002</v>
      </c>
      <c r="G19" s="8">
        <f>H19+I19</f>
        <v>58855775.850000001</v>
      </c>
      <c r="H19" s="131">
        <v>56038090.450000003</v>
      </c>
      <c r="I19" s="131">
        <v>2817685.4</v>
      </c>
      <c r="J19" s="25"/>
    </row>
    <row r="20" spans="1:10" s="5" customFormat="1" ht="11.2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4.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8.25" customHeight="1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-716574.73000000417</v>
      </c>
      <c r="H25" s="228">
        <f>H19-H17-H23</f>
        <v>-1257580.5700000003</v>
      </c>
      <c r="I25" s="228">
        <f>I19-I17-I23</f>
        <v>541005.83999999985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G25-G27</f>
        <v>-1016286.7300000042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0">
        <v>299712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0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0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299712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19" t="s">
        <v>225</v>
      </c>
      <c r="B35" s="419"/>
      <c r="C35" s="419"/>
      <c r="D35" s="419"/>
      <c r="E35" s="419"/>
      <c r="F35" s="419"/>
      <c r="G35" s="419"/>
      <c r="H35" s="419"/>
      <c r="I35" s="419"/>
    </row>
    <row r="36" spans="1:10" s="5" customFormat="1" x14ac:dyDescent="0.2">
      <c r="A36" s="419"/>
      <c r="B36" s="419"/>
      <c r="C36" s="419"/>
      <c r="D36" s="419"/>
      <c r="E36" s="419"/>
      <c r="F36" s="419"/>
      <c r="G36" s="419"/>
      <c r="H36" s="419"/>
      <c r="I36" s="419"/>
    </row>
    <row r="37" spans="1:10" ht="26.25" customHeight="1" x14ac:dyDescent="0.2">
      <c r="A37" s="419"/>
      <c r="B37" s="419"/>
      <c r="C37" s="419"/>
      <c r="D37" s="419"/>
      <c r="E37" s="419"/>
      <c r="F37" s="419"/>
      <c r="G37" s="419"/>
      <c r="H37" s="419"/>
      <c r="I37" s="419"/>
      <c r="J37" s="55"/>
    </row>
    <row r="38" spans="1:10" ht="19.5" x14ac:dyDescent="0.4">
      <c r="A38" s="33" t="s">
        <v>189</v>
      </c>
      <c r="B38" s="33" t="s">
        <v>30</v>
      </c>
      <c r="C38" s="33"/>
      <c r="D38" s="56"/>
      <c r="E38" s="173"/>
      <c r="F38" s="3"/>
      <c r="G38" s="57"/>
      <c r="H38" s="49"/>
      <c r="I38" s="49"/>
      <c r="J38" s="55"/>
    </row>
    <row r="39" spans="1:10" ht="18.75" x14ac:dyDescent="0.4">
      <c r="A39" s="33"/>
      <c r="B39" s="33"/>
      <c r="C39" s="33"/>
      <c r="D39" s="56"/>
      <c r="F39" s="58" t="s">
        <v>36</v>
      </c>
      <c r="G39" s="109" t="s">
        <v>6</v>
      </c>
      <c r="H39" s="29"/>
      <c r="I39" s="59" t="s">
        <v>39</v>
      </c>
      <c r="J39" s="55"/>
    </row>
    <row r="40" spans="1:10" ht="15" customHeight="1" x14ac:dyDescent="0.35">
      <c r="A40" s="175" t="s">
        <v>31</v>
      </c>
      <c r="B40" s="61"/>
      <c r="C40" s="2"/>
      <c r="D40" s="61"/>
      <c r="E40" s="173"/>
      <c r="F40" s="176">
        <v>350000</v>
      </c>
      <c r="G40" s="176">
        <v>319894</v>
      </c>
      <c r="H40" s="130"/>
      <c r="I40" s="63">
        <f>G40/F40</f>
        <v>0.9139828571428571</v>
      </c>
      <c r="J40" s="55"/>
    </row>
    <row r="41" spans="1:10" ht="16.5" x14ac:dyDescent="0.35">
      <c r="A41" s="175" t="s">
        <v>42</v>
      </c>
      <c r="B41" s="61"/>
      <c r="C41" s="2"/>
      <c r="D41" s="177"/>
      <c r="E41" s="177"/>
      <c r="F41" s="176">
        <v>2860000</v>
      </c>
      <c r="G41" s="176">
        <v>2860000</v>
      </c>
      <c r="H41" s="130"/>
      <c r="I41" s="63">
        <f>G41/F41</f>
        <v>1</v>
      </c>
      <c r="J41" s="12"/>
    </row>
    <row r="42" spans="1:10" ht="16.5" x14ac:dyDescent="0.35">
      <c r="A42" s="175" t="s">
        <v>43</v>
      </c>
      <c r="B42" s="61"/>
      <c r="C42" s="2"/>
      <c r="D42" s="177"/>
      <c r="E42" s="177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165</v>
      </c>
      <c r="B43" s="61"/>
      <c r="C43" s="2"/>
      <c r="D43" s="173"/>
      <c r="E43" s="173"/>
      <c r="F43" s="176">
        <v>2145000</v>
      </c>
      <c r="G43" s="176">
        <v>2145000</v>
      </c>
      <c r="H43" s="130"/>
      <c r="I43" s="63">
        <f>G43/F43</f>
        <v>1</v>
      </c>
      <c r="J43" s="12"/>
    </row>
    <row r="44" spans="1:10" ht="16.5" x14ac:dyDescent="0.35">
      <c r="A44" s="175" t="s">
        <v>37</v>
      </c>
      <c r="B44" s="36"/>
      <c r="C44" s="36"/>
      <c r="D44" s="29"/>
      <c r="E44" s="29" t="s">
        <v>151</v>
      </c>
      <c r="F44" s="176">
        <v>0</v>
      </c>
      <c r="G44" s="176">
        <v>0</v>
      </c>
      <c r="H44" s="130"/>
      <c r="I44" s="67" t="s">
        <v>152</v>
      </c>
      <c r="J44" s="12"/>
    </row>
    <row r="45" spans="1:10" x14ac:dyDescent="0.2">
      <c r="A45" s="407"/>
      <c r="B45" s="407"/>
      <c r="C45" s="407"/>
      <c r="D45" s="407"/>
      <c r="E45" s="407"/>
      <c r="F45" s="407"/>
      <c r="G45" s="407"/>
      <c r="H45" s="407"/>
      <c r="I45" s="407"/>
      <c r="J45" s="12"/>
    </row>
    <row r="46" spans="1:10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2"/>
    </row>
    <row r="47" spans="1:10" ht="19.5" thickBot="1" x14ac:dyDescent="0.45">
      <c r="A47" s="33" t="s">
        <v>190</v>
      </c>
      <c r="B47" s="33" t="s">
        <v>24</v>
      </c>
      <c r="C47" s="35"/>
      <c r="D47" s="173"/>
      <c r="E47" s="173"/>
      <c r="F47" s="68"/>
      <c r="G47" s="69"/>
      <c r="H47" s="408" t="s">
        <v>41</v>
      </c>
      <c r="I47" s="409"/>
      <c r="J47" s="12"/>
    </row>
    <row r="48" spans="1:10" ht="18.75" thickTop="1" x14ac:dyDescent="0.35">
      <c r="A48" s="110"/>
      <c r="B48" s="178"/>
      <c r="C48" s="112"/>
      <c r="D48" s="178"/>
      <c r="E48" s="113" t="s">
        <v>191</v>
      </c>
      <c r="F48" s="114" t="s">
        <v>25</v>
      </c>
      <c r="G48" s="115" t="s">
        <v>26</v>
      </c>
      <c r="H48" s="116" t="s">
        <v>27</v>
      </c>
      <c r="I48" s="117" t="s">
        <v>40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0"/>
      <c r="H49" s="121">
        <v>41639</v>
      </c>
      <c r="I49" s="122">
        <v>41639</v>
      </c>
      <c r="J49" s="12"/>
    </row>
    <row r="50" spans="1:10" x14ac:dyDescent="0.2">
      <c r="A50" s="179"/>
      <c r="B50" s="180"/>
      <c r="C50" s="180"/>
      <c r="D50" s="180"/>
      <c r="E50" s="118"/>
      <c r="F50" s="399"/>
      <c r="G50" s="123"/>
      <c r="H50" s="123"/>
      <c r="I50" s="124"/>
      <c r="J50" s="12"/>
    </row>
    <row r="51" spans="1:10" ht="13.5" thickBot="1" x14ac:dyDescent="0.25">
      <c r="A51" s="181"/>
      <c r="B51" s="182"/>
      <c r="C51" s="182"/>
      <c r="D51" s="182"/>
      <c r="E51" s="181"/>
      <c r="F51" s="183"/>
      <c r="G51" s="184"/>
      <c r="H51" s="184"/>
      <c r="I51" s="185"/>
      <c r="J51" s="12"/>
    </row>
    <row r="52" spans="1:10" ht="13.5" thickTop="1" x14ac:dyDescent="0.2">
      <c r="A52" s="70"/>
      <c r="B52" s="71"/>
      <c r="C52" s="71" t="s">
        <v>20</v>
      </c>
      <c r="D52" s="71"/>
      <c r="E52" s="72">
        <v>45634.11</v>
      </c>
      <c r="F52" s="73">
        <v>0</v>
      </c>
      <c r="G52" s="74">
        <v>18600</v>
      </c>
      <c r="H52" s="74">
        <f>E52+F52-G52</f>
        <v>27034.11</v>
      </c>
      <c r="I52" s="92">
        <f>H52</f>
        <v>27034.11</v>
      </c>
      <c r="J52" s="12"/>
    </row>
    <row r="53" spans="1:10" x14ac:dyDescent="0.2">
      <c r="A53" s="75"/>
      <c r="B53" s="76"/>
      <c r="C53" s="76" t="s">
        <v>28</v>
      </c>
      <c r="D53" s="76"/>
      <c r="E53" s="77">
        <v>106276.95999999996</v>
      </c>
      <c r="F53" s="78">
        <v>315118.11</v>
      </c>
      <c r="G53" s="79">
        <v>354721.97</v>
      </c>
      <c r="H53" s="79">
        <f>E53+F53-G53</f>
        <v>66673.099999999977</v>
      </c>
      <c r="I53" s="93">
        <v>96016.23</v>
      </c>
      <c r="J53" s="12"/>
    </row>
    <row r="54" spans="1:10" x14ac:dyDescent="0.2">
      <c r="A54" s="75"/>
      <c r="B54" s="76"/>
      <c r="C54" s="76" t="s">
        <v>19</v>
      </c>
      <c r="D54" s="76"/>
      <c r="E54" s="77">
        <v>1721702.04</v>
      </c>
      <c r="F54" s="78">
        <f>6957.16+37808.06</f>
        <v>44765.22</v>
      </c>
      <c r="G54" s="79">
        <f>432300+577985.3</f>
        <v>1010285.3</v>
      </c>
      <c r="H54" s="79">
        <f>E54+F54-G54</f>
        <v>756181.96</v>
      </c>
      <c r="I54" s="93">
        <f>549427.9+37808.06</f>
        <v>587235.96</v>
      </c>
      <c r="J54" s="12"/>
    </row>
    <row r="55" spans="1:10" x14ac:dyDescent="0.2">
      <c r="A55" s="75"/>
      <c r="B55" s="76"/>
      <c r="C55" s="76" t="s">
        <v>29</v>
      </c>
      <c r="D55" s="76"/>
      <c r="E55" s="77">
        <v>695348.27</v>
      </c>
      <c r="F55" s="78">
        <v>3391233</v>
      </c>
      <c r="G55" s="79">
        <v>3982594.66</v>
      </c>
      <c r="H55" s="79">
        <f>E55+F55-G55</f>
        <v>103986.60999999987</v>
      </c>
      <c r="I55" s="93">
        <v>135623.26999999999</v>
      </c>
      <c r="J55" s="12"/>
    </row>
    <row r="56" spans="1:10" ht="18.75" thickBot="1" x14ac:dyDescent="0.4">
      <c r="A56" s="80" t="s">
        <v>12</v>
      </c>
      <c r="B56" s="186"/>
      <c r="C56" s="186"/>
      <c r="D56" s="186"/>
      <c r="E56" s="187">
        <f>E52+E53+E54+E55</f>
        <v>2568961.38</v>
      </c>
      <c r="F56" s="188">
        <f>F52+F53+F54+F55</f>
        <v>3751116.33</v>
      </c>
      <c r="G56" s="188">
        <f>G52+G53+G54+G55</f>
        <v>5366201.93</v>
      </c>
      <c r="H56" s="188">
        <f>H52+H53+H54+H55</f>
        <v>953875.7799999998</v>
      </c>
      <c r="I56" s="189">
        <f>I52+I53+I54+I55</f>
        <v>845909.57</v>
      </c>
      <c r="J56" s="12"/>
    </row>
    <row r="57" spans="1:10" ht="18.75" thickTop="1" x14ac:dyDescent="0.35">
      <c r="A57" s="82"/>
      <c r="B57" s="83"/>
      <c r="C57" s="83"/>
      <c r="D57" s="37"/>
      <c r="E57" s="37"/>
      <c r="F57" s="68"/>
      <c r="G57" s="85"/>
      <c r="H57" s="86"/>
      <c r="I57" s="86"/>
      <c r="J57" s="12"/>
    </row>
    <row r="58" spans="1:10" ht="1.5" customHeight="1" x14ac:dyDescent="0.35">
      <c r="A58" s="87"/>
      <c r="B58" s="88"/>
      <c r="C58" s="88"/>
      <c r="D58" s="89"/>
      <c r="E58" s="89"/>
      <c r="F58" s="86"/>
      <c r="G58" s="86"/>
      <c r="H58" s="86"/>
      <c r="I58" s="86"/>
      <c r="J58" s="12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</row>
  </sheetData>
  <mergeCells count="14">
    <mergeCell ref="F49:F50"/>
    <mergeCell ref="A2:D2"/>
    <mergeCell ref="E2:I2"/>
    <mergeCell ref="E3:I3"/>
    <mergeCell ref="E4:I4"/>
    <mergeCell ref="E5:I5"/>
    <mergeCell ref="E7:I7"/>
    <mergeCell ref="H14:I14"/>
    <mergeCell ref="A35:I37"/>
    <mergeCell ref="A45:I45"/>
    <mergeCell ref="H47:I47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104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03" t="s">
        <v>103</v>
      </c>
      <c r="F4" s="403"/>
      <c r="G4" s="403"/>
      <c r="H4" s="403"/>
      <c r="I4" s="40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94">
        <v>61985937</v>
      </c>
      <c r="F6" s="22"/>
      <c r="G6" s="23" t="s">
        <v>3</v>
      </c>
      <c r="H6" s="21"/>
      <c r="I6" s="21">
        <v>1035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193"/>
      <c r="B12" s="194"/>
      <c r="C12" s="194"/>
      <c r="D12" s="194"/>
      <c r="E12" s="195" t="s">
        <v>4</v>
      </c>
      <c r="F12" s="195" t="s">
        <v>5</v>
      </c>
      <c r="G12" s="196" t="s">
        <v>6</v>
      </c>
      <c r="H12" s="197" t="s">
        <v>7</v>
      </c>
      <c r="I12" s="197"/>
      <c r="J12" s="25"/>
    </row>
    <row r="13" spans="1:10" s="5" customFormat="1" ht="15" customHeight="1" x14ac:dyDescent="0.4">
      <c r="A13" s="199"/>
      <c r="B13" s="199"/>
      <c r="C13" s="199"/>
      <c r="D13" s="199"/>
      <c r="E13" s="195" t="s">
        <v>8</v>
      </c>
      <c r="F13" s="195" t="s">
        <v>8</v>
      </c>
      <c r="G13" s="196" t="s">
        <v>9</v>
      </c>
      <c r="H13" s="200" t="s">
        <v>10</v>
      </c>
      <c r="I13" s="201" t="s">
        <v>11</v>
      </c>
      <c r="J13" s="25"/>
    </row>
    <row r="14" spans="1:10" s="5" customFormat="1" ht="12.75" customHeight="1" x14ac:dyDescent="0.2">
      <c r="A14" s="199"/>
      <c r="B14" s="199"/>
      <c r="C14" s="199"/>
      <c r="D14" s="199"/>
      <c r="E14" s="195" t="s">
        <v>12</v>
      </c>
      <c r="F14" s="195" t="s">
        <v>12</v>
      </c>
      <c r="G14" s="202"/>
      <c r="H14" s="404" t="s">
        <v>180</v>
      </c>
      <c r="I14" s="405"/>
      <c r="J14" s="25"/>
    </row>
    <row r="15" spans="1:10" s="5" customFormat="1" ht="12.75" customHeight="1" x14ac:dyDescent="0.2">
      <c r="A15" s="199"/>
      <c r="B15" s="199"/>
      <c r="C15" s="199"/>
      <c r="D15" s="199"/>
      <c r="E15" s="195"/>
      <c r="F15" s="195"/>
      <c r="G15" s="202"/>
      <c r="H15" s="203"/>
      <c r="I15" s="204"/>
      <c r="J15" s="25"/>
    </row>
    <row r="16" spans="1:10" s="5" customFormat="1" ht="18.75" x14ac:dyDescent="0.4">
      <c r="A16" s="205" t="s">
        <v>185</v>
      </c>
      <c r="B16" s="205"/>
      <c r="C16" s="206"/>
      <c r="D16" s="207"/>
      <c r="E16" s="208"/>
      <c r="F16" s="208"/>
      <c r="G16" s="209"/>
      <c r="H16" s="199"/>
      <c r="I16" s="199"/>
      <c r="J16" s="25"/>
    </row>
    <row r="17" spans="1:10" s="5" customFormat="1" ht="19.5" x14ac:dyDescent="0.4">
      <c r="A17" s="210" t="s">
        <v>14</v>
      </c>
      <c r="B17" s="205"/>
      <c r="C17" s="206"/>
      <c r="D17" s="207"/>
      <c r="E17" s="211">
        <v>707000</v>
      </c>
      <c r="F17" s="212">
        <v>4449779.9000000004</v>
      </c>
      <c r="G17" s="213">
        <f>H17+I17</f>
        <v>4401806.5</v>
      </c>
      <c r="H17" s="211">
        <v>4401806.5</v>
      </c>
      <c r="I17" s="211">
        <v>0</v>
      </c>
      <c r="J17" s="25"/>
    </row>
    <row r="18" spans="1:10" s="5" customFormat="1" ht="20.25" customHeight="1" x14ac:dyDescent="0.35">
      <c r="A18" s="214"/>
      <c r="B18" s="194"/>
      <c r="C18" s="194"/>
      <c r="D18" s="194"/>
      <c r="E18" s="198"/>
      <c r="F18" s="198"/>
      <c r="G18" s="198"/>
      <c r="H18" s="198"/>
      <c r="I18" s="198"/>
      <c r="J18" s="25"/>
    </row>
    <row r="19" spans="1:10" s="5" customFormat="1" ht="19.5" x14ac:dyDescent="0.4">
      <c r="A19" s="210" t="s">
        <v>15</v>
      </c>
      <c r="B19" s="215"/>
      <c r="C19" s="215"/>
      <c r="D19" s="215"/>
      <c r="E19" s="211">
        <v>707000</v>
      </c>
      <c r="F19" s="212">
        <v>4294294.8</v>
      </c>
      <c r="G19" s="213">
        <f>H19+I19</f>
        <v>4454899.07</v>
      </c>
      <c r="H19" s="211">
        <v>4454899.07</v>
      </c>
      <c r="I19" s="211">
        <v>0</v>
      </c>
      <c r="J19" s="25"/>
    </row>
    <row r="20" spans="1:10" s="5" customFormat="1" ht="19.5" customHeight="1" x14ac:dyDescent="0.35">
      <c r="A20" s="214"/>
      <c r="B20" s="215"/>
      <c r="C20" s="215"/>
      <c r="D20" s="215"/>
      <c r="E20" s="213"/>
      <c r="F20" s="216"/>
      <c r="G20" s="213"/>
      <c r="H20" s="217"/>
      <c r="I20" s="217"/>
      <c r="J20" s="4"/>
    </row>
    <row r="21" spans="1:10" s="5" customFormat="1" ht="14.25" customHeight="1" x14ac:dyDescent="0.35">
      <c r="A21" s="214"/>
      <c r="B21" s="215"/>
      <c r="C21" s="215"/>
      <c r="D21" s="215"/>
      <c r="E21" s="218"/>
      <c r="F21" s="218"/>
      <c r="G21" s="219"/>
      <c r="H21" s="220"/>
      <c r="I21" s="220"/>
      <c r="J21" s="4"/>
    </row>
    <row r="22" spans="1:10" ht="19.5" x14ac:dyDescent="0.4">
      <c r="A22" s="221" t="s">
        <v>16</v>
      </c>
      <c r="B22" s="218"/>
      <c r="C22" s="218"/>
      <c r="D22" s="218"/>
      <c r="E22" s="218"/>
      <c r="F22" s="218"/>
      <c r="G22" s="222"/>
      <c r="H22" s="219"/>
      <c r="I22" s="219"/>
      <c r="J22" s="40"/>
    </row>
    <row r="23" spans="1:10" ht="18" x14ac:dyDescent="0.35">
      <c r="A23" s="218"/>
      <c r="B23" s="218"/>
      <c r="C23" s="223" t="s">
        <v>38</v>
      </c>
      <c r="D23" s="218"/>
      <c r="E23" s="218"/>
      <c r="F23" s="218"/>
      <c r="G23" s="224">
        <f>H23+I23</f>
        <v>0</v>
      </c>
      <c r="H23" s="225">
        <v>0</v>
      </c>
      <c r="I23" s="225">
        <v>0</v>
      </c>
      <c r="J23" s="40"/>
    </row>
    <row r="24" spans="1:10" ht="18" x14ac:dyDescent="0.35">
      <c r="A24" s="218"/>
      <c r="B24" s="218"/>
      <c r="C24" s="223"/>
      <c r="D24" s="218"/>
      <c r="E24" s="218"/>
      <c r="F24" s="218"/>
      <c r="G24" s="224"/>
      <c r="H24" s="225"/>
      <c r="I24" s="225"/>
      <c r="J24" s="40"/>
    </row>
    <row r="25" spans="1:10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53092.570000000298</v>
      </c>
      <c r="H25" s="228">
        <f>H19-H17-H23</f>
        <v>53092.570000000298</v>
      </c>
      <c r="I25" s="228">
        <f>I19-I17-I23</f>
        <v>0</v>
      </c>
      <c r="J25" s="46"/>
    </row>
    <row r="26" spans="1:10" ht="15" x14ac:dyDescent="0.3">
      <c r="A26" s="206" t="s">
        <v>197</v>
      </c>
      <c r="B26" s="206"/>
      <c r="C26" s="206"/>
      <c r="D26" s="206"/>
      <c r="E26" s="206"/>
      <c r="F26" s="206"/>
      <c r="G26" s="230">
        <f>G25</f>
        <v>53092.570000000298</v>
      </c>
      <c r="H26" s="194"/>
      <c r="I26" s="194"/>
    </row>
    <row r="27" spans="1:10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</row>
    <row r="28" spans="1:10" x14ac:dyDescent="0.2">
      <c r="A28" s="194"/>
      <c r="B28" s="194"/>
      <c r="C28" s="194"/>
      <c r="D28" s="194"/>
      <c r="E28" s="194"/>
      <c r="F28" s="194"/>
      <c r="G28" s="194"/>
      <c r="H28" s="191"/>
      <c r="I28" s="191"/>
    </row>
    <row r="29" spans="1:10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47"/>
    </row>
    <row r="30" spans="1:10" s="5" customFormat="1" ht="15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53092.57</v>
      </c>
      <c r="H30" s="197"/>
      <c r="I30" s="233"/>
    </row>
    <row r="31" spans="1:10" s="5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0</v>
      </c>
      <c r="H31" s="197"/>
      <c r="I31" s="233"/>
    </row>
    <row r="32" spans="1:10" s="5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53092.57</v>
      </c>
      <c r="H32" s="197"/>
      <c r="I32" s="233"/>
    </row>
    <row r="33" spans="1:10" s="5" customFormat="1" ht="20.25" customHeight="1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5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ht="9.75" customHeigh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idden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0</v>
      </c>
      <c r="G40" s="176">
        <v>0</v>
      </c>
      <c r="H40" s="130"/>
      <c r="I40" s="63" t="s">
        <v>152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399146</v>
      </c>
      <c r="F51" s="73">
        <v>0</v>
      </c>
      <c r="G51" s="74">
        <v>0</v>
      </c>
      <c r="H51" s="74">
        <f>E51+F51-G51</f>
        <v>399146</v>
      </c>
      <c r="I51" s="92">
        <f>H51</f>
        <v>399146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11980.199999999997</v>
      </c>
      <c r="F52" s="78">
        <v>22818</v>
      </c>
      <c r="G52" s="79">
        <v>26200</v>
      </c>
      <c r="H52" s="79">
        <f>E52+F52-G52</f>
        <v>8598.1999999999971</v>
      </c>
      <c r="I52" s="93">
        <v>5793.2</v>
      </c>
      <c r="J52" s="12"/>
    </row>
    <row r="53" spans="1:10" x14ac:dyDescent="0.2">
      <c r="A53" s="75"/>
      <c r="B53" s="76"/>
      <c r="C53" s="76" t="s">
        <v>19</v>
      </c>
      <c r="D53" s="76"/>
      <c r="E53" s="77">
        <v>502971.06</v>
      </c>
      <c r="F53" s="78">
        <f>41800.17+59057.1</f>
        <v>100857.26999999999</v>
      </c>
      <c r="G53" s="79">
        <v>309042.2</v>
      </c>
      <c r="H53" s="79">
        <f>E53+F53-G53</f>
        <v>294786.12999999995</v>
      </c>
      <c r="I53" s="93">
        <f>H53</f>
        <v>294786.12999999995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174023.76</v>
      </c>
      <c r="F54" s="78">
        <v>0</v>
      </c>
      <c r="G54" s="79">
        <v>0</v>
      </c>
      <c r="H54" s="79">
        <f>E54+F54-G54</f>
        <v>174023.76</v>
      </c>
      <c r="I54" s="93">
        <f>H54</f>
        <v>174023.76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1088121.02</v>
      </c>
      <c r="F55" s="188">
        <f>F51+F52+F53+F54</f>
        <v>123675.26999999999</v>
      </c>
      <c r="G55" s="188">
        <f>G51+G52+G53+G54</f>
        <v>335242.2</v>
      </c>
      <c r="H55" s="188">
        <f>H51+H52+H53+H54</f>
        <v>876554.09</v>
      </c>
      <c r="I55" s="189">
        <f>I51+I52+I53+I54</f>
        <v>873749.09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5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133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134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14616831</v>
      </c>
      <c r="F6" s="22"/>
      <c r="G6" s="23" t="s">
        <v>3</v>
      </c>
      <c r="H6" s="21"/>
      <c r="I6" s="21">
        <v>1216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3068000</v>
      </c>
      <c r="F17" s="132">
        <v>15259800</v>
      </c>
      <c r="G17" s="8">
        <f>H17+I17</f>
        <v>16662301.709999999</v>
      </c>
      <c r="H17" s="131">
        <v>16579511.609999999</v>
      </c>
      <c r="I17" s="131">
        <v>82790.100000000006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3193000</v>
      </c>
      <c r="F19" s="132">
        <v>17904716.77</v>
      </c>
      <c r="G19" s="8">
        <f>H19+I19</f>
        <v>16873568.77</v>
      </c>
      <c r="H19" s="131">
        <v>16665858.67</v>
      </c>
      <c r="I19" s="131">
        <v>207710.1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6.7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211267.06000000052</v>
      </c>
      <c r="H25" s="228">
        <f>H19-H17-H23</f>
        <v>86347.060000000522</v>
      </c>
      <c r="I25" s="228">
        <f>I19-I17-I23</f>
        <v>124920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211267.06000000052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17768.54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2000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15768.54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-193498.52</v>
      </c>
      <c r="H34" s="247"/>
      <c r="I34" s="247"/>
    </row>
    <row r="35" spans="1:10" s="5" customFormat="1" x14ac:dyDescent="0.2">
      <c r="A35" s="416" t="s">
        <v>240</v>
      </c>
      <c r="B35" s="416"/>
      <c r="C35" s="416"/>
      <c r="D35" s="416"/>
      <c r="E35" s="416"/>
      <c r="F35" s="416"/>
      <c r="G35" s="416"/>
      <c r="H35" s="416"/>
      <c r="I35" s="416"/>
    </row>
    <row r="36" spans="1:10" x14ac:dyDescent="0.2">
      <c r="A36" s="416"/>
      <c r="B36" s="416"/>
      <c r="C36" s="416"/>
      <c r="D36" s="416"/>
      <c r="E36" s="416"/>
      <c r="F36" s="416"/>
      <c r="G36" s="416"/>
      <c r="H36" s="416"/>
      <c r="I36" s="41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90000</v>
      </c>
      <c r="G39" s="176">
        <v>89999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326582</v>
      </c>
      <c r="G40" s="176">
        <v>325374</v>
      </c>
      <c r="H40" s="130"/>
      <c r="I40" s="63">
        <f>G40/F40</f>
        <v>0.99630108211720181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245437</v>
      </c>
      <c r="G42" s="176">
        <v>245437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 t="s">
        <v>226</v>
      </c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x14ac:dyDescent="0.2">
      <c r="A45" s="417" t="s">
        <v>227</v>
      </c>
      <c r="B45" s="417"/>
      <c r="C45" s="417"/>
      <c r="D45" s="417"/>
      <c r="E45" s="417"/>
      <c r="F45" s="417"/>
      <c r="G45" s="417"/>
      <c r="H45" s="417"/>
      <c r="I45" s="417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6350</v>
      </c>
      <c r="F51" s="73">
        <v>0</v>
      </c>
      <c r="G51" s="74">
        <v>2000</v>
      </c>
      <c r="H51" s="74">
        <f>E51+F51-G51</f>
        <v>4350</v>
      </c>
      <c r="I51" s="92">
        <f>H51</f>
        <v>4350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160126.28000000003</v>
      </c>
      <c r="F52" s="78">
        <v>87119</v>
      </c>
      <c r="G52" s="79">
        <v>117840</v>
      </c>
      <c r="H52" s="79">
        <f>E52+F52-G52</f>
        <v>129405.28000000003</v>
      </c>
      <c r="I52" s="93">
        <v>126670.36</v>
      </c>
      <c r="J52" s="12"/>
    </row>
    <row r="53" spans="1:10" x14ac:dyDescent="0.2">
      <c r="A53" s="75"/>
      <c r="B53" s="76"/>
      <c r="C53" s="76" t="s">
        <v>19</v>
      </c>
      <c r="D53" s="76"/>
      <c r="E53" s="77">
        <v>263132.79000000004</v>
      </c>
      <c r="F53" s="78">
        <v>117885.45</v>
      </c>
      <c r="G53" s="79">
        <v>263132.78999999998</v>
      </c>
      <c r="H53" s="79">
        <f>E53+F53-G53</f>
        <v>117885.45000000007</v>
      </c>
      <c r="I53" s="93">
        <f>H53</f>
        <v>117885.45000000007</v>
      </c>
      <c r="J53" s="12"/>
    </row>
    <row r="54" spans="1:10" x14ac:dyDescent="0.2">
      <c r="A54" s="75"/>
      <c r="B54" s="76"/>
      <c r="C54" s="76" t="s">
        <v>29</v>
      </c>
      <c r="D54" s="76"/>
      <c r="E54" s="77">
        <v>232227.57999999996</v>
      </c>
      <c r="F54" s="78">
        <v>334270</v>
      </c>
      <c r="G54" s="79">
        <v>528791.5</v>
      </c>
      <c r="H54" s="79">
        <f>E54+F54-G54</f>
        <v>37706.079999999958</v>
      </c>
      <c r="I54" s="93">
        <f>H54</f>
        <v>37706.079999999958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661836.65</v>
      </c>
      <c r="F55" s="188">
        <f>F51+F52+F53+F54</f>
        <v>539274.44999999995</v>
      </c>
      <c r="G55" s="188">
        <f>G51+G52+G53+G54</f>
        <v>911764.29</v>
      </c>
      <c r="H55" s="188">
        <f>H51+H52+H53+H54</f>
        <v>289346.81000000006</v>
      </c>
      <c r="I55" s="189">
        <f>I51+I52+I53+I54</f>
        <v>286611.89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  <mergeCell ref="A45:I4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.285156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135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87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91" t="s">
        <v>136</v>
      </c>
      <c r="F6" s="22"/>
      <c r="G6" s="23" t="s">
        <v>3</v>
      </c>
      <c r="H6" s="21"/>
      <c r="I6" s="21">
        <v>1218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3627000</v>
      </c>
      <c r="F17" s="132">
        <v>21027556.68</v>
      </c>
      <c r="G17" s="8">
        <f>H17+I17</f>
        <v>21452454.640000001</v>
      </c>
      <c r="H17" s="131">
        <v>20858158.379999999</v>
      </c>
      <c r="I17" s="131">
        <v>594296.26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3633000</v>
      </c>
      <c r="F19" s="132">
        <v>21269973.039999999</v>
      </c>
      <c r="G19" s="8">
        <f>H19+I19</f>
        <v>21477156.239999998</v>
      </c>
      <c r="H19" s="131">
        <v>20860746.239999998</v>
      </c>
      <c r="I19" s="131">
        <v>616410</v>
      </c>
      <c r="J19" s="25"/>
    </row>
    <row r="20" spans="1:10" s="5" customFormat="1" ht="11.2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6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24701.599999997765</v>
      </c>
      <c r="H25" s="228">
        <f>H19-H17-H23</f>
        <v>2587.859999999404</v>
      </c>
      <c r="I25" s="228">
        <f>I19-I17-I23</f>
        <v>22113.739999999991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24701.599999997765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24701.599999999999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4000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20701.599999999999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190000</v>
      </c>
      <c r="G39" s="176">
        <v>130617</v>
      </c>
      <c r="H39" s="130"/>
      <c r="I39" s="63">
        <f>G39/F39</f>
        <v>0.68745789473684216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345155</v>
      </c>
      <c r="G40" s="176">
        <v>345155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259116</v>
      </c>
      <c r="G42" s="176">
        <v>259116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10857</v>
      </c>
      <c r="F51" s="73">
        <v>6000</v>
      </c>
      <c r="G51" s="74">
        <v>4000</v>
      </c>
      <c r="H51" s="74">
        <f>E51+F51-G51</f>
        <v>12857</v>
      </c>
      <c r="I51" s="92">
        <f>H51</f>
        <v>12857</v>
      </c>
      <c r="J51" s="12"/>
    </row>
    <row r="52" spans="1:10" x14ac:dyDescent="0.2">
      <c r="A52" s="75"/>
      <c r="B52" s="76"/>
      <c r="C52" s="76" t="s">
        <v>28</v>
      </c>
      <c r="D52" s="76"/>
      <c r="E52" s="77">
        <v>205137.62</v>
      </c>
      <c r="F52" s="78">
        <v>126401</v>
      </c>
      <c r="G52" s="79">
        <v>93763</v>
      </c>
      <c r="H52" s="79">
        <f>E52+F52-G52</f>
        <v>237775.62</v>
      </c>
      <c r="I52" s="93">
        <v>237654.62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146100.90000000002</v>
      </c>
      <c r="F53" s="78">
        <f>106723.23+133800</f>
        <v>240523.22999999998</v>
      </c>
      <c r="G53" s="79">
        <f>30664+42108.2</f>
        <v>72772.2</v>
      </c>
      <c r="H53" s="79">
        <f>E53+F53-G53</f>
        <v>313851.93</v>
      </c>
      <c r="I53" s="93">
        <f>H53</f>
        <v>313851.93</v>
      </c>
      <c r="J53" s="12"/>
    </row>
    <row r="54" spans="1:10" x14ac:dyDescent="0.2">
      <c r="A54" s="75"/>
      <c r="B54" s="76"/>
      <c r="C54" s="76" t="s">
        <v>29</v>
      </c>
      <c r="D54" s="76"/>
      <c r="E54" s="77">
        <v>398004.89</v>
      </c>
      <c r="F54" s="78">
        <v>356519.96</v>
      </c>
      <c r="G54" s="79">
        <v>344149</v>
      </c>
      <c r="H54" s="79">
        <f>E54+F54-G54</f>
        <v>410375.85000000009</v>
      </c>
      <c r="I54" s="93">
        <f>H54</f>
        <v>410375.85000000009</v>
      </c>
      <c r="J54" s="290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760100.41</v>
      </c>
      <c r="F55" s="188">
        <f>F51+F52+F53+F54</f>
        <v>729444.19</v>
      </c>
      <c r="G55" s="188">
        <f>G51+G52+G53+G54</f>
        <v>514684.2</v>
      </c>
      <c r="H55" s="188">
        <f>H51+H52+H53+H54</f>
        <v>974860.40000000014</v>
      </c>
      <c r="I55" s="189">
        <f>I51+I52+I53+I54</f>
        <v>974739.40000000014</v>
      </c>
      <c r="J55" s="291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6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137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89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47184434</v>
      </c>
      <c r="F6" s="22"/>
      <c r="G6" s="23" t="s">
        <v>3</v>
      </c>
      <c r="H6" s="21"/>
      <c r="I6" s="21">
        <v>1306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555000</v>
      </c>
      <c r="F17" s="132">
        <v>555000</v>
      </c>
      <c r="G17" s="8">
        <f>H17+I17</f>
        <v>3887852.05</v>
      </c>
      <c r="H17" s="131">
        <v>3887852.05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555000</v>
      </c>
      <c r="F19" s="132">
        <v>3886900</v>
      </c>
      <c r="G19" s="8">
        <f>H19+I19</f>
        <v>3896149.11</v>
      </c>
      <c r="H19" s="131">
        <v>3896149.11</v>
      </c>
      <c r="I19" s="131">
        <v>0</v>
      </c>
      <c r="J19" s="25"/>
    </row>
    <row r="20" spans="1:10" s="5" customFormat="1" ht="8.2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8297.0600000000559</v>
      </c>
      <c r="H25" s="228">
        <f>H19-H17-H23</f>
        <v>8297.0600000000559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8297.0600000000559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8297.0600000000013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4148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4149.0600000000004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0</v>
      </c>
      <c r="G40" s="176">
        <v>0</v>
      </c>
      <c r="H40" s="130"/>
      <c r="I40" s="63" t="s">
        <v>152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6.7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14777</v>
      </c>
      <c r="F51" s="73">
        <v>3552</v>
      </c>
      <c r="G51" s="74">
        <v>0</v>
      </c>
      <c r="H51" s="74">
        <f>E51+F51-G51</f>
        <v>18329</v>
      </c>
      <c r="I51" s="92">
        <f>H51</f>
        <v>18329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30079.040000000001</v>
      </c>
      <c r="F52" s="78">
        <v>26242.47</v>
      </c>
      <c r="G52" s="79">
        <v>24115</v>
      </c>
      <c r="H52" s="79">
        <f>E52+F52-G52</f>
        <v>32206.510000000002</v>
      </c>
      <c r="I52" s="93">
        <v>32206.51</v>
      </c>
      <c r="J52" s="12"/>
    </row>
    <row r="53" spans="1:10" x14ac:dyDescent="0.2">
      <c r="A53" s="75"/>
      <c r="B53" s="76"/>
      <c r="C53" s="76" t="s">
        <v>19</v>
      </c>
      <c r="D53" s="76"/>
      <c r="E53" s="77">
        <v>25093.08</v>
      </c>
      <c r="F53" s="78">
        <f>3552.92+87500</f>
        <v>91052.92</v>
      </c>
      <c r="G53" s="79">
        <v>84628</v>
      </c>
      <c r="H53" s="79">
        <f>E53+F53-G53</f>
        <v>31518</v>
      </c>
      <c r="I53" s="93">
        <f>H53</f>
        <v>31518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129888.1</v>
      </c>
      <c r="F54" s="78">
        <v>0</v>
      </c>
      <c r="G54" s="79">
        <v>0</v>
      </c>
      <c r="H54" s="79">
        <f>E54+F54-G54</f>
        <v>129888.1</v>
      </c>
      <c r="I54" s="93">
        <f>H54</f>
        <v>129888.1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199837.22</v>
      </c>
      <c r="F55" s="188">
        <f>F51+F52+F53+F54</f>
        <v>120847.39</v>
      </c>
      <c r="G55" s="188">
        <f>G51+G52+G53+G54</f>
        <v>108743</v>
      </c>
      <c r="H55" s="188">
        <f>H51+H52+H53+H54</f>
        <v>211941.61000000002</v>
      </c>
      <c r="I55" s="189">
        <f>I51+I52+I53+I54</f>
        <v>211941.61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6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8554687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138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139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47184477</v>
      </c>
      <c r="F6" s="22"/>
      <c r="G6" s="23" t="s">
        <v>3</v>
      </c>
      <c r="H6" s="21"/>
      <c r="I6" s="21">
        <v>1307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2273000</v>
      </c>
      <c r="F17" s="132">
        <v>15885500</v>
      </c>
      <c r="G17" s="8">
        <f>H17+I17</f>
        <v>15828946.800000001</v>
      </c>
      <c r="H17" s="131">
        <v>15828946.800000001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2273000</v>
      </c>
      <c r="F19" s="132">
        <v>15885500</v>
      </c>
      <c r="G19" s="8">
        <f>H19+I19</f>
        <v>15828946.800000001</v>
      </c>
      <c r="H19" s="131">
        <v>15828946.800000001</v>
      </c>
      <c r="I19" s="131">
        <v>0</v>
      </c>
      <c r="J19" s="25"/>
    </row>
    <row r="20" spans="1:10" s="5" customFormat="1" ht="9.7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0</v>
      </c>
      <c r="H25" s="228">
        <f>H19-H17-H23</f>
        <v>0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0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0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0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6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52000</v>
      </c>
      <c r="G40" s="176">
        <v>52851</v>
      </c>
      <c r="H40" s="130"/>
      <c r="I40" s="63">
        <f>G40/F40</f>
        <v>1.0163653846153846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39000</v>
      </c>
      <c r="G42" s="176">
        <v>39000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 t="s">
        <v>228</v>
      </c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267722</v>
      </c>
      <c r="F51" s="73">
        <v>15000</v>
      </c>
      <c r="G51" s="74">
        <v>17158</v>
      </c>
      <c r="H51" s="74">
        <f>E51+F51-G51</f>
        <v>265564</v>
      </c>
      <c r="I51" s="92">
        <f>H51</f>
        <v>265564</v>
      </c>
      <c r="J51" s="12"/>
    </row>
    <row r="52" spans="1:10" x14ac:dyDescent="0.2">
      <c r="A52" s="75"/>
      <c r="B52" s="76"/>
      <c r="C52" s="76" t="s">
        <v>28</v>
      </c>
      <c r="D52" s="76"/>
      <c r="E52" s="77">
        <v>89235.549999999988</v>
      </c>
      <c r="F52" s="78">
        <v>89611</v>
      </c>
      <c r="G52" s="79">
        <v>111749</v>
      </c>
      <c r="H52" s="79">
        <f>E52+F52-G52</f>
        <v>67097.549999999988</v>
      </c>
      <c r="I52" s="93">
        <v>65164.52</v>
      </c>
      <c r="J52" s="12"/>
    </row>
    <row r="53" spans="1:10" x14ac:dyDescent="0.2">
      <c r="A53" s="75"/>
      <c r="B53" s="76"/>
      <c r="C53" s="76" t="s">
        <v>19</v>
      </c>
      <c r="D53" s="76"/>
      <c r="E53" s="77">
        <v>326675.61000000004</v>
      </c>
      <c r="F53" s="78">
        <v>117433.45</v>
      </c>
      <c r="G53" s="79">
        <v>28990.02</v>
      </c>
      <c r="H53" s="79">
        <f>E53+F53-G53</f>
        <v>415119.04000000004</v>
      </c>
      <c r="I53" s="93">
        <f>H53</f>
        <v>415119.04000000004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101932.20000000001</v>
      </c>
      <c r="F54" s="78">
        <v>52851</v>
      </c>
      <c r="G54" s="79">
        <v>39000</v>
      </c>
      <c r="H54" s="79">
        <f>E54+F54-G54</f>
        <v>115783.20000000001</v>
      </c>
      <c r="I54" s="93">
        <f>H54</f>
        <v>115783.20000000001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785565.3600000001</v>
      </c>
      <c r="F55" s="188">
        <f>F51+F52+F53+F54</f>
        <v>274895.45</v>
      </c>
      <c r="G55" s="188">
        <f>G51+G52+G53+G54</f>
        <v>196897.02</v>
      </c>
      <c r="H55" s="188">
        <f>H51+H52+H53+H54</f>
        <v>863563.79</v>
      </c>
      <c r="I55" s="189">
        <f>I51+I52+I53+I54</f>
        <v>861630.76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9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710937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140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141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60782170</v>
      </c>
      <c r="F6" s="22"/>
      <c r="G6" s="23" t="s">
        <v>3</v>
      </c>
      <c r="H6" s="21"/>
      <c r="I6" s="21">
        <v>1308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403000</v>
      </c>
      <c r="F17" s="132">
        <v>5277423.29</v>
      </c>
      <c r="G17" s="8">
        <f>H17+I17</f>
        <v>5251592.4000000004</v>
      </c>
      <c r="H17" s="131">
        <v>5251592.4000000004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403000</v>
      </c>
      <c r="F19" s="132">
        <v>5277423.29</v>
      </c>
      <c r="G19" s="8">
        <f>H19+I19</f>
        <v>5277423.29</v>
      </c>
      <c r="H19" s="131">
        <v>5277423.29</v>
      </c>
      <c r="I19" s="131">
        <v>0</v>
      </c>
      <c r="J19" s="25"/>
    </row>
    <row r="20" spans="1:10" s="5" customFormat="1" ht="11.2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25830.889999999665</v>
      </c>
      <c r="H25" s="228">
        <f>H19-H17-H23</f>
        <v>25830.889999999665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25830.889999999665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25830.89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25830.89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3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0</v>
      </c>
      <c r="G40" s="176">
        <v>0</v>
      </c>
      <c r="H40" s="130"/>
      <c r="I40" s="63" t="s">
        <v>152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3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107453</v>
      </c>
      <c r="F51" s="73">
        <v>0</v>
      </c>
      <c r="G51" s="74">
        <v>53484</v>
      </c>
      <c r="H51" s="74">
        <f>E51+F51-G51</f>
        <v>53969</v>
      </c>
      <c r="I51" s="92">
        <f>H51</f>
        <v>53969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12220.550000000003</v>
      </c>
      <c r="F52" s="78">
        <v>35745</v>
      </c>
      <c r="G52" s="79">
        <v>41569</v>
      </c>
      <c r="H52" s="79">
        <f>E52+F52-G52</f>
        <v>6396.5500000000029</v>
      </c>
      <c r="I52" s="93">
        <v>3118.55</v>
      </c>
      <c r="J52" s="12"/>
    </row>
    <row r="53" spans="1:10" x14ac:dyDescent="0.2">
      <c r="A53" s="75"/>
      <c r="B53" s="76"/>
      <c r="C53" s="76" t="s">
        <v>19</v>
      </c>
      <c r="D53" s="76"/>
      <c r="E53" s="77">
        <v>85186.59</v>
      </c>
      <c r="F53" s="78">
        <v>12219.06</v>
      </c>
      <c r="G53" s="79">
        <v>0</v>
      </c>
      <c r="H53" s="79">
        <f>E53+F53-G53</f>
        <v>97405.65</v>
      </c>
      <c r="I53" s="93">
        <f>H53</f>
        <v>97405.65</v>
      </c>
      <c r="J53" s="12"/>
    </row>
    <row r="54" spans="1:10" x14ac:dyDescent="0.2">
      <c r="A54" s="75"/>
      <c r="B54" s="76"/>
      <c r="C54" s="76" t="s">
        <v>29</v>
      </c>
      <c r="D54" s="76"/>
      <c r="E54" s="77">
        <v>8029.7400000000016</v>
      </c>
      <c r="F54" s="78">
        <v>0</v>
      </c>
      <c r="G54" s="79">
        <v>8029.74</v>
      </c>
      <c r="H54" s="79">
        <f>E54+F54-G54</f>
        <v>0</v>
      </c>
      <c r="I54" s="93">
        <f>H54</f>
        <v>0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212889.88</v>
      </c>
      <c r="F55" s="188">
        <f>F51+F52+F53+F54</f>
        <v>47964.06</v>
      </c>
      <c r="G55" s="188">
        <f>G51+G52+G53+G54</f>
        <v>103082.74</v>
      </c>
      <c r="H55" s="188">
        <f>H51+H52+H53+H54</f>
        <v>157771.20000000001</v>
      </c>
      <c r="I55" s="189">
        <f>I51+I52+I53+I54</f>
        <v>154493.20000000001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9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142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143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47184442</v>
      </c>
      <c r="F6" s="22"/>
      <c r="G6" s="23" t="s">
        <v>3</v>
      </c>
      <c r="H6" s="21"/>
      <c r="I6" s="21">
        <v>1309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2929000</v>
      </c>
      <c r="F17" s="132">
        <v>2929999</v>
      </c>
      <c r="G17" s="8">
        <f>H17+I17</f>
        <v>21347859.600000001</v>
      </c>
      <c r="H17" s="131">
        <v>21332851.600000001</v>
      </c>
      <c r="I17" s="131">
        <v>15008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3083000</v>
      </c>
      <c r="F19" s="132">
        <v>21200299</v>
      </c>
      <c r="G19" s="8">
        <f>H19+I19</f>
        <v>21510822.600000001</v>
      </c>
      <c r="H19" s="131">
        <v>21332851.600000001</v>
      </c>
      <c r="I19" s="131">
        <v>177971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4.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162963</v>
      </c>
      <c r="H25" s="228">
        <f>H19-H17-H23</f>
        <v>0</v>
      </c>
      <c r="I25" s="228">
        <f>I19-I17-I23</f>
        <v>162963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162963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162963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15000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147963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5.25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269999</v>
      </c>
      <c r="G40" s="176">
        <v>267260.5</v>
      </c>
      <c r="H40" s="130"/>
      <c r="I40" s="63">
        <f>G40/F40</f>
        <v>0.98985736984211048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202749</v>
      </c>
      <c r="G42" s="176">
        <v>202749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 t="s">
        <v>234</v>
      </c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7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173912</v>
      </c>
      <c r="F51" s="73">
        <v>15000</v>
      </c>
      <c r="G51" s="74">
        <v>2000</v>
      </c>
      <c r="H51" s="74">
        <f>E51+F51-G51</f>
        <v>186912</v>
      </c>
      <c r="I51" s="92">
        <f>H51</f>
        <v>186912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118116.81</v>
      </c>
      <c r="F52" s="78">
        <v>132332</v>
      </c>
      <c r="G52" s="79">
        <v>136594</v>
      </c>
      <c r="H52" s="79">
        <f>E52+F52-G52</f>
        <v>113854.81</v>
      </c>
      <c r="I52" s="93">
        <v>111107.88</v>
      </c>
      <c r="J52" s="12"/>
    </row>
    <row r="53" spans="1:10" x14ac:dyDescent="0.2">
      <c r="A53" s="75"/>
      <c r="B53" s="76"/>
      <c r="C53" s="76" t="s">
        <v>19</v>
      </c>
      <c r="D53" s="76"/>
      <c r="E53" s="77">
        <v>382821.43000000005</v>
      </c>
      <c r="F53" s="78">
        <v>261758.86</v>
      </c>
      <c r="G53" s="79">
        <v>368913.94</v>
      </c>
      <c r="H53" s="79">
        <f>E53+F53-G53</f>
        <v>275666.35000000003</v>
      </c>
      <c r="I53" s="93">
        <f>H53</f>
        <v>275666.35000000003</v>
      </c>
      <c r="J53" s="12"/>
    </row>
    <row r="54" spans="1:10" x14ac:dyDescent="0.2">
      <c r="A54" s="75"/>
      <c r="B54" s="76"/>
      <c r="C54" s="76" t="s">
        <v>29</v>
      </c>
      <c r="D54" s="76"/>
      <c r="E54" s="77">
        <v>53244.160000000033</v>
      </c>
      <c r="F54" s="78">
        <v>392187.5</v>
      </c>
      <c r="G54" s="79">
        <v>331526</v>
      </c>
      <c r="H54" s="79">
        <f>E54+F54-G54</f>
        <v>113905.66000000003</v>
      </c>
      <c r="I54" s="93">
        <v>116644.16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728094.4</v>
      </c>
      <c r="F55" s="188">
        <f>F51+F52+F53+F54</f>
        <v>801278.36</v>
      </c>
      <c r="G55" s="188">
        <f>G51+G52+G53+G54</f>
        <v>839033.94</v>
      </c>
      <c r="H55" s="188">
        <f>H51+H52+H53+H54</f>
        <v>690338.82000000007</v>
      </c>
      <c r="I55" s="189">
        <f>I51+I52+I53+I54</f>
        <v>690330.39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6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156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144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61985228</v>
      </c>
      <c r="F6" s="22"/>
      <c r="G6" s="23" t="s">
        <v>3</v>
      </c>
      <c r="H6" s="21"/>
      <c r="I6" s="21">
        <v>1310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1084000</v>
      </c>
      <c r="F17" s="132">
        <v>6911159</v>
      </c>
      <c r="G17" s="8">
        <f>H17+I17</f>
        <v>6906607.3300000001</v>
      </c>
      <c r="H17" s="131">
        <v>6906607.3300000001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1084000</v>
      </c>
      <c r="F19" s="132">
        <v>6911159</v>
      </c>
      <c r="G19" s="8">
        <f>H19+I19</f>
        <v>6928838.4500000002</v>
      </c>
      <c r="H19" s="131">
        <v>6928838.4500000002</v>
      </c>
      <c r="I19" s="131">
        <v>0</v>
      </c>
      <c r="J19" s="25"/>
    </row>
    <row r="20" spans="1:10" s="5" customFormat="1" ht="9.7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22231.120000000112</v>
      </c>
      <c r="H25" s="228">
        <f>H19-H17-H23</f>
        <v>22231.120000000112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22231.120000000112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22231.120000000003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11000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11231.12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5.25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17359</v>
      </c>
      <c r="G40" s="176">
        <v>17359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13519</v>
      </c>
      <c r="G42" s="176">
        <v>13519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4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36405</v>
      </c>
      <c r="F51" s="73">
        <v>15000</v>
      </c>
      <c r="G51" s="74">
        <v>0</v>
      </c>
      <c r="H51" s="74">
        <f>E51+F51-G51</f>
        <v>51405</v>
      </c>
      <c r="I51" s="92">
        <f>H51</f>
        <v>51405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38712.23000000001</v>
      </c>
      <c r="F52" s="78">
        <v>43055.13</v>
      </c>
      <c r="G52" s="79">
        <v>43720</v>
      </c>
      <c r="H52" s="79">
        <f>E52+F52-G52</f>
        <v>38047.360000000015</v>
      </c>
      <c r="I52" s="93">
        <v>25959.16</v>
      </c>
      <c r="J52" s="12"/>
    </row>
    <row r="53" spans="1:10" x14ac:dyDescent="0.2">
      <c r="A53" s="75"/>
      <c r="B53" s="76"/>
      <c r="C53" s="76" t="s">
        <v>19</v>
      </c>
      <c r="D53" s="76"/>
      <c r="E53" s="77">
        <v>70833.36</v>
      </c>
      <c r="F53" s="78">
        <f>16573.23+9000</f>
        <v>25573.23</v>
      </c>
      <c r="G53" s="79">
        <v>9000</v>
      </c>
      <c r="H53" s="79">
        <f>E53+F53-G53</f>
        <v>87406.59</v>
      </c>
      <c r="I53" s="93">
        <v>87406.59</v>
      </c>
      <c r="J53" s="12"/>
    </row>
    <row r="54" spans="1:10" x14ac:dyDescent="0.2">
      <c r="A54" s="75"/>
      <c r="B54" s="76"/>
      <c r="C54" s="76" t="s">
        <v>29</v>
      </c>
      <c r="D54" s="76"/>
      <c r="E54" s="77">
        <v>60194</v>
      </c>
      <c r="F54" s="78">
        <v>17359</v>
      </c>
      <c r="G54" s="79">
        <v>13519</v>
      </c>
      <c r="H54" s="79">
        <f>E54+F54-G54</f>
        <v>64034</v>
      </c>
      <c r="I54" s="93">
        <f>H54</f>
        <v>64034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206144.59000000003</v>
      </c>
      <c r="F55" s="188">
        <f>F51+F52+F53+F54</f>
        <v>100987.36</v>
      </c>
      <c r="G55" s="188">
        <f>G51+G52+G53+G54</f>
        <v>66239</v>
      </c>
      <c r="H55" s="188">
        <f>H51+H52+H53+H54</f>
        <v>240892.95</v>
      </c>
      <c r="I55" s="189">
        <f>I51+I52+I53+I54</f>
        <v>228804.75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.1406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160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145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47184469</v>
      </c>
      <c r="F6" s="22"/>
      <c r="G6" s="23" t="s">
        <v>3</v>
      </c>
      <c r="H6" s="21"/>
      <c r="I6" s="21">
        <v>1353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21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3053000</v>
      </c>
      <c r="F17" s="132">
        <v>10190752</v>
      </c>
      <c r="G17" s="8">
        <f>H17+I17</f>
        <v>10285663.060000001</v>
      </c>
      <c r="H17" s="131">
        <v>10059142.84</v>
      </c>
      <c r="I17" s="131">
        <v>226520.22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3053000</v>
      </c>
      <c r="F19" s="132">
        <v>10190752</v>
      </c>
      <c r="G19" s="8">
        <f>H19+I19</f>
        <v>10306233.939999999</v>
      </c>
      <c r="H19" s="131">
        <v>10009343.939999999</v>
      </c>
      <c r="I19" s="131">
        <v>296890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20570.879999998957</v>
      </c>
      <c r="H25" s="228">
        <f>H19-H17-H23</f>
        <v>-49798.900000000373</v>
      </c>
      <c r="I25" s="228">
        <f>I19-I17-I23</f>
        <v>70369.78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20570.879999998957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20570.88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2057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18513.88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4.5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205000</v>
      </c>
      <c r="G39" s="176">
        <v>186378</v>
      </c>
      <c r="H39" s="130"/>
      <c r="I39" s="63">
        <f>G39/F39</f>
        <v>0.90916097560975606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91700</v>
      </c>
      <c r="G40" s="176">
        <v>91769.04</v>
      </c>
      <c r="H40" s="130"/>
      <c r="I40" s="63">
        <f>G40/F40</f>
        <v>1.0007528898582334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68525</v>
      </c>
      <c r="G42" s="176">
        <v>68525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 t="s">
        <v>229</v>
      </c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5.2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28908</v>
      </c>
      <c r="F51" s="73">
        <v>30000</v>
      </c>
      <c r="G51" s="74">
        <v>5124</v>
      </c>
      <c r="H51" s="74">
        <f>E51+F51-G51</f>
        <v>53784</v>
      </c>
      <c r="I51" s="92">
        <f>H51</f>
        <v>53784</v>
      </c>
      <c r="J51" s="12"/>
    </row>
    <row r="52" spans="1:10" x14ac:dyDescent="0.2">
      <c r="A52" s="75"/>
      <c r="B52" s="76"/>
      <c r="C52" s="76" t="s">
        <v>28</v>
      </c>
      <c r="D52" s="76"/>
      <c r="E52" s="77">
        <v>96277.68</v>
      </c>
      <c r="F52" s="78">
        <v>44647.06</v>
      </c>
      <c r="G52" s="79">
        <v>38059</v>
      </c>
      <c r="H52" s="79">
        <f>E52+F52-G52</f>
        <v>102865.73999999999</v>
      </c>
      <c r="I52" s="93">
        <v>98631.84</v>
      </c>
      <c r="J52" s="12"/>
    </row>
    <row r="53" spans="1:10" x14ac:dyDescent="0.2">
      <c r="A53" s="75"/>
      <c r="B53" s="76"/>
      <c r="C53" s="76" t="s">
        <v>19</v>
      </c>
      <c r="D53" s="76"/>
      <c r="E53" s="77">
        <v>496505.33999999997</v>
      </c>
      <c r="F53" s="78">
        <f>36368.32+11145</f>
        <v>47513.32</v>
      </c>
      <c r="G53" s="79">
        <f>142918+7737</f>
        <v>150655</v>
      </c>
      <c r="H53" s="79">
        <f>E53+F53-G53</f>
        <v>393363.65999999992</v>
      </c>
      <c r="I53" s="93">
        <f>H53</f>
        <v>393363.65999999992</v>
      </c>
      <c r="J53" s="12"/>
    </row>
    <row r="54" spans="1:10" x14ac:dyDescent="0.2">
      <c r="A54" s="75"/>
      <c r="B54" s="76"/>
      <c r="C54" s="76" t="s">
        <v>29</v>
      </c>
      <c r="D54" s="76"/>
      <c r="E54" s="77">
        <v>224568.88</v>
      </c>
      <c r="F54" s="78">
        <v>113073</v>
      </c>
      <c r="G54" s="79">
        <v>68525</v>
      </c>
      <c r="H54" s="79">
        <f>E54+F54-G54</f>
        <v>269116.88</v>
      </c>
      <c r="I54" s="93">
        <f>H54</f>
        <v>269116.88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846259.9</v>
      </c>
      <c r="F55" s="188">
        <f>F51+F52+F53+F54</f>
        <v>235233.38</v>
      </c>
      <c r="G55" s="188">
        <f>G51+G52+G53+G54</f>
        <v>262363</v>
      </c>
      <c r="H55" s="188">
        <f>H51+H52+H53+H54</f>
        <v>819130.27999999991</v>
      </c>
      <c r="I55" s="189">
        <f>I51+I52+I53+I54</f>
        <v>814896.37999999989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6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.1406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174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175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62350277</v>
      </c>
      <c r="F6" s="22"/>
      <c r="G6" s="23" t="s">
        <v>3</v>
      </c>
      <c r="H6" s="21"/>
      <c r="I6" s="21">
        <v>1403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2735000</v>
      </c>
      <c r="F17" s="132">
        <v>6531769</v>
      </c>
      <c r="G17" s="8">
        <f>H17+I17</f>
        <v>11027682.09</v>
      </c>
      <c r="H17" s="131">
        <v>11027682.09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2735000</v>
      </c>
      <c r="F19" s="132">
        <v>10624969</v>
      </c>
      <c r="G19" s="8">
        <f>H19+I19</f>
        <v>11147418.140000001</v>
      </c>
      <c r="H19" s="131">
        <v>11147418.140000001</v>
      </c>
      <c r="I19" s="131">
        <v>0</v>
      </c>
      <c r="J19" s="25"/>
    </row>
    <row r="20" spans="1:10" s="5" customFormat="1" ht="10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119736.05000000075</v>
      </c>
      <c r="H25" s="228">
        <f>H19-H17-H23</f>
        <v>119736.05000000075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119736.05000000075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119736.05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15000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104736.05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1.5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210769</v>
      </c>
      <c r="G40" s="176">
        <v>210769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157827</v>
      </c>
      <c r="G42" s="176">
        <v>157827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7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94190</v>
      </c>
      <c r="F51" s="73">
        <v>15000</v>
      </c>
      <c r="G51" s="74">
        <v>0</v>
      </c>
      <c r="H51" s="74">
        <f>E51+F51-G51</f>
        <v>109190</v>
      </c>
      <c r="I51" s="92">
        <f>H51</f>
        <v>109190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46443.02</v>
      </c>
      <c r="F52" s="78">
        <v>62830.74</v>
      </c>
      <c r="G52" s="79">
        <v>83637</v>
      </c>
      <c r="H52" s="79">
        <f>E52+F52-G52</f>
        <v>25636.759999999995</v>
      </c>
      <c r="I52" s="93">
        <v>19473.12</v>
      </c>
      <c r="J52" s="12"/>
    </row>
    <row r="53" spans="1:10" x14ac:dyDescent="0.2">
      <c r="A53" s="75"/>
      <c r="B53" s="76"/>
      <c r="C53" s="76" t="s">
        <v>19</v>
      </c>
      <c r="D53" s="76"/>
      <c r="E53" s="77">
        <v>545098.87</v>
      </c>
      <c r="F53" s="78">
        <f>233640.7+48115</f>
        <v>281755.7</v>
      </c>
      <c r="G53" s="79">
        <f>60000+63544</f>
        <v>123544</v>
      </c>
      <c r="H53" s="79">
        <f>E53+F53-G53</f>
        <v>703310.57000000007</v>
      </c>
      <c r="I53" s="93">
        <f>H53</f>
        <v>703310.57000000007</v>
      </c>
      <c r="J53" s="12"/>
    </row>
    <row r="54" spans="1:10" x14ac:dyDescent="0.2">
      <c r="A54" s="75"/>
      <c r="B54" s="76"/>
      <c r="C54" s="76" t="s">
        <v>29</v>
      </c>
      <c r="D54" s="76"/>
      <c r="E54" s="77">
        <v>64200</v>
      </c>
      <c r="F54" s="78">
        <v>270769</v>
      </c>
      <c r="G54" s="79">
        <v>268857</v>
      </c>
      <c r="H54" s="79">
        <f>E54+F54-G54</f>
        <v>66112</v>
      </c>
      <c r="I54" s="93">
        <f>H54</f>
        <v>66112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749931.89</v>
      </c>
      <c r="F55" s="188">
        <f>F51+F52+F53+F54</f>
        <v>630355.43999999994</v>
      </c>
      <c r="G55" s="188">
        <f>G51+G52+G53+G54</f>
        <v>476038</v>
      </c>
      <c r="H55" s="188">
        <f>H51+H52+H53+H54</f>
        <v>904249.33000000007</v>
      </c>
      <c r="I55" s="189">
        <f>I51+I52+I53+I54</f>
        <v>898085.69000000006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3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.42578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146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147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63701294</v>
      </c>
      <c r="F6" s="22"/>
      <c r="G6" s="23" t="s">
        <v>3</v>
      </c>
      <c r="H6" s="21"/>
      <c r="I6" s="21">
        <v>1404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1987000</v>
      </c>
      <c r="F17" s="132">
        <v>8495252.7200000007</v>
      </c>
      <c r="G17" s="8">
        <f>H17+I17</f>
        <v>8514637.6899999995</v>
      </c>
      <c r="H17" s="131">
        <v>8427997.6899999995</v>
      </c>
      <c r="I17" s="131">
        <v>86640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1987000</v>
      </c>
      <c r="F19" s="132">
        <v>8588663</v>
      </c>
      <c r="G19" s="8">
        <f>H19+I19</f>
        <v>8721490.4499999993</v>
      </c>
      <c r="H19" s="131">
        <v>8634850.4499999993</v>
      </c>
      <c r="I19" s="131">
        <v>86640</v>
      </c>
      <c r="J19" s="25"/>
    </row>
    <row r="20" spans="1:10" s="5" customFormat="1" ht="9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206852.75999999978</v>
      </c>
      <c r="H25" s="228">
        <f>H19-H17-H23</f>
        <v>206852.75999999978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206852.75999999978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206852.76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25000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181852.76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4.5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348623</v>
      </c>
      <c r="G40" s="176">
        <v>348623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261217</v>
      </c>
      <c r="G42" s="176">
        <v>261217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6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29250</v>
      </c>
      <c r="F51" s="73">
        <v>25000</v>
      </c>
      <c r="G51" s="74">
        <v>35000</v>
      </c>
      <c r="H51" s="74">
        <f>E51+F51-G51</f>
        <v>19250</v>
      </c>
      <c r="I51" s="92">
        <f>H51</f>
        <v>19250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28248.630000000005</v>
      </c>
      <c r="F52" s="78">
        <v>47785</v>
      </c>
      <c r="G52" s="79">
        <v>44640</v>
      </c>
      <c r="H52" s="79">
        <f>E52+F52-G52</f>
        <v>31393.630000000005</v>
      </c>
      <c r="I52" s="93">
        <v>25625.85</v>
      </c>
      <c r="J52" s="12"/>
    </row>
    <row r="53" spans="1:10" x14ac:dyDescent="0.2">
      <c r="A53" s="75"/>
      <c r="B53" s="76"/>
      <c r="C53" s="76" t="s">
        <v>19</v>
      </c>
      <c r="D53" s="76"/>
      <c r="E53" s="77">
        <v>278964.40000000002</v>
      </c>
      <c r="F53" s="78">
        <f>144617.19+27000</f>
        <v>171617.19</v>
      </c>
      <c r="G53" s="79">
        <v>12000</v>
      </c>
      <c r="H53" s="79">
        <f>E53+F53-G53</f>
        <v>438581.59</v>
      </c>
      <c r="I53" s="93">
        <f>H53</f>
        <v>438581.59</v>
      </c>
      <c r="J53" s="12"/>
    </row>
    <row r="54" spans="1:10" x14ac:dyDescent="0.2">
      <c r="A54" s="75"/>
      <c r="B54" s="76"/>
      <c r="C54" s="76" t="s">
        <v>29</v>
      </c>
      <c r="D54" s="76"/>
      <c r="E54" s="77">
        <v>205720.88</v>
      </c>
      <c r="F54" s="78">
        <v>348623</v>
      </c>
      <c r="G54" s="79">
        <v>380759</v>
      </c>
      <c r="H54" s="79">
        <f>E54+F54-G54</f>
        <v>173584.88</v>
      </c>
      <c r="I54" s="93">
        <f>H54</f>
        <v>173584.88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542183.91</v>
      </c>
      <c r="F55" s="188">
        <f>F51+F52+F53+F54</f>
        <v>593025.18999999994</v>
      </c>
      <c r="G55" s="188">
        <f>G51+G52+G53+G54</f>
        <v>472399</v>
      </c>
      <c r="H55" s="188">
        <f>H51+H52+H53+H54</f>
        <v>662810.10000000009</v>
      </c>
      <c r="I55" s="189">
        <f>I51+I52+I53+I54</f>
        <v>657042.32000000007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6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157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105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61985988</v>
      </c>
      <c r="F6" s="22"/>
      <c r="G6" s="23" t="s">
        <v>3</v>
      </c>
      <c r="H6" s="21"/>
      <c r="I6" s="21">
        <v>1036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30005000</v>
      </c>
      <c r="F17" s="132">
        <v>12788057.42</v>
      </c>
      <c r="G17" s="8">
        <f>H17+I17</f>
        <v>13275939.559999999</v>
      </c>
      <c r="H17" s="131">
        <v>13131441.279999999</v>
      </c>
      <c r="I17" s="131">
        <v>144498.28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30005000</v>
      </c>
      <c r="F19" s="132">
        <v>12873988.6</v>
      </c>
      <c r="G19" s="8">
        <f>H19+I19</f>
        <v>13275939.560000001</v>
      </c>
      <c r="H19" s="131">
        <v>12984514.560000001</v>
      </c>
      <c r="I19" s="131">
        <v>291425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1.862645149230957E-9</v>
      </c>
      <c r="H25" s="228">
        <f>H19-H17-H23</f>
        <v>-146926.71999999881</v>
      </c>
      <c r="I25" s="228">
        <f>I19-I17-I23</f>
        <v>146926.72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1.862645149230957E-9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0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0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6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392388</v>
      </c>
      <c r="G40" s="176">
        <v>392388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294291</v>
      </c>
      <c r="G42" s="176">
        <v>294291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ht="6.75" customHeight="1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165275</v>
      </c>
      <c r="F51" s="73">
        <v>10000</v>
      </c>
      <c r="G51" s="74">
        <v>2000</v>
      </c>
      <c r="H51" s="74">
        <f>E51+F51-G51</f>
        <v>173275</v>
      </c>
      <c r="I51" s="92">
        <f>H51</f>
        <v>173275</v>
      </c>
      <c r="J51" s="12"/>
    </row>
    <row r="52" spans="1:10" x14ac:dyDescent="0.2">
      <c r="A52" s="75"/>
      <c r="B52" s="76"/>
      <c r="C52" s="76" t="s">
        <v>28</v>
      </c>
      <c r="D52" s="76"/>
      <c r="E52" s="77">
        <v>76542.599999999977</v>
      </c>
      <c r="F52" s="78">
        <v>70018.75</v>
      </c>
      <c r="G52" s="79">
        <v>77044</v>
      </c>
      <c r="H52" s="79">
        <f>E52+F52-G52</f>
        <v>69517.349999999977</v>
      </c>
      <c r="I52" s="93">
        <v>61215.519999999997</v>
      </c>
      <c r="J52" s="12"/>
    </row>
    <row r="53" spans="1:10" x14ac:dyDescent="0.2">
      <c r="A53" s="75"/>
      <c r="B53" s="76"/>
      <c r="C53" s="76" t="s">
        <v>19</v>
      </c>
      <c r="D53" s="76"/>
      <c r="E53" s="77">
        <v>548553.82000000007</v>
      </c>
      <c r="F53" s="78">
        <f>76573.38+25931.18</f>
        <v>102504.56</v>
      </c>
      <c r="G53" s="79">
        <f>101855+83240.4</f>
        <v>185095.4</v>
      </c>
      <c r="H53" s="79">
        <f>E53+F53-G53</f>
        <v>465962.9800000001</v>
      </c>
      <c r="I53" s="93">
        <f>H53</f>
        <v>465962.9800000001</v>
      </c>
      <c r="J53" s="12"/>
    </row>
    <row r="54" spans="1:10" x14ac:dyDescent="0.2">
      <c r="A54" s="75"/>
      <c r="B54" s="76"/>
      <c r="C54" s="76" t="s">
        <v>29</v>
      </c>
      <c r="D54" s="76"/>
      <c r="E54" s="77">
        <v>534254.63</v>
      </c>
      <c r="F54" s="78">
        <v>405588</v>
      </c>
      <c r="G54" s="79">
        <v>294291</v>
      </c>
      <c r="H54" s="79">
        <f>E54+F54-G54</f>
        <v>645551.63</v>
      </c>
      <c r="I54" s="93">
        <f>H54</f>
        <v>645551.63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1324626.05</v>
      </c>
      <c r="F55" s="188">
        <f>F51+F52+F53+F54</f>
        <v>588111.31000000006</v>
      </c>
      <c r="G55" s="188">
        <f>G51+G52+G53+G54</f>
        <v>558430.4</v>
      </c>
      <c r="H55" s="188">
        <f>H51+H52+H53+H54</f>
        <v>1354306.96</v>
      </c>
      <c r="I55" s="189">
        <f>I51+I52+I53+I54</f>
        <v>1346005.1300000001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topLeftCell="A4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7" width="14.7109375" style="17" customWidth="1"/>
    <col min="8" max="8" width="14" style="17" customWidth="1"/>
    <col min="9" max="9" width="15.57031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148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177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1">
        <v>63701332</v>
      </c>
      <c r="F6" s="22"/>
      <c r="G6" s="23" t="s">
        <v>3</v>
      </c>
      <c r="H6" s="21"/>
      <c r="I6" s="21">
        <v>1405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21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2329000</v>
      </c>
      <c r="F17" s="132">
        <v>8948521</v>
      </c>
      <c r="G17" s="8">
        <f>H17+I17</f>
        <v>8851216.3499999996</v>
      </c>
      <c r="H17" s="131">
        <v>8851216.3499999996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2329000</v>
      </c>
      <c r="F19" s="132">
        <v>8948521</v>
      </c>
      <c r="G19" s="8">
        <f>H19+I19</f>
        <v>8782844.0899999999</v>
      </c>
      <c r="H19" s="131">
        <v>8782844.0899999999</v>
      </c>
      <c r="I19" s="131">
        <v>0</v>
      </c>
      <c r="J19" s="25"/>
    </row>
    <row r="20" spans="1:10" s="5" customFormat="1" ht="9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-68372.259999999776</v>
      </c>
      <c r="H25" s="228">
        <f>H19-H17-H23</f>
        <v>-68372.259999999776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-68372.259999999776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0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0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ht="25.5" customHeight="1" x14ac:dyDescent="0.2">
      <c r="A35" s="415" t="s">
        <v>230</v>
      </c>
      <c r="B35" s="415"/>
      <c r="C35" s="415"/>
      <c r="D35" s="415"/>
      <c r="E35" s="415"/>
      <c r="F35" s="415"/>
      <c r="G35" s="415"/>
      <c r="H35" s="415"/>
      <c r="I35" s="415"/>
    </row>
    <row r="36" spans="1:10" x14ac:dyDescent="0.2">
      <c r="A36" s="415"/>
      <c r="B36" s="415"/>
      <c r="C36" s="415"/>
      <c r="D36" s="415"/>
      <c r="E36" s="415"/>
      <c r="F36" s="415"/>
      <c r="G36" s="415"/>
      <c r="H36" s="415"/>
      <c r="I36" s="415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34121</v>
      </c>
      <c r="G40" s="176">
        <v>34121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25341</v>
      </c>
      <c r="G42" s="176">
        <v>25341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175610</v>
      </c>
      <c r="F51" s="73">
        <v>15000</v>
      </c>
      <c r="G51" s="74">
        <v>4000</v>
      </c>
      <c r="H51" s="74">
        <f>E51+F51-G51</f>
        <v>186610</v>
      </c>
      <c r="I51" s="92">
        <f>H51</f>
        <v>186610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30809.899999999994</v>
      </c>
      <c r="F52" s="78">
        <v>48863</v>
      </c>
      <c r="G52" s="79">
        <v>53580</v>
      </c>
      <c r="H52" s="79">
        <f>E52+F52-G52</f>
        <v>26092.899999999994</v>
      </c>
      <c r="I52" s="93">
        <v>19872.14</v>
      </c>
      <c r="J52" s="12"/>
    </row>
    <row r="53" spans="1:10" x14ac:dyDescent="0.2">
      <c r="A53" s="75"/>
      <c r="B53" s="76"/>
      <c r="C53" s="76" t="s">
        <v>19</v>
      </c>
      <c r="D53" s="76"/>
      <c r="E53" s="77">
        <v>906684.82000000007</v>
      </c>
      <c r="F53" s="78">
        <f>174899.11+120500</f>
        <v>295399.11</v>
      </c>
      <c r="G53" s="79">
        <f>12592+141505</f>
        <v>154097</v>
      </c>
      <c r="H53" s="79">
        <f>E53+F53-G53</f>
        <v>1047986.9300000002</v>
      </c>
      <c r="I53" s="93">
        <f>499606.93+16005</f>
        <v>515611.93</v>
      </c>
      <c r="J53" s="12"/>
    </row>
    <row r="54" spans="1:10" x14ac:dyDescent="0.2">
      <c r="A54" s="75"/>
      <c r="B54" s="76"/>
      <c r="C54" s="76" t="s">
        <v>29</v>
      </c>
      <c r="D54" s="76"/>
      <c r="E54" s="77">
        <v>145146</v>
      </c>
      <c r="F54" s="78">
        <v>34121</v>
      </c>
      <c r="G54" s="79">
        <v>25341</v>
      </c>
      <c r="H54" s="79">
        <f>E54+F54-G54</f>
        <v>153926</v>
      </c>
      <c r="I54" s="93">
        <f>H54</f>
        <v>153926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1258250.72</v>
      </c>
      <c r="F55" s="188">
        <f>F51+F52+F53+F54</f>
        <v>393383.11</v>
      </c>
      <c r="G55" s="188">
        <f>G51+G52+G53+G54</f>
        <v>237018</v>
      </c>
      <c r="H55" s="188">
        <f>H51+H52+H53+H54</f>
        <v>1414615.83</v>
      </c>
      <c r="I55" s="189">
        <f>I51+I52+I53+I54</f>
        <v>876020.07000000007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69"/>
      <c r="H56" s="84"/>
      <c r="I56" s="84"/>
      <c r="J56" s="12"/>
    </row>
    <row r="57" spans="1:10" ht="18" x14ac:dyDescent="0.35">
      <c r="A57" s="82"/>
      <c r="B57" s="83"/>
      <c r="C57" s="83"/>
      <c r="D57" s="37"/>
      <c r="E57" s="37"/>
      <c r="F57" s="68"/>
      <c r="G57" s="85"/>
      <c r="H57" s="86"/>
      <c r="I57" s="86"/>
      <c r="J57" s="12"/>
    </row>
    <row r="58" spans="1:10" ht="1.5" customHeight="1" x14ac:dyDescent="0.35">
      <c r="A58" s="87"/>
      <c r="B58" s="88"/>
      <c r="C58" s="88"/>
      <c r="D58" s="89"/>
      <c r="E58" s="89"/>
      <c r="F58" s="86"/>
      <c r="G58" s="86"/>
      <c r="H58" s="86"/>
      <c r="I58" s="86"/>
      <c r="J58" s="12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</row>
  </sheetData>
  <mergeCells count="14">
    <mergeCell ref="A2:D2"/>
    <mergeCell ref="E2:I2"/>
    <mergeCell ref="E3:I3"/>
    <mergeCell ref="E4:I4"/>
    <mergeCell ref="F48:F49"/>
    <mergeCell ref="E5:I5"/>
    <mergeCell ref="E7:I7"/>
    <mergeCell ref="A44:I44"/>
    <mergeCell ref="H46:I46"/>
    <mergeCell ref="H14:I14"/>
    <mergeCell ref="A35:I3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  <ignoredErrors>
    <ignoredError sqref="I40 I42" unlocked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7" workbookViewId="0">
      <selection activeCell="J31" sqref="J31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4.8554687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12</v>
      </c>
      <c r="F2" s="401"/>
      <c r="G2" s="401"/>
      <c r="H2" s="401"/>
      <c r="I2" s="401"/>
      <c r="J2" s="19"/>
    </row>
    <row r="3" spans="1:10" ht="9.75" customHeight="1" x14ac:dyDescent="0.4">
      <c r="A3" s="157"/>
      <c r="B3" s="157"/>
      <c r="C3" s="157"/>
      <c r="D3" s="157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/>
      <c r="F4" s="413"/>
      <c r="G4" s="413"/>
      <c r="H4" s="413"/>
      <c r="I4" s="413"/>
    </row>
    <row r="5" spans="1:10" ht="7.5" customHeight="1" x14ac:dyDescent="0.25">
      <c r="A5" s="20"/>
      <c r="E5" s="402"/>
      <c r="F5" s="402"/>
      <c r="G5" s="402"/>
      <c r="H5" s="402"/>
      <c r="I5" s="402"/>
    </row>
    <row r="6" spans="1:10" ht="19.5" x14ac:dyDescent="0.4">
      <c r="A6" s="19" t="s">
        <v>149</v>
      </c>
      <c r="E6" s="21"/>
      <c r="F6" s="22"/>
      <c r="G6" s="23"/>
      <c r="H6" s="21"/>
      <c r="I6" s="21"/>
    </row>
    <row r="7" spans="1:10" ht="8.25" customHeight="1" x14ac:dyDescent="0.4">
      <c r="A7" s="19"/>
      <c r="E7" s="402"/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1" spans="1:10" s="5" customFormat="1" ht="15" customHeight="1" x14ac:dyDescent="0.4">
      <c r="A11" s="24"/>
      <c r="B11" s="25"/>
      <c r="C11" s="25"/>
      <c r="D11" s="25"/>
      <c r="E11" s="26" t="s">
        <v>4</v>
      </c>
      <c r="F11" s="26" t="s">
        <v>5</v>
      </c>
      <c r="G11" s="27" t="s">
        <v>6</v>
      </c>
      <c r="H11" s="28" t="s">
        <v>7</v>
      </c>
      <c r="I11" s="28"/>
      <c r="J11" s="25"/>
    </row>
    <row r="12" spans="1:10" s="5" customFormat="1" ht="15" customHeight="1" x14ac:dyDescent="0.4">
      <c r="A12" s="29"/>
      <c r="B12" s="29"/>
      <c r="C12" s="29"/>
      <c r="D12" s="29"/>
      <c r="E12" s="26" t="s">
        <v>8</v>
      </c>
      <c r="F12" s="26" t="s">
        <v>8</v>
      </c>
      <c r="G12" s="27" t="s">
        <v>9</v>
      </c>
      <c r="H12" s="30" t="s">
        <v>10</v>
      </c>
      <c r="I12" s="31" t="s">
        <v>11</v>
      </c>
      <c r="J12" s="25"/>
    </row>
    <row r="13" spans="1:10" s="5" customFormat="1" ht="12.75" customHeight="1" x14ac:dyDescent="0.2">
      <c r="A13" s="29"/>
      <c r="B13" s="29"/>
      <c r="C13" s="29"/>
      <c r="D13" s="29"/>
      <c r="E13" s="26" t="s">
        <v>12</v>
      </c>
      <c r="F13" s="26" t="s">
        <v>12</v>
      </c>
      <c r="G13" s="32"/>
      <c r="H13" s="420" t="s">
        <v>180</v>
      </c>
      <c r="I13" s="420"/>
      <c r="J13" s="25"/>
    </row>
    <row r="14" spans="1:10" s="5" customFormat="1" ht="12.75" customHeight="1" x14ac:dyDescent="0.2">
      <c r="A14" s="29"/>
      <c r="B14" s="29"/>
      <c r="C14" s="29"/>
      <c r="D14" s="29"/>
      <c r="E14" s="26"/>
      <c r="F14" s="26"/>
      <c r="G14" s="32"/>
      <c r="H14" s="159"/>
      <c r="I14" s="158"/>
      <c r="J14" s="25"/>
    </row>
    <row r="15" spans="1:10" s="5" customFormat="1" ht="18.75" x14ac:dyDescent="0.4">
      <c r="A15" s="33" t="s">
        <v>13</v>
      </c>
      <c r="B15" s="33"/>
      <c r="C15" s="34"/>
      <c r="D15" s="35"/>
      <c r="E15" s="36"/>
      <c r="F15" s="36"/>
      <c r="G15" s="37"/>
      <c r="H15" s="29"/>
      <c r="I15" s="29"/>
      <c r="J15" s="25"/>
    </row>
    <row r="16" spans="1:10" s="5" customFormat="1" ht="19.5" x14ac:dyDescent="0.4">
      <c r="A16" s="38" t="s">
        <v>14</v>
      </c>
      <c r="B16" s="33"/>
      <c r="C16" s="34"/>
      <c r="D16" s="35"/>
      <c r="E16" s="131">
        <f>SUM('1035:1405'!E16)</f>
        <v>26264000</v>
      </c>
      <c r="F16" s="131">
        <f>SUM('1035:1405'!F16)</f>
        <v>52720408</v>
      </c>
      <c r="G16" s="131">
        <f>SUM('1035:1405'!G16)</f>
        <v>61259642.530000001</v>
      </c>
      <c r="H16" s="131">
        <f>SUM('1035:1405'!H16)</f>
        <v>39089477.630000003</v>
      </c>
      <c r="I16" s="131">
        <f>SUM('1035:1405'!I16)</f>
        <v>22170164.899999999</v>
      </c>
      <c r="J16" s="25"/>
    </row>
    <row r="17" spans="1:10" s="5" customFormat="1" ht="20.25" customHeight="1" x14ac:dyDescent="0.35">
      <c r="A17" s="2"/>
      <c r="B17" s="25"/>
      <c r="C17" s="25"/>
      <c r="D17" s="25"/>
      <c r="J17" s="25"/>
    </row>
    <row r="18" spans="1:10" s="5" customFormat="1" ht="19.5" x14ac:dyDescent="0.4">
      <c r="A18" s="38" t="s">
        <v>15</v>
      </c>
      <c r="B18" s="3"/>
      <c r="C18" s="3"/>
      <c r="D18" s="3"/>
      <c r="E18" s="131">
        <f>SUM('1035:1405'!E18)</f>
        <v>26264000</v>
      </c>
      <c r="F18" s="131">
        <f>SUM('1035:1405'!F18)</f>
        <v>55349635.740000002</v>
      </c>
      <c r="G18" s="131">
        <f>SUM('1035:1405'!G18)</f>
        <v>68464292.789999992</v>
      </c>
      <c r="H18" s="131">
        <f>SUM('1035:1405'!H18)</f>
        <v>39089203</v>
      </c>
      <c r="I18" s="131">
        <f>SUM('1035:1405'!I18)</f>
        <v>29375089.789999999</v>
      </c>
      <c r="J18" s="25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39"/>
      <c r="F20" s="39"/>
      <c r="G20" s="40"/>
      <c r="H20" s="1"/>
      <c r="I20" s="1"/>
      <c r="J20" s="4"/>
    </row>
    <row r="21" spans="1:10" ht="19.5" x14ac:dyDescent="0.4">
      <c r="A21" s="41" t="s">
        <v>16</v>
      </c>
      <c r="B21" s="39"/>
      <c r="C21" s="39"/>
      <c r="D21" s="39"/>
      <c r="E21" s="39"/>
      <c r="F21" s="39"/>
      <c r="G21" s="42"/>
      <c r="H21" s="40"/>
      <c r="I21" s="40"/>
      <c r="J21" s="40"/>
    </row>
    <row r="22" spans="1:10" ht="18" x14ac:dyDescent="0.35">
      <c r="A22" s="39"/>
      <c r="B22" s="39"/>
      <c r="C22" s="43" t="s">
        <v>38</v>
      </c>
      <c r="D22" s="39"/>
      <c r="E22" s="39"/>
      <c r="F22" s="39"/>
      <c r="G22" s="131">
        <f>SUM('1035:1405'!G22)</f>
        <v>1447290</v>
      </c>
      <c r="H22" s="131">
        <f>SUM('1035:1405'!H22)</f>
        <v>0</v>
      </c>
      <c r="I22" s="131">
        <f>SUM('1035:1405'!I22)</f>
        <v>1447290</v>
      </c>
      <c r="J22" s="40"/>
    </row>
    <row r="23" spans="1:10" ht="18" x14ac:dyDescent="0.35">
      <c r="A23" s="39"/>
      <c r="B23" s="39"/>
      <c r="C23" s="43"/>
      <c r="D23" s="39"/>
      <c r="E23" s="39"/>
      <c r="F23" s="39"/>
      <c r="G23" s="6"/>
      <c r="H23" s="7"/>
      <c r="I23" s="7"/>
      <c r="J23" s="40"/>
    </row>
    <row r="24" spans="1:10" ht="22.5" x14ac:dyDescent="0.45">
      <c r="A24" s="44" t="s">
        <v>34</v>
      </c>
      <c r="B24" s="44"/>
      <c r="C24" s="45"/>
      <c r="D24" s="44"/>
      <c r="E24" s="44"/>
      <c r="F24" s="44"/>
      <c r="G24" s="131">
        <f>SUM('1035:1405'!G24)</f>
        <v>5757360.2599999905</v>
      </c>
      <c r="H24" s="131">
        <f>SUM('1035:1405'!H24)</f>
        <v>-274.63000000268221</v>
      </c>
      <c r="I24" s="131">
        <f>SUM('1035:1405'!I24)</f>
        <v>5757634.8900000006</v>
      </c>
      <c r="J24" s="46"/>
    </row>
    <row r="26" spans="1:10" ht="24" customHeight="1" x14ac:dyDescent="0.2">
      <c r="H26" s="47"/>
    </row>
    <row r="28" spans="1:10" ht="18.75" x14ac:dyDescent="0.4">
      <c r="A28" s="33" t="s">
        <v>17</v>
      </c>
      <c r="B28" s="33" t="s">
        <v>35</v>
      </c>
      <c r="C28" s="33"/>
      <c r="D28" s="3"/>
      <c r="E28" s="3"/>
      <c r="F28" s="29"/>
      <c r="G28" s="131">
        <f>SUM('1035:1405'!G28)</f>
        <v>0</v>
      </c>
      <c r="H28" s="48"/>
      <c r="I28" s="49"/>
      <c r="J28" s="47"/>
    </row>
    <row r="29" spans="1:10" s="5" customFormat="1" ht="18.75" x14ac:dyDescent="0.4">
      <c r="A29" s="50"/>
      <c r="B29" s="50"/>
      <c r="C29" s="51" t="s">
        <v>18</v>
      </c>
      <c r="D29" s="52"/>
      <c r="E29" s="53"/>
      <c r="F29" s="47" t="s">
        <v>20</v>
      </c>
      <c r="G29" s="131">
        <f>SUM('1035:1405'!G29)</f>
        <v>5690868.2599999998</v>
      </c>
      <c r="H29" s="48"/>
      <c r="I29" s="49"/>
    </row>
    <row r="30" spans="1:10" s="5" customFormat="1" ht="18.75" x14ac:dyDescent="0.4">
      <c r="A30" s="50"/>
      <c r="B30" s="50"/>
      <c r="C30" s="51"/>
      <c r="D30" s="52"/>
      <c r="E30" s="53"/>
      <c r="F30" s="47" t="s">
        <v>19</v>
      </c>
      <c r="G30" s="131">
        <f>SUM('1035:1405'!G30)</f>
        <v>2063152.8100000003</v>
      </c>
      <c r="H30" s="48"/>
      <c r="I30" s="49"/>
    </row>
    <row r="31" spans="1:10" s="5" customFormat="1" ht="18.75" x14ac:dyDescent="0.4">
      <c r="A31" s="50"/>
      <c r="B31" s="50"/>
      <c r="C31" s="51" t="s">
        <v>21</v>
      </c>
      <c r="D31" s="52"/>
      <c r="E31" s="53"/>
      <c r="F31" s="47" t="s">
        <v>150</v>
      </c>
      <c r="G31" s="131">
        <f>SUM('1035:1405'!G31)</f>
        <v>5985804.2599999998</v>
      </c>
      <c r="H31" s="54"/>
      <c r="I31" s="49">
        <f>193498.52-32548.73</f>
        <v>160949.78999999998</v>
      </c>
    </row>
    <row r="32" spans="1:10" s="5" customFormat="1" x14ac:dyDescent="0.2">
      <c r="A32" s="421"/>
      <c r="B32" s="422"/>
      <c r="C32" s="422"/>
      <c r="D32" s="422"/>
      <c r="E32" s="422"/>
      <c r="F32" s="422"/>
      <c r="G32" s="422"/>
      <c r="H32" s="422"/>
      <c r="I32" s="422"/>
    </row>
    <row r="33" spans="1:10" s="5" customFormat="1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x14ac:dyDescent="0.2">
      <c r="A34" s="422"/>
      <c r="B34" s="422"/>
      <c r="C34" s="422"/>
      <c r="D34" s="422"/>
      <c r="E34" s="422"/>
      <c r="F34" s="422"/>
      <c r="G34" s="422"/>
      <c r="H34" s="422"/>
      <c r="I34" s="422"/>
      <c r="J34" s="55"/>
    </row>
    <row r="35" spans="1:10" ht="19.5" x14ac:dyDescent="0.4">
      <c r="A35" s="33" t="s">
        <v>22</v>
      </c>
      <c r="B35" s="33" t="s">
        <v>30</v>
      </c>
      <c r="C35" s="33"/>
      <c r="D35" s="56"/>
      <c r="E35" s="37"/>
      <c r="F35" s="3"/>
      <c r="G35" s="57"/>
      <c r="H35" s="49"/>
      <c r="I35" s="49"/>
      <c r="J35" s="55"/>
    </row>
    <row r="36" spans="1:10" ht="18.75" x14ac:dyDescent="0.4">
      <c r="A36" s="33"/>
      <c r="B36" s="33"/>
      <c r="C36" s="33"/>
      <c r="D36" s="56"/>
      <c r="F36" s="58" t="s">
        <v>36</v>
      </c>
      <c r="G36" s="109" t="s">
        <v>6</v>
      </c>
      <c r="H36" s="29"/>
      <c r="I36" s="59" t="s">
        <v>39</v>
      </c>
      <c r="J36" s="55"/>
    </row>
    <row r="37" spans="1:10" ht="15" customHeight="1" x14ac:dyDescent="0.35">
      <c r="A37" s="60" t="s">
        <v>31</v>
      </c>
      <c r="B37" s="61"/>
      <c r="C37" s="2"/>
      <c r="D37" s="61"/>
      <c r="E37" s="37"/>
      <c r="F37" s="131">
        <f>SUM('1035:1405'!F37)</f>
        <v>0</v>
      </c>
      <c r="G37" s="131">
        <f>SUM('1035:1405'!G37)</f>
        <v>0</v>
      </c>
      <c r="H37" s="130"/>
      <c r="I37" s="63" t="s">
        <v>152</v>
      </c>
      <c r="J37" s="55"/>
    </row>
    <row r="38" spans="1:10" ht="16.5" x14ac:dyDescent="0.35">
      <c r="A38" s="60" t="s">
        <v>42</v>
      </c>
      <c r="B38" s="61"/>
      <c r="C38" s="2"/>
      <c r="D38" s="64"/>
      <c r="E38" s="64"/>
      <c r="F38" s="131">
        <f>SUM('1035:1405'!F38)</f>
        <v>0</v>
      </c>
      <c r="G38" s="131">
        <f>SUM('1035:1405'!G38)</f>
        <v>0</v>
      </c>
      <c r="H38" s="130"/>
      <c r="I38" s="63" t="e">
        <f>G38/F38</f>
        <v>#DIV/0!</v>
      </c>
      <c r="J38" s="12"/>
    </row>
    <row r="39" spans="1:10" ht="16.5" x14ac:dyDescent="0.35">
      <c r="A39" s="60" t="s">
        <v>43</v>
      </c>
      <c r="B39" s="61"/>
      <c r="C39" s="2"/>
      <c r="D39" s="64"/>
      <c r="E39" s="64"/>
      <c r="F39" s="131">
        <f>SUM('1035:1405'!F39)</f>
        <v>1428301</v>
      </c>
      <c r="G39" s="131">
        <f>SUM('1035:1405'!G39)</f>
        <v>827170</v>
      </c>
      <c r="H39" s="130"/>
      <c r="I39" s="63" t="s">
        <v>152</v>
      </c>
      <c r="J39" s="12"/>
    </row>
    <row r="40" spans="1:10" ht="16.5" customHeight="1" x14ac:dyDescent="0.2">
      <c r="A40" s="65" t="s">
        <v>165</v>
      </c>
      <c r="B40" s="65"/>
      <c r="C40" s="65"/>
      <c r="D40" s="65"/>
      <c r="E40" s="65"/>
      <c r="F40" s="131">
        <f>SUM('1035:1405'!F40)</f>
        <v>9408641</v>
      </c>
      <c r="G40" s="131">
        <f>SUM('1035:1405'!G40)</f>
        <v>9083713.8099999987</v>
      </c>
      <c r="H40" s="130"/>
      <c r="I40" s="63">
        <f>G40/F40</f>
        <v>0.9654650241198488</v>
      </c>
      <c r="J40" s="12"/>
    </row>
    <row r="41" spans="1:10" ht="16.5" x14ac:dyDescent="0.35">
      <c r="A41" s="60" t="s">
        <v>37</v>
      </c>
      <c r="B41" s="36"/>
      <c r="C41" s="36"/>
      <c r="D41" s="66"/>
      <c r="E41" s="66" t="s">
        <v>151</v>
      </c>
      <c r="F41" s="131">
        <f>SUM('1035:1405'!F41)</f>
        <v>9282768</v>
      </c>
      <c r="G41" s="131">
        <f>SUM('1035:1405'!G41)</f>
        <v>9323253.2599999998</v>
      </c>
      <c r="H41" s="130"/>
      <c r="I41" s="67" t="s">
        <v>152</v>
      </c>
      <c r="J41" s="12"/>
    </row>
    <row r="42" spans="1:10" x14ac:dyDescent="0.2">
      <c r="A42" s="407" t="s">
        <v>184</v>
      </c>
      <c r="B42" s="423"/>
      <c r="C42" s="423"/>
      <c r="D42" s="423"/>
      <c r="E42" s="423"/>
      <c r="F42" s="423"/>
      <c r="G42" s="423"/>
      <c r="H42" s="423"/>
      <c r="I42" s="423"/>
      <c r="J42" s="12"/>
    </row>
    <row r="43" spans="1:10" x14ac:dyDescent="0.2">
      <c r="A43" s="423"/>
      <c r="B43" s="423"/>
      <c r="C43" s="423"/>
      <c r="D43" s="423"/>
      <c r="E43" s="423"/>
      <c r="F43" s="423"/>
      <c r="G43" s="423"/>
      <c r="H43" s="423"/>
      <c r="I43" s="423"/>
      <c r="J43" s="12"/>
    </row>
    <row r="44" spans="1:10" ht="16.5" x14ac:dyDescent="0.35">
      <c r="A44" s="60"/>
      <c r="B44" s="36"/>
      <c r="C44" s="36"/>
      <c r="D44" s="66"/>
      <c r="E44" s="66"/>
      <c r="F44" s="62"/>
      <c r="G44" s="62"/>
      <c r="H44" s="48"/>
      <c r="I44" s="67"/>
      <c r="J44" s="12"/>
    </row>
    <row r="45" spans="1:10" ht="19.5" thickBot="1" x14ac:dyDescent="0.45">
      <c r="A45" s="33" t="s">
        <v>23</v>
      </c>
      <c r="B45" s="33" t="s">
        <v>24</v>
      </c>
      <c r="C45" s="35"/>
      <c r="D45" s="37"/>
      <c r="E45" s="37"/>
      <c r="F45" s="68"/>
      <c r="G45" s="69"/>
      <c r="H45" s="424" t="s">
        <v>41</v>
      </c>
      <c r="I45" s="425"/>
      <c r="J45" s="12"/>
    </row>
    <row r="46" spans="1:10" ht="18.75" thickTop="1" x14ac:dyDescent="0.35">
      <c r="A46" s="110"/>
      <c r="B46" s="111"/>
      <c r="C46" s="112"/>
      <c r="D46" s="111"/>
      <c r="E46" s="113" t="s">
        <v>183</v>
      </c>
      <c r="F46" s="114" t="s">
        <v>25</v>
      </c>
      <c r="G46" s="115" t="s">
        <v>26</v>
      </c>
      <c r="H46" s="116" t="s">
        <v>27</v>
      </c>
      <c r="I46" s="117" t="s">
        <v>40</v>
      </c>
      <c r="J46" s="12"/>
    </row>
    <row r="47" spans="1:10" x14ac:dyDescent="0.2">
      <c r="A47" s="118"/>
      <c r="B47" s="119"/>
      <c r="C47" s="119"/>
      <c r="D47" s="119"/>
      <c r="E47" s="118"/>
      <c r="F47" s="399"/>
      <c r="G47" s="120"/>
      <c r="H47" s="121">
        <v>41274</v>
      </c>
      <c r="I47" s="122">
        <v>41274</v>
      </c>
      <c r="J47" s="12"/>
    </row>
    <row r="48" spans="1:10" x14ac:dyDescent="0.2">
      <c r="A48" s="118"/>
      <c r="B48" s="119"/>
      <c r="C48" s="119"/>
      <c r="D48" s="119"/>
      <c r="E48" s="118"/>
      <c r="F48" s="399"/>
      <c r="G48" s="123"/>
      <c r="H48" s="123"/>
      <c r="I48" s="124"/>
      <c r="J48" s="12"/>
    </row>
    <row r="49" spans="1:10" ht="13.5" thickBot="1" x14ac:dyDescent="0.25">
      <c r="A49" s="125"/>
      <c r="B49" s="126"/>
      <c r="C49" s="126"/>
      <c r="D49" s="126"/>
      <c r="E49" s="125"/>
      <c r="F49" s="127"/>
      <c r="G49" s="128"/>
      <c r="H49" s="128"/>
      <c r="I49" s="129"/>
      <c r="J49" s="12"/>
    </row>
    <row r="50" spans="1:10" ht="13.5" thickTop="1" x14ac:dyDescent="0.2">
      <c r="A50" s="70"/>
      <c r="B50" s="71"/>
      <c r="C50" s="71" t="s">
        <v>20</v>
      </c>
      <c r="D50" s="71"/>
      <c r="E50" s="160">
        <f>SUM('1035:1405'!E50)</f>
        <v>0</v>
      </c>
      <c r="F50" s="161">
        <f>SUM('1035:1405'!F50)</f>
        <v>0</v>
      </c>
      <c r="G50" s="161">
        <f>SUM('1035:1405'!G50)</f>
        <v>0</v>
      </c>
      <c r="H50" s="161">
        <f>SUM('1035:1405'!H50)</f>
        <v>0</v>
      </c>
      <c r="I50" s="162">
        <f>SUM('1035:1405'!I50)</f>
        <v>0</v>
      </c>
      <c r="J50" s="12"/>
    </row>
    <row r="51" spans="1:10" x14ac:dyDescent="0.2">
      <c r="A51" s="75"/>
      <c r="B51" s="76"/>
      <c r="C51" s="76" t="s">
        <v>28</v>
      </c>
      <c r="D51" s="76"/>
      <c r="E51" s="166">
        <f>SUM('1035:1405'!E51)</f>
        <v>1848829</v>
      </c>
      <c r="F51" s="167">
        <f>SUM('1035:1405'!F51)</f>
        <v>213972</v>
      </c>
      <c r="G51" s="167">
        <f>SUM('1035:1405'!G51)</f>
        <v>150666</v>
      </c>
      <c r="H51" s="167">
        <f>SUM('1035:1405'!H51)</f>
        <v>1912135</v>
      </c>
      <c r="I51" s="168">
        <f>SUM('1035:1405'!I51)</f>
        <v>1912135</v>
      </c>
      <c r="J51" s="12"/>
    </row>
    <row r="52" spans="1:10" x14ac:dyDescent="0.2">
      <c r="A52" s="75"/>
      <c r="B52" s="76"/>
      <c r="C52" s="76" t="s">
        <v>19</v>
      </c>
      <c r="D52" s="76"/>
      <c r="E52" s="166">
        <f>SUM('1035:1405'!E52)</f>
        <v>3582142.6599999997</v>
      </c>
      <c r="F52" s="167">
        <f>SUM('1035:1405'!F52)</f>
        <v>1698440.35</v>
      </c>
      <c r="G52" s="167">
        <f>SUM('1035:1405'!G52)</f>
        <v>2147965.0099999998</v>
      </c>
      <c r="H52" s="167">
        <f>SUM('1035:1405'!H52)</f>
        <v>3132617.9999999986</v>
      </c>
      <c r="I52" s="168">
        <f>SUM('1035:1405'!I52)</f>
        <v>3004527.1199999996</v>
      </c>
      <c r="J52" s="12"/>
    </row>
    <row r="53" spans="1:10" x14ac:dyDescent="0.2">
      <c r="A53" s="75"/>
      <c r="B53" s="76"/>
      <c r="C53" s="76" t="s">
        <v>29</v>
      </c>
      <c r="D53" s="76"/>
      <c r="E53" s="166">
        <f>SUM('1035:1405'!E53)</f>
        <v>9394800.4400000013</v>
      </c>
      <c r="F53" s="167">
        <f>SUM('1035:1405'!F53)</f>
        <v>5719532.4300000016</v>
      </c>
      <c r="G53" s="167">
        <f>SUM('1035:1405'!G53)</f>
        <v>5294392.92</v>
      </c>
      <c r="H53" s="167">
        <f>SUM('1035:1405'!H53)</f>
        <v>9819939.9499999993</v>
      </c>
      <c r="I53" s="168">
        <f>SUM('1035:1405'!I53)</f>
        <v>9074154.3599999994</v>
      </c>
      <c r="J53" s="12"/>
    </row>
    <row r="54" spans="1:10" ht="18.75" thickBot="1" x14ac:dyDescent="0.4">
      <c r="A54" s="80" t="s">
        <v>12</v>
      </c>
      <c r="B54" s="81"/>
      <c r="C54" s="81"/>
      <c r="D54" s="81"/>
      <c r="E54" s="163">
        <f>SUM('1035:1405'!E54)</f>
        <v>17356765.200000003</v>
      </c>
      <c r="F54" s="164">
        <f>SUM('1035:1405'!F54)</f>
        <v>15234961.540000001</v>
      </c>
      <c r="G54" s="164">
        <f>SUM('1035:1405'!G54)</f>
        <v>18272725.189999998</v>
      </c>
      <c r="H54" s="164">
        <f>SUM('1035:1405'!H54)</f>
        <v>14319001.550000003</v>
      </c>
      <c r="I54" s="165">
        <f>SUM('1035:1405'!I54)</f>
        <v>14099382.220000001</v>
      </c>
      <c r="J54" s="12"/>
    </row>
    <row r="55" spans="1:10" ht="18.75" thickTop="1" x14ac:dyDescent="0.35">
      <c r="A55" s="82"/>
      <c r="B55" s="83"/>
      <c r="C55" s="83"/>
      <c r="D55" s="37"/>
      <c r="E55" s="37"/>
      <c r="F55" s="68"/>
      <c r="G55" s="69"/>
      <c r="H55" s="84"/>
      <c r="I55" s="84"/>
      <c r="J55" s="12"/>
    </row>
    <row r="56" spans="1:10" ht="18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2">
    <mergeCell ref="F47:F48"/>
    <mergeCell ref="A2:D2"/>
    <mergeCell ref="E2:I2"/>
    <mergeCell ref="E3:I3"/>
    <mergeCell ref="E4:I4"/>
    <mergeCell ref="E5:I5"/>
    <mergeCell ref="E7:I7"/>
    <mergeCell ref="H13:I13"/>
    <mergeCell ref="A32:I34"/>
    <mergeCell ref="A42:I42"/>
    <mergeCell ref="A43:I43"/>
    <mergeCell ref="H45:I4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22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14" t="s">
        <v>154</v>
      </c>
      <c r="F2" s="414"/>
      <c r="G2" s="414"/>
      <c r="H2" s="414"/>
      <c r="I2" s="414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106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49558978</v>
      </c>
      <c r="F6" s="22"/>
      <c r="G6" s="23" t="s">
        <v>3</v>
      </c>
      <c r="H6" s="21"/>
      <c r="I6" s="21">
        <v>1037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2141000</v>
      </c>
      <c r="F17" s="132">
        <v>14759814</v>
      </c>
      <c r="G17" s="8">
        <f>H17+I17</f>
        <v>14759817.5</v>
      </c>
      <c r="H17" s="131">
        <v>14759817.5</v>
      </c>
      <c r="I17" s="131">
        <v>0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2141000</v>
      </c>
      <c r="F19" s="132">
        <v>14921987.199999999</v>
      </c>
      <c r="G19" s="8">
        <f>H19+I19</f>
        <v>14759817.5</v>
      </c>
      <c r="H19" s="131">
        <v>14759817.5</v>
      </c>
      <c r="I19" s="131">
        <v>0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0</v>
      </c>
      <c r="H25" s="228">
        <f>H19-H17-H23</f>
        <v>0</v>
      </c>
      <c r="I25" s="228">
        <f>I19-I17-I23</f>
        <v>0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0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0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0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0</v>
      </c>
      <c r="G40" s="176">
        <v>0</v>
      </c>
      <c r="H40" s="130"/>
      <c r="I40" s="63" t="s">
        <v>152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3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170829</v>
      </c>
      <c r="F51" s="73">
        <v>10000</v>
      </c>
      <c r="G51" s="74">
        <v>0</v>
      </c>
      <c r="H51" s="74">
        <f>E51+F51-G51</f>
        <v>180829</v>
      </c>
      <c r="I51" s="92">
        <f>H51</f>
        <v>180829</v>
      </c>
      <c r="J51" s="12"/>
    </row>
    <row r="52" spans="1:10" x14ac:dyDescent="0.2">
      <c r="A52" s="75"/>
      <c r="B52" s="76"/>
      <c r="C52" s="76" t="s">
        <v>28</v>
      </c>
      <c r="D52" s="76"/>
      <c r="E52" s="77">
        <v>118707.02000000002</v>
      </c>
      <c r="F52" s="78">
        <v>89704.66</v>
      </c>
      <c r="G52" s="79">
        <v>80175</v>
      </c>
      <c r="H52" s="79">
        <f>E52+F52-G52</f>
        <v>128236.68000000002</v>
      </c>
      <c r="I52" s="93">
        <v>124538.59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138037.79</v>
      </c>
      <c r="F53" s="78">
        <f>214578.01+231644.41</f>
        <v>446222.42000000004</v>
      </c>
      <c r="G53" s="79">
        <v>69471</v>
      </c>
      <c r="H53" s="79">
        <f>E53+F53-G53</f>
        <v>514789.21000000008</v>
      </c>
      <c r="I53" s="93">
        <f>H53</f>
        <v>514789.21000000008</v>
      </c>
      <c r="J53" s="12"/>
    </row>
    <row r="54" spans="1:10" x14ac:dyDescent="0.2">
      <c r="A54" s="75"/>
      <c r="B54" s="76"/>
      <c r="C54" s="76" t="s">
        <v>29</v>
      </c>
      <c r="D54" s="76"/>
      <c r="E54" s="77">
        <v>96818.4</v>
      </c>
      <c r="F54" s="78">
        <v>0</v>
      </c>
      <c r="G54" s="79">
        <v>0</v>
      </c>
      <c r="H54" s="79">
        <f>E54+F54-G54</f>
        <v>96818.4</v>
      </c>
      <c r="I54" s="93">
        <f>H54</f>
        <v>96818.4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524392.21000000008</v>
      </c>
      <c r="F55" s="188">
        <f>F51+F52+F53+F54</f>
        <v>545927.08000000007</v>
      </c>
      <c r="G55" s="188">
        <f>G51+G52+G53+G54</f>
        <v>149646</v>
      </c>
      <c r="H55" s="188">
        <f>H51+H52+H53+H54</f>
        <v>920673.29000000015</v>
      </c>
      <c r="I55" s="189">
        <f>I51+I52+I53+I54</f>
        <v>916975.20000000007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3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181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107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61985953</v>
      </c>
      <c r="F6" s="22"/>
      <c r="G6" s="23" t="s">
        <v>3</v>
      </c>
      <c r="H6" s="21"/>
      <c r="I6" s="21">
        <v>1038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1428000</v>
      </c>
      <c r="F17" s="132">
        <v>13655460</v>
      </c>
      <c r="G17" s="8">
        <f>H17+I17</f>
        <v>13621082.200000001</v>
      </c>
      <c r="H17" s="131">
        <v>13512124.800000001</v>
      </c>
      <c r="I17" s="131">
        <v>108957.4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1511000</v>
      </c>
      <c r="F19" s="132">
        <v>13511394.6</v>
      </c>
      <c r="G19" s="8">
        <f>H19+I19</f>
        <v>13625417.66</v>
      </c>
      <c r="H19" s="131">
        <v>13447087.66</v>
      </c>
      <c r="I19" s="131">
        <v>178330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4335.4599999990314</v>
      </c>
      <c r="H25" s="228">
        <f>H19-H17-H23</f>
        <v>-65037.140000000596</v>
      </c>
      <c r="I25" s="228">
        <f>I19-I17-I23</f>
        <v>69372.600000000006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4335.4599999990314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4335.46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2000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2335.46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5.25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0</v>
      </c>
      <c r="G39" s="176">
        <v>0</v>
      </c>
      <c r="H39" s="130"/>
      <c r="I39" s="63" t="s">
        <v>152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562000</v>
      </c>
      <c r="G40" s="176">
        <v>561424</v>
      </c>
      <c r="H40" s="130"/>
      <c r="I40" s="63">
        <f>G40/F40</f>
        <v>0.99897508896797149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421750</v>
      </c>
      <c r="G42" s="176">
        <v>421750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 t="s">
        <v>201</v>
      </c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1845</v>
      </c>
      <c r="F51" s="73">
        <v>2000</v>
      </c>
      <c r="G51" s="74">
        <v>2000</v>
      </c>
      <c r="H51" s="74">
        <f>E51+F51-G51</f>
        <v>1845</v>
      </c>
      <c r="I51" s="92">
        <f>H51</f>
        <v>1845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34268.5</v>
      </c>
      <c r="F52" s="78">
        <v>84821.5</v>
      </c>
      <c r="G52" s="79">
        <v>91050</v>
      </c>
      <c r="H52" s="79">
        <f>E52+F52-G52</f>
        <v>28040</v>
      </c>
      <c r="I52" s="93">
        <v>22413.7</v>
      </c>
      <c r="J52" s="12"/>
    </row>
    <row r="53" spans="1:10" x14ac:dyDescent="0.2">
      <c r="A53" s="75"/>
      <c r="B53" s="76"/>
      <c r="C53" s="76" t="s">
        <v>19</v>
      </c>
      <c r="D53" s="76"/>
      <c r="E53" s="77">
        <v>146870.39999999999</v>
      </c>
      <c r="F53" s="78">
        <v>23617.95</v>
      </c>
      <c r="G53" s="79">
        <v>146870.39999999999</v>
      </c>
      <c r="H53" s="79">
        <f>E53+F53-G53</f>
        <v>23617.950000000012</v>
      </c>
      <c r="I53" s="93">
        <f>H53</f>
        <v>23617.950000000012</v>
      </c>
      <c r="J53" s="12"/>
    </row>
    <row r="54" spans="1:10" x14ac:dyDescent="0.2">
      <c r="A54" s="75"/>
      <c r="B54" s="76"/>
      <c r="C54" s="76" t="s">
        <v>29</v>
      </c>
      <c r="D54" s="76"/>
      <c r="E54" s="77">
        <v>72422.659999999916</v>
      </c>
      <c r="F54" s="78">
        <v>603591</v>
      </c>
      <c r="G54" s="79">
        <v>526685</v>
      </c>
      <c r="H54" s="79">
        <f>E54+F54-G54</f>
        <v>149328.65999999992</v>
      </c>
      <c r="I54" s="93">
        <f>H54</f>
        <v>149328.65999999992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255406.55999999991</v>
      </c>
      <c r="F55" s="188">
        <f>F51+F52+F53+F54</f>
        <v>714030.45</v>
      </c>
      <c r="G55" s="188">
        <f>G51+G52+G53+G54</f>
        <v>766605.4</v>
      </c>
      <c r="H55" s="188">
        <f>H51+H52+H53+H54</f>
        <v>202831.60999999993</v>
      </c>
      <c r="I55" s="189">
        <f>I51+I52+I53+I54</f>
        <v>197205.30999999994</v>
      </c>
      <c r="J55" s="12"/>
    </row>
    <row r="56" spans="1:10" ht="18.75" thickTop="1" x14ac:dyDescent="0.35">
      <c r="A56" s="82"/>
      <c r="B56" s="83"/>
      <c r="C56" s="83"/>
      <c r="D56" s="37"/>
      <c r="E56" s="37"/>
      <c r="F56" s="68"/>
      <c r="G56" s="85"/>
      <c r="H56" s="86"/>
      <c r="I56" s="86"/>
      <c r="J56" s="12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2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H46:I46"/>
    <mergeCell ref="F48:F49"/>
    <mergeCell ref="E7:I7"/>
    <mergeCell ref="H14:I14"/>
    <mergeCell ref="A35:I36"/>
    <mergeCell ref="A44:I44"/>
    <mergeCell ref="C30:E30"/>
    <mergeCell ref="C33:F33"/>
    <mergeCell ref="B34:F34"/>
    <mergeCell ref="A2:D2"/>
    <mergeCell ref="E2:I2"/>
    <mergeCell ref="E3:I3"/>
    <mergeCell ref="E4:I4"/>
    <mergeCell ref="E5:I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topLeftCell="A13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.1406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155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108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91" t="s">
        <v>153</v>
      </c>
      <c r="F6" s="22"/>
      <c r="G6" s="23" t="s">
        <v>3</v>
      </c>
      <c r="H6" s="21"/>
      <c r="I6" s="21">
        <v>1108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8689000</v>
      </c>
      <c r="F17" s="132">
        <v>44537956.770000003</v>
      </c>
      <c r="G17" s="8">
        <f>H17+I17</f>
        <v>46636963.859999999</v>
      </c>
      <c r="H17" s="131">
        <v>46560113.57</v>
      </c>
      <c r="I17" s="131">
        <v>76850.289999999994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8689000</v>
      </c>
      <c r="F19" s="132">
        <v>44537956.770000003</v>
      </c>
      <c r="G19" s="8">
        <f>H19+I19</f>
        <v>46803553.289999999</v>
      </c>
      <c r="H19" s="131">
        <v>46634801.57</v>
      </c>
      <c r="I19" s="131">
        <v>168751.72</v>
      </c>
      <c r="J19" s="25"/>
    </row>
    <row r="20" spans="1:10" s="5" customFormat="1" ht="9.7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166589.4299999997</v>
      </c>
      <c r="H25" s="228">
        <f>H19-H17-H23</f>
        <v>74688</v>
      </c>
      <c r="I25" s="228">
        <f>I19-I17-I23</f>
        <v>91901.430000000008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G25-G27</f>
        <v>91901.429999999702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0">
        <v>74688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91901.43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20000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71901.429999999993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74688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ht="12.75" customHeight="1" x14ac:dyDescent="0.2">
      <c r="A35" s="415" t="s">
        <v>213</v>
      </c>
      <c r="B35" s="415"/>
      <c r="C35" s="415"/>
      <c r="D35" s="415"/>
      <c r="E35" s="415"/>
      <c r="F35" s="415"/>
      <c r="G35" s="415"/>
      <c r="H35" s="415"/>
      <c r="I35" s="415"/>
    </row>
    <row r="36" spans="1:10" s="5" customFormat="1" x14ac:dyDescent="0.2">
      <c r="A36" s="415"/>
      <c r="B36" s="415"/>
      <c r="C36" s="415"/>
      <c r="D36" s="415"/>
      <c r="E36" s="415"/>
      <c r="F36" s="415"/>
      <c r="G36" s="415"/>
      <c r="H36" s="415"/>
      <c r="I36" s="415"/>
    </row>
    <row r="37" spans="1:10" x14ac:dyDescent="0.2">
      <c r="A37" s="415"/>
      <c r="B37" s="415"/>
      <c r="C37" s="415"/>
      <c r="D37" s="415"/>
      <c r="E37" s="415"/>
      <c r="F37" s="415"/>
      <c r="G37" s="415"/>
      <c r="H37" s="415"/>
      <c r="I37" s="415"/>
      <c r="J37" s="55"/>
    </row>
    <row r="38" spans="1:10" ht="19.5" x14ac:dyDescent="0.4">
      <c r="A38" s="33" t="s">
        <v>189</v>
      </c>
      <c r="B38" s="33" t="s">
        <v>30</v>
      </c>
      <c r="C38" s="33"/>
      <c r="D38" s="56"/>
      <c r="E38" s="173"/>
      <c r="F38" s="3"/>
      <c r="G38" s="57"/>
      <c r="H38" s="49"/>
      <c r="I38" s="49"/>
      <c r="J38" s="55"/>
    </row>
    <row r="39" spans="1:10" ht="18.75" x14ac:dyDescent="0.4">
      <c r="A39" s="33"/>
      <c r="B39" s="33"/>
      <c r="C39" s="33"/>
      <c r="D39" s="56"/>
      <c r="F39" s="58" t="s">
        <v>36</v>
      </c>
      <c r="G39" s="109" t="s">
        <v>6</v>
      </c>
      <c r="H39" s="29"/>
      <c r="I39" s="59" t="s">
        <v>39</v>
      </c>
      <c r="J39" s="55"/>
    </row>
    <row r="40" spans="1:10" ht="15" customHeight="1" x14ac:dyDescent="0.35">
      <c r="A40" s="175" t="s">
        <v>31</v>
      </c>
      <c r="B40" s="61"/>
      <c r="C40" s="2"/>
      <c r="D40" s="61"/>
      <c r="E40" s="173"/>
      <c r="F40" s="176">
        <v>60000</v>
      </c>
      <c r="G40" s="176">
        <v>21999</v>
      </c>
      <c r="H40" s="130"/>
      <c r="I40" s="63">
        <f>G40/F40</f>
        <v>0.36664999999999998</v>
      </c>
      <c r="J40" s="55"/>
    </row>
    <row r="41" spans="1:10" ht="16.5" x14ac:dyDescent="0.35">
      <c r="A41" s="175" t="s">
        <v>42</v>
      </c>
      <c r="B41" s="61"/>
      <c r="C41" s="2"/>
      <c r="D41" s="177"/>
      <c r="E41" s="177"/>
      <c r="F41" s="176">
        <v>517303</v>
      </c>
      <c r="G41" s="176">
        <v>557974.66</v>
      </c>
      <c r="H41" s="130"/>
      <c r="I41" s="63">
        <f>G41/F41</f>
        <v>1.0786225094383757</v>
      </c>
      <c r="J41" s="12"/>
    </row>
    <row r="42" spans="1:10" ht="16.5" x14ac:dyDescent="0.35">
      <c r="A42" s="175" t="s">
        <v>43</v>
      </c>
      <c r="B42" s="61"/>
      <c r="C42" s="2"/>
      <c r="D42" s="177"/>
      <c r="E42" s="177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165</v>
      </c>
      <c r="B43" s="61"/>
      <c r="C43" s="2"/>
      <c r="D43" s="173"/>
      <c r="E43" s="173"/>
      <c r="F43" s="176">
        <v>387977</v>
      </c>
      <c r="G43" s="176">
        <v>387977</v>
      </c>
      <c r="H43" s="130"/>
      <c r="I43" s="63">
        <f>G43/F43</f>
        <v>1</v>
      </c>
      <c r="J43" s="12"/>
    </row>
    <row r="44" spans="1:10" ht="16.5" x14ac:dyDescent="0.35">
      <c r="A44" s="175" t="s">
        <v>37</v>
      </c>
      <c r="B44" s="36"/>
      <c r="C44" s="36"/>
      <c r="D44" s="29"/>
      <c r="E44" s="29" t="s">
        <v>151</v>
      </c>
      <c r="F44" s="176">
        <v>0</v>
      </c>
      <c r="G44" s="176">
        <v>0</v>
      </c>
      <c r="H44" s="130"/>
      <c r="I44" s="67" t="s">
        <v>152</v>
      </c>
      <c r="J44" s="12"/>
    </row>
    <row r="45" spans="1:10" x14ac:dyDescent="0.2">
      <c r="A45" s="407" t="s">
        <v>235</v>
      </c>
      <c r="B45" s="407"/>
      <c r="C45" s="407"/>
      <c r="D45" s="407"/>
      <c r="E45" s="407"/>
      <c r="F45" s="407"/>
      <c r="G45" s="407"/>
      <c r="H45" s="407"/>
      <c r="I45" s="407"/>
      <c r="J45" s="12"/>
    </row>
    <row r="46" spans="1:10" ht="4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2"/>
    </row>
    <row r="47" spans="1:10" ht="19.5" thickBot="1" x14ac:dyDescent="0.45">
      <c r="A47" s="33" t="s">
        <v>190</v>
      </c>
      <c r="B47" s="33" t="s">
        <v>24</v>
      </c>
      <c r="C47" s="35"/>
      <c r="D47" s="173"/>
      <c r="E47" s="173"/>
      <c r="F47" s="68"/>
      <c r="G47" s="69"/>
      <c r="H47" s="408" t="s">
        <v>41</v>
      </c>
      <c r="I47" s="409"/>
      <c r="J47" s="12"/>
    </row>
    <row r="48" spans="1:10" ht="18.75" thickTop="1" x14ac:dyDescent="0.35">
      <c r="A48" s="110"/>
      <c r="B48" s="178"/>
      <c r="C48" s="112"/>
      <c r="D48" s="178"/>
      <c r="E48" s="113" t="s">
        <v>191</v>
      </c>
      <c r="F48" s="114" t="s">
        <v>25</v>
      </c>
      <c r="G48" s="115" t="s">
        <v>26</v>
      </c>
      <c r="H48" s="116" t="s">
        <v>27</v>
      </c>
      <c r="I48" s="117" t="s">
        <v>40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0"/>
      <c r="H49" s="121">
        <v>41639</v>
      </c>
      <c r="I49" s="122">
        <v>41639</v>
      </c>
      <c r="J49" s="12"/>
    </row>
    <row r="50" spans="1:10" x14ac:dyDescent="0.2">
      <c r="A50" s="179"/>
      <c r="B50" s="180"/>
      <c r="C50" s="180"/>
      <c r="D50" s="180"/>
      <c r="E50" s="118"/>
      <c r="F50" s="399"/>
      <c r="G50" s="123"/>
      <c r="H50" s="123"/>
      <c r="I50" s="124"/>
      <c r="J50" s="12"/>
    </row>
    <row r="51" spans="1:10" ht="13.5" thickBot="1" x14ac:dyDescent="0.25">
      <c r="A51" s="181"/>
      <c r="B51" s="182"/>
      <c r="C51" s="182"/>
      <c r="D51" s="182"/>
      <c r="E51" s="181"/>
      <c r="F51" s="183"/>
      <c r="G51" s="184"/>
      <c r="H51" s="184"/>
      <c r="I51" s="185"/>
      <c r="J51" s="12"/>
    </row>
    <row r="52" spans="1:10" ht="13.5" thickTop="1" x14ac:dyDescent="0.2">
      <c r="A52" s="70"/>
      <c r="B52" s="71"/>
      <c r="C52" s="71" t="s">
        <v>20</v>
      </c>
      <c r="D52" s="71"/>
      <c r="E52" s="72">
        <v>33046.720000000001</v>
      </c>
      <c r="F52" s="73">
        <v>20000</v>
      </c>
      <c r="G52" s="74">
        <v>27711.360000000001</v>
      </c>
      <c r="H52" s="74">
        <f>E52+F52-G52</f>
        <v>25335.360000000001</v>
      </c>
      <c r="I52" s="92">
        <f>H52</f>
        <v>25335.360000000001</v>
      </c>
      <c r="J52" s="12"/>
    </row>
    <row r="53" spans="1:10" x14ac:dyDescent="0.2">
      <c r="A53" s="75"/>
      <c r="B53" s="76"/>
      <c r="C53" s="76" t="s">
        <v>28</v>
      </c>
      <c r="D53" s="76"/>
      <c r="E53" s="77">
        <v>24293.26999999999</v>
      </c>
      <c r="F53" s="78">
        <v>219160</v>
      </c>
      <c r="G53" s="79">
        <v>198153</v>
      </c>
      <c r="H53" s="79">
        <f>E53+F53-G53</f>
        <v>45300.26999999999</v>
      </c>
      <c r="I53" s="93">
        <v>33000.519999999997</v>
      </c>
      <c r="J53" s="12"/>
    </row>
    <row r="54" spans="1:10" x14ac:dyDescent="0.2">
      <c r="A54" s="75"/>
      <c r="B54" s="76"/>
      <c r="C54" s="76" t="s">
        <v>19</v>
      </c>
      <c r="D54" s="76"/>
      <c r="E54" s="77">
        <v>3328305.2600000007</v>
      </c>
      <c r="F54" s="78">
        <f>59246.27+1204540.13</f>
        <v>1263786.3999999999</v>
      </c>
      <c r="G54" s="79">
        <f>13164.07+3063384.81</f>
        <v>3076548.88</v>
      </c>
      <c r="H54" s="79">
        <f>E54+F54-G54</f>
        <v>1515542.7800000003</v>
      </c>
      <c r="I54" s="93">
        <f>178741.38+1329462.1</f>
        <v>1508203.48</v>
      </c>
      <c r="J54" s="12"/>
    </row>
    <row r="55" spans="1:10" x14ac:dyDescent="0.2">
      <c r="A55" s="75"/>
      <c r="B55" s="76"/>
      <c r="C55" s="76" t="s">
        <v>29</v>
      </c>
      <c r="D55" s="76"/>
      <c r="E55" s="77">
        <v>123851.65999999992</v>
      </c>
      <c r="F55" s="78">
        <v>559718.81999999995</v>
      </c>
      <c r="G55" s="79">
        <v>495992</v>
      </c>
      <c r="H55" s="79">
        <f>E55+F55-G55</f>
        <v>187578.47999999986</v>
      </c>
      <c r="I55" s="93">
        <f>H55</f>
        <v>187578.47999999986</v>
      </c>
      <c r="J55" s="12"/>
    </row>
    <row r="56" spans="1:10" ht="18.75" thickBot="1" x14ac:dyDescent="0.4">
      <c r="A56" s="80" t="s">
        <v>12</v>
      </c>
      <c r="B56" s="186"/>
      <c r="C56" s="186"/>
      <c r="D56" s="186"/>
      <c r="E56" s="187">
        <f>E52+E53+E54+E55</f>
        <v>3509496.9100000011</v>
      </c>
      <c r="F56" s="188">
        <f>F52+F53+F54+F55</f>
        <v>2062665.2199999997</v>
      </c>
      <c r="G56" s="188">
        <f>G52+G53+G54+G55</f>
        <v>3798405.2399999998</v>
      </c>
      <c r="H56" s="188">
        <f>H52+H53+H54+H55</f>
        <v>1773756.8900000001</v>
      </c>
      <c r="I56" s="189">
        <f>I52+I53+I54+I55</f>
        <v>1754117.8399999999</v>
      </c>
      <c r="J56" s="12"/>
    </row>
    <row r="57" spans="1:10" ht="18.75" thickTop="1" x14ac:dyDescent="0.35">
      <c r="A57" s="82"/>
      <c r="B57" s="83"/>
      <c r="C57" s="83"/>
      <c r="D57" s="37"/>
      <c r="E57" s="37"/>
      <c r="F57" s="68"/>
      <c r="G57" s="85"/>
      <c r="H57" s="86"/>
      <c r="I57" s="86"/>
      <c r="J57" s="12"/>
    </row>
    <row r="58" spans="1:10" ht="1.5" customHeight="1" x14ac:dyDescent="0.35">
      <c r="A58" s="87"/>
      <c r="B58" s="88"/>
      <c r="C58" s="88"/>
      <c r="D58" s="89"/>
      <c r="E58" s="89"/>
      <c r="F58" s="86"/>
      <c r="G58" s="86"/>
      <c r="H58" s="86"/>
      <c r="I58" s="86"/>
      <c r="J58" s="12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</row>
  </sheetData>
  <mergeCells count="14">
    <mergeCell ref="F49:F50"/>
    <mergeCell ref="A2:D2"/>
    <mergeCell ref="E2:I2"/>
    <mergeCell ref="E3:I3"/>
    <mergeCell ref="E4:I4"/>
    <mergeCell ref="E5:I5"/>
    <mergeCell ref="E7:I7"/>
    <mergeCell ref="H14:I14"/>
    <mergeCell ref="A35:I37"/>
    <mergeCell ref="A45:I45"/>
    <mergeCell ref="H47:I47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topLeftCell="A13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.710937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109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110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70259909</v>
      </c>
      <c r="F6" s="22"/>
      <c r="G6" s="23" t="s">
        <v>3</v>
      </c>
      <c r="H6" s="21"/>
      <c r="I6" s="21">
        <v>1109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3307000</v>
      </c>
      <c r="F17" s="132">
        <v>18871773</v>
      </c>
      <c r="G17" s="8">
        <f>H17+I17</f>
        <v>20321225.379999999</v>
      </c>
      <c r="H17" s="131">
        <v>20114104.379999999</v>
      </c>
      <c r="I17" s="131">
        <v>207121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3307000</v>
      </c>
      <c r="F19" s="132">
        <v>20264973.629999999</v>
      </c>
      <c r="G19" s="8">
        <f>H19+I19</f>
        <v>20345376.879999999</v>
      </c>
      <c r="H19" s="131">
        <v>20081437.879999999</v>
      </c>
      <c r="I19" s="131">
        <v>263939</v>
      </c>
      <c r="J19" s="25"/>
    </row>
    <row r="20" spans="1:10" s="5" customFormat="1" ht="9.7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24151.5</v>
      </c>
      <c r="H25" s="228">
        <f>H19-H17-H23</f>
        <v>-32666.5</v>
      </c>
      <c r="I25" s="228">
        <f>I19-I17-I23</f>
        <v>56818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G25-G27</f>
        <v>16872.5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0">
        <v>7279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16872.5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3300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13572.5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7279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16" t="s">
        <v>214</v>
      </c>
      <c r="B35" s="416"/>
      <c r="C35" s="416"/>
      <c r="D35" s="416"/>
      <c r="E35" s="416"/>
      <c r="F35" s="416"/>
      <c r="G35" s="416"/>
      <c r="H35" s="416"/>
      <c r="I35" s="416"/>
    </row>
    <row r="36" spans="1:10" s="5" customFormat="1" x14ac:dyDescent="0.2">
      <c r="A36" s="416"/>
      <c r="B36" s="416"/>
      <c r="C36" s="416"/>
      <c r="D36" s="416"/>
      <c r="E36" s="416"/>
      <c r="F36" s="416"/>
      <c r="G36" s="416"/>
      <c r="H36" s="416"/>
      <c r="I36" s="416"/>
    </row>
    <row r="37" spans="1:10" x14ac:dyDescent="0.2">
      <c r="A37" s="416"/>
      <c r="B37" s="416"/>
      <c r="C37" s="416"/>
      <c r="D37" s="416"/>
      <c r="E37" s="416"/>
      <c r="F37" s="416"/>
      <c r="G37" s="416"/>
      <c r="H37" s="416"/>
      <c r="I37" s="416"/>
      <c r="J37" s="55"/>
    </row>
    <row r="38" spans="1:10" ht="19.5" x14ac:dyDescent="0.4">
      <c r="A38" s="33" t="s">
        <v>189</v>
      </c>
      <c r="B38" s="33" t="s">
        <v>30</v>
      </c>
      <c r="C38" s="33"/>
      <c r="D38" s="56"/>
      <c r="E38" s="173"/>
      <c r="F38" s="3"/>
      <c r="G38" s="57"/>
      <c r="H38" s="49"/>
      <c r="I38" s="49"/>
      <c r="J38" s="55"/>
    </row>
    <row r="39" spans="1:10" ht="18.75" x14ac:dyDescent="0.4">
      <c r="A39" s="33"/>
      <c r="B39" s="33"/>
      <c r="C39" s="33"/>
      <c r="D39" s="56"/>
      <c r="F39" s="58" t="s">
        <v>36</v>
      </c>
      <c r="G39" s="109" t="s">
        <v>6</v>
      </c>
      <c r="H39" s="29"/>
      <c r="I39" s="59" t="s">
        <v>39</v>
      </c>
      <c r="J39" s="55"/>
    </row>
    <row r="40" spans="1:10" ht="15" customHeight="1" x14ac:dyDescent="0.35">
      <c r="A40" s="175" t="s">
        <v>31</v>
      </c>
      <c r="B40" s="61"/>
      <c r="C40" s="2"/>
      <c r="D40" s="61"/>
      <c r="E40" s="173"/>
      <c r="F40" s="176">
        <v>0</v>
      </c>
      <c r="G40" s="176">
        <v>0</v>
      </c>
      <c r="H40" s="130"/>
      <c r="I40" s="63" t="s">
        <v>152</v>
      </c>
      <c r="J40" s="55"/>
    </row>
    <row r="41" spans="1:10" ht="16.5" x14ac:dyDescent="0.35">
      <c r="A41" s="175" t="s">
        <v>42</v>
      </c>
      <c r="B41" s="61"/>
      <c r="C41" s="2"/>
      <c r="D41" s="177"/>
      <c r="E41" s="177"/>
      <c r="F41" s="176">
        <v>791930</v>
      </c>
      <c r="G41" s="176">
        <v>791815</v>
      </c>
      <c r="H41" s="130"/>
      <c r="I41" s="63">
        <f>G41/F41</f>
        <v>0.99985478514515169</v>
      </c>
      <c r="J41" s="12"/>
    </row>
    <row r="42" spans="1:10" ht="16.5" x14ac:dyDescent="0.35">
      <c r="A42" s="175" t="s">
        <v>43</v>
      </c>
      <c r="B42" s="61"/>
      <c r="C42" s="2"/>
      <c r="D42" s="177"/>
      <c r="E42" s="177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165</v>
      </c>
      <c r="B43" s="61"/>
      <c r="C43" s="2"/>
      <c r="D43" s="173"/>
      <c r="E43" s="173"/>
      <c r="F43" s="176">
        <v>594447</v>
      </c>
      <c r="G43" s="176">
        <v>594447</v>
      </c>
      <c r="H43" s="130"/>
      <c r="I43" s="63">
        <f>G43/F43</f>
        <v>1</v>
      </c>
      <c r="J43" s="12"/>
    </row>
    <row r="44" spans="1:10" ht="16.5" x14ac:dyDescent="0.35">
      <c r="A44" s="175" t="s">
        <v>37</v>
      </c>
      <c r="B44" s="36"/>
      <c r="C44" s="36"/>
      <c r="D44" s="29"/>
      <c r="E44" s="29" t="s">
        <v>151</v>
      </c>
      <c r="F44" s="176">
        <v>0</v>
      </c>
      <c r="G44" s="176">
        <v>0</v>
      </c>
      <c r="H44" s="130"/>
      <c r="I44" s="67" t="s">
        <v>152</v>
      </c>
      <c r="J44" s="12"/>
    </row>
    <row r="45" spans="1:10" x14ac:dyDescent="0.2">
      <c r="A45" s="407" t="s">
        <v>215</v>
      </c>
      <c r="B45" s="407"/>
      <c r="C45" s="407"/>
      <c r="D45" s="407"/>
      <c r="E45" s="407"/>
      <c r="F45" s="407"/>
      <c r="G45" s="407"/>
      <c r="H45" s="407"/>
      <c r="I45" s="407"/>
      <c r="J45" s="12"/>
    </row>
    <row r="46" spans="1:10" ht="3.7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2"/>
    </row>
    <row r="47" spans="1:10" ht="19.5" thickBot="1" x14ac:dyDescent="0.45">
      <c r="A47" s="33" t="s">
        <v>190</v>
      </c>
      <c r="B47" s="33" t="s">
        <v>24</v>
      </c>
      <c r="C47" s="35"/>
      <c r="D47" s="173"/>
      <c r="E47" s="173"/>
      <c r="F47" s="68"/>
      <c r="G47" s="69"/>
      <c r="H47" s="408" t="s">
        <v>41</v>
      </c>
      <c r="I47" s="409"/>
      <c r="J47" s="12"/>
    </row>
    <row r="48" spans="1:10" ht="18.75" thickTop="1" x14ac:dyDescent="0.35">
      <c r="A48" s="110"/>
      <c r="B48" s="178"/>
      <c r="C48" s="112"/>
      <c r="D48" s="178"/>
      <c r="E48" s="113" t="s">
        <v>191</v>
      </c>
      <c r="F48" s="114" t="s">
        <v>25</v>
      </c>
      <c r="G48" s="115" t="s">
        <v>26</v>
      </c>
      <c r="H48" s="116" t="s">
        <v>27</v>
      </c>
      <c r="I48" s="117" t="s">
        <v>40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0"/>
      <c r="H49" s="121">
        <v>41639</v>
      </c>
      <c r="I49" s="122">
        <v>41639</v>
      </c>
      <c r="J49" s="12"/>
    </row>
    <row r="50" spans="1:10" x14ac:dyDescent="0.2">
      <c r="A50" s="179"/>
      <c r="B50" s="180"/>
      <c r="C50" s="180"/>
      <c r="D50" s="180"/>
      <c r="E50" s="118"/>
      <c r="F50" s="399"/>
      <c r="G50" s="123"/>
      <c r="H50" s="123"/>
      <c r="I50" s="124"/>
      <c r="J50" s="12"/>
    </row>
    <row r="51" spans="1:10" ht="13.5" thickBot="1" x14ac:dyDescent="0.25">
      <c r="A51" s="181"/>
      <c r="B51" s="182"/>
      <c r="C51" s="182"/>
      <c r="D51" s="182"/>
      <c r="E51" s="181"/>
      <c r="F51" s="183"/>
      <c r="G51" s="184"/>
      <c r="H51" s="184"/>
      <c r="I51" s="185"/>
      <c r="J51" s="12"/>
    </row>
    <row r="52" spans="1:10" ht="13.5" thickTop="1" x14ac:dyDescent="0.2">
      <c r="A52" s="70"/>
      <c r="B52" s="71"/>
      <c r="C52" s="71" t="s">
        <v>20</v>
      </c>
      <c r="D52" s="71"/>
      <c r="E52" s="72">
        <v>9100</v>
      </c>
      <c r="F52" s="73">
        <v>18000</v>
      </c>
      <c r="G52" s="74">
        <v>2000</v>
      </c>
      <c r="H52" s="74">
        <f>E52+F52-G52</f>
        <v>25100</v>
      </c>
      <c r="I52" s="92">
        <v>25100</v>
      </c>
      <c r="J52" s="12"/>
    </row>
    <row r="53" spans="1:10" x14ac:dyDescent="0.2">
      <c r="A53" s="75"/>
      <c r="B53" s="76"/>
      <c r="C53" s="76" t="s">
        <v>28</v>
      </c>
      <c r="D53" s="76"/>
      <c r="E53" s="77">
        <v>77679.53</v>
      </c>
      <c r="F53" s="78">
        <v>109431.64</v>
      </c>
      <c r="G53" s="79">
        <v>102810.58</v>
      </c>
      <c r="H53" s="79">
        <f>E53+F53-G53</f>
        <v>84300.589999999982</v>
      </c>
      <c r="I53" s="93">
        <v>84300.59</v>
      </c>
      <c r="J53" s="12"/>
    </row>
    <row r="54" spans="1:10" x14ac:dyDescent="0.2">
      <c r="A54" s="75"/>
      <c r="B54" s="76"/>
      <c r="C54" s="76" t="s">
        <v>19</v>
      </c>
      <c r="D54" s="76"/>
      <c r="E54" s="77">
        <v>233199.16999999998</v>
      </c>
      <c r="F54" s="78">
        <f>20427.37+67622</f>
        <v>88049.37</v>
      </c>
      <c r="G54" s="79">
        <v>128142.39999999999</v>
      </c>
      <c r="H54" s="79">
        <f>E54+F54-G54</f>
        <v>193106.13999999998</v>
      </c>
      <c r="I54" s="93">
        <f>120202.44+67622</f>
        <v>187824.44</v>
      </c>
      <c r="J54" s="12"/>
    </row>
    <row r="55" spans="1:10" x14ac:dyDescent="0.2">
      <c r="A55" s="75"/>
      <c r="B55" s="76"/>
      <c r="C55" s="76" t="s">
        <v>29</v>
      </c>
      <c r="D55" s="76"/>
      <c r="E55" s="77">
        <v>499075.60999999987</v>
      </c>
      <c r="F55" s="78">
        <v>855509</v>
      </c>
      <c r="G55" s="79">
        <v>720404</v>
      </c>
      <c r="H55" s="79">
        <f>E55+F55-G55</f>
        <v>634180.60999999987</v>
      </c>
      <c r="I55" s="93">
        <f>H55</f>
        <v>634180.60999999987</v>
      </c>
      <c r="J55" s="12"/>
    </row>
    <row r="56" spans="1:10" ht="18.75" thickBot="1" x14ac:dyDescent="0.4">
      <c r="A56" s="80" t="s">
        <v>12</v>
      </c>
      <c r="B56" s="186"/>
      <c r="C56" s="186"/>
      <c r="D56" s="186"/>
      <c r="E56" s="187">
        <f>E52+E53+E54+E55</f>
        <v>819054.30999999982</v>
      </c>
      <c r="F56" s="188">
        <f>F52+F53+F54+F55</f>
        <v>1070990.01</v>
      </c>
      <c r="G56" s="188">
        <f>G52+G53+G54+G55</f>
        <v>953356.98</v>
      </c>
      <c r="H56" s="188">
        <f>H52+H53+H54+H55</f>
        <v>936687.33999999985</v>
      </c>
      <c r="I56" s="189">
        <f>I52+I53+I54+I55</f>
        <v>931405.6399999999</v>
      </c>
      <c r="J56" s="12"/>
    </row>
    <row r="57" spans="1:10" ht="18.75" thickTop="1" x14ac:dyDescent="0.35">
      <c r="A57" s="82"/>
      <c r="B57" s="83"/>
      <c r="C57" s="83"/>
      <c r="D57" s="37"/>
      <c r="E57" s="37"/>
      <c r="F57" s="68"/>
      <c r="G57" s="85"/>
      <c r="H57" s="86"/>
      <c r="I57" s="86"/>
      <c r="J57" s="12"/>
    </row>
    <row r="58" spans="1:10" ht="1.5" customHeight="1" x14ac:dyDescent="0.35">
      <c r="A58" s="87"/>
      <c r="B58" s="88"/>
      <c r="C58" s="88"/>
      <c r="D58" s="89"/>
      <c r="E58" s="89"/>
      <c r="F58" s="86"/>
      <c r="G58" s="86"/>
      <c r="H58" s="86"/>
      <c r="I58" s="86"/>
      <c r="J58" s="12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</row>
  </sheetData>
  <mergeCells count="14">
    <mergeCell ref="F49:F50"/>
    <mergeCell ref="A2:D2"/>
    <mergeCell ref="E2:I2"/>
    <mergeCell ref="E3:I3"/>
    <mergeCell ref="E4:I4"/>
    <mergeCell ref="E5:I5"/>
    <mergeCell ref="E7:I7"/>
    <mergeCell ref="H14:I14"/>
    <mergeCell ref="A35:I37"/>
    <mergeCell ref="A45:I45"/>
    <mergeCell ref="H47:I47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2"/>
  <sheetViews>
    <sheetView topLeftCell="A4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.140625" style="17" customWidth="1"/>
    <col min="10" max="10" width="16.85546875" style="17" customWidth="1"/>
    <col min="11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111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112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22">
        <v>70259861</v>
      </c>
      <c r="F6" s="22"/>
      <c r="G6" s="23" t="s">
        <v>3</v>
      </c>
      <c r="H6" s="21"/>
      <c r="I6" s="21">
        <v>1110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3652000</v>
      </c>
      <c r="F17" s="132">
        <v>17334301.800000001</v>
      </c>
      <c r="G17" s="8">
        <f>H17+I17</f>
        <v>17113894.690000001</v>
      </c>
      <c r="H17" s="131">
        <v>17000037.690000001</v>
      </c>
      <c r="I17" s="131">
        <v>113857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3652000</v>
      </c>
      <c r="F19" s="132">
        <v>17984683</v>
      </c>
      <c r="G19" s="8">
        <f>H19+I19</f>
        <v>17724936.73</v>
      </c>
      <c r="H19" s="131">
        <v>17402682.73</v>
      </c>
      <c r="I19" s="131">
        <v>322254</v>
      </c>
      <c r="J19" s="25"/>
    </row>
    <row r="20" spans="1:10" s="5" customFormat="1" ht="3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0</v>
      </c>
      <c r="H23" s="7">
        <v>0</v>
      </c>
      <c r="I23" s="7">
        <v>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611042.03999999911</v>
      </c>
      <c r="H25" s="228">
        <f>H19-H17-H23</f>
        <v>402645.03999999911</v>
      </c>
      <c r="I25" s="228">
        <f>I19-I17-I23</f>
        <v>208397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G25-G27</f>
        <v>220346.03999999911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0">
        <v>390696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220346.04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22000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198346.04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390696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16" t="s">
        <v>238</v>
      </c>
      <c r="B35" s="416"/>
      <c r="C35" s="416"/>
      <c r="D35" s="416"/>
      <c r="E35" s="416"/>
      <c r="F35" s="416"/>
      <c r="G35" s="416"/>
      <c r="H35" s="416"/>
      <c r="I35" s="416"/>
    </row>
    <row r="36" spans="1:10" s="5" customFormat="1" x14ac:dyDescent="0.2">
      <c r="A36" s="416"/>
      <c r="B36" s="416"/>
      <c r="C36" s="416"/>
      <c r="D36" s="416"/>
      <c r="E36" s="416"/>
      <c r="F36" s="416"/>
      <c r="G36" s="416"/>
      <c r="H36" s="416"/>
      <c r="I36" s="416"/>
    </row>
    <row r="37" spans="1:10" x14ac:dyDescent="0.2">
      <c r="A37" s="416"/>
      <c r="B37" s="416"/>
      <c r="C37" s="416"/>
      <c r="D37" s="416"/>
      <c r="E37" s="416"/>
      <c r="F37" s="416"/>
      <c r="G37" s="416"/>
      <c r="H37" s="416"/>
      <c r="I37" s="416"/>
      <c r="J37" s="55"/>
    </row>
    <row r="38" spans="1:10" ht="19.5" x14ac:dyDescent="0.4">
      <c r="A38" s="33" t="s">
        <v>189</v>
      </c>
      <c r="B38" s="33" t="s">
        <v>30</v>
      </c>
      <c r="C38" s="33"/>
      <c r="D38" s="56"/>
      <c r="E38" s="173"/>
      <c r="F38" s="3"/>
      <c r="G38" s="57"/>
      <c r="H38" s="49"/>
      <c r="I38" s="49"/>
      <c r="J38" s="55"/>
    </row>
    <row r="39" spans="1:10" ht="18.75" x14ac:dyDescent="0.4">
      <c r="A39" s="33"/>
      <c r="B39" s="33"/>
      <c r="C39" s="33"/>
      <c r="D39" s="56"/>
      <c r="F39" s="58" t="s">
        <v>36</v>
      </c>
      <c r="G39" s="109" t="s">
        <v>6</v>
      </c>
      <c r="H39" s="29"/>
      <c r="I39" s="59" t="s">
        <v>39</v>
      </c>
      <c r="J39" s="55"/>
    </row>
    <row r="40" spans="1:10" ht="15" customHeight="1" x14ac:dyDescent="0.35">
      <c r="A40" s="175" t="s">
        <v>31</v>
      </c>
      <c r="B40" s="61"/>
      <c r="C40" s="2"/>
      <c r="D40" s="61"/>
      <c r="E40" s="173"/>
      <c r="F40" s="176">
        <v>0</v>
      </c>
      <c r="G40" s="176">
        <v>0</v>
      </c>
      <c r="H40" s="130"/>
      <c r="I40" s="63" t="s">
        <v>152</v>
      </c>
      <c r="J40" s="55"/>
    </row>
    <row r="41" spans="1:10" ht="16.5" x14ac:dyDescent="0.35">
      <c r="A41" s="175" t="s">
        <v>42</v>
      </c>
      <c r="B41" s="61"/>
      <c r="C41" s="2"/>
      <c r="D41" s="177"/>
      <c r="E41" s="177"/>
      <c r="F41" s="176">
        <v>1220225</v>
      </c>
      <c r="G41" s="176">
        <v>1220225</v>
      </c>
      <c r="H41" s="130"/>
      <c r="I41" s="63">
        <f>G41/F41</f>
        <v>1</v>
      </c>
      <c r="J41" s="12"/>
    </row>
    <row r="42" spans="1:10" ht="16.5" x14ac:dyDescent="0.35">
      <c r="A42" s="175" t="s">
        <v>43</v>
      </c>
      <c r="B42" s="61"/>
      <c r="C42" s="2"/>
      <c r="D42" s="177"/>
      <c r="E42" s="177"/>
      <c r="F42" s="176">
        <v>0</v>
      </c>
      <c r="G42" s="176">
        <v>0</v>
      </c>
      <c r="H42" s="130"/>
      <c r="I42" s="63" t="s">
        <v>152</v>
      </c>
      <c r="J42" s="12"/>
    </row>
    <row r="43" spans="1:10" ht="16.5" x14ac:dyDescent="0.35">
      <c r="A43" s="175" t="s">
        <v>165</v>
      </c>
      <c r="B43" s="61"/>
      <c r="C43" s="2"/>
      <c r="D43" s="173"/>
      <c r="E43" s="173"/>
      <c r="F43" s="176">
        <v>915169</v>
      </c>
      <c r="G43" s="176">
        <v>915169</v>
      </c>
      <c r="H43" s="130"/>
      <c r="I43" s="63">
        <f>G43/F43</f>
        <v>1</v>
      </c>
      <c r="J43" s="12"/>
    </row>
    <row r="44" spans="1:10" ht="16.5" x14ac:dyDescent="0.35">
      <c r="A44" s="175" t="s">
        <v>37</v>
      </c>
      <c r="B44" s="36"/>
      <c r="C44" s="36"/>
      <c r="D44" s="29"/>
      <c r="E44" s="29" t="s">
        <v>151</v>
      </c>
      <c r="F44" s="176">
        <v>0</v>
      </c>
      <c r="G44" s="176">
        <v>0</v>
      </c>
      <c r="H44" s="130"/>
      <c r="I44" s="67" t="s">
        <v>152</v>
      </c>
      <c r="J44" s="12"/>
    </row>
    <row r="45" spans="1:10" x14ac:dyDescent="0.2">
      <c r="A45" s="407"/>
      <c r="B45" s="407"/>
      <c r="C45" s="407"/>
      <c r="D45" s="407"/>
      <c r="E45" s="407"/>
      <c r="F45" s="407"/>
      <c r="G45" s="407"/>
      <c r="H45" s="407"/>
      <c r="I45" s="407"/>
      <c r="J45" s="12"/>
    </row>
    <row r="46" spans="1:10" ht="5.2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2"/>
    </row>
    <row r="47" spans="1:10" ht="19.5" thickBot="1" x14ac:dyDescent="0.45">
      <c r="A47" s="33" t="s">
        <v>190</v>
      </c>
      <c r="B47" s="33" t="s">
        <v>24</v>
      </c>
      <c r="C47" s="35"/>
      <c r="D47" s="173"/>
      <c r="E47" s="173"/>
      <c r="F47" s="68"/>
      <c r="G47" s="69"/>
      <c r="H47" s="408" t="s">
        <v>41</v>
      </c>
      <c r="I47" s="409"/>
      <c r="J47" s="12"/>
    </row>
    <row r="48" spans="1:10" ht="18.75" thickTop="1" x14ac:dyDescent="0.35">
      <c r="A48" s="110"/>
      <c r="B48" s="178"/>
      <c r="C48" s="112"/>
      <c r="D48" s="178"/>
      <c r="E48" s="113" t="s">
        <v>191</v>
      </c>
      <c r="F48" s="114" t="s">
        <v>25</v>
      </c>
      <c r="G48" s="115" t="s">
        <v>26</v>
      </c>
      <c r="H48" s="116" t="s">
        <v>27</v>
      </c>
      <c r="I48" s="117" t="s">
        <v>40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0"/>
      <c r="H49" s="121">
        <v>41639</v>
      </c>
      <c r="I49" s="122">
        <v>41639</v>
      </c>
      <c r="J49" s="12"/>
    </row>
    <row r="50" spans="1:10" x14ac:dyDescent="0.2">
      <c r="A50" s="179"/>
      <c r="B50" s="180"/>
      <c r="C50" s="180"/>
      <c r="D50" s="180"/>
      <c r="E50" s="118"/>
      <c r="F50" s="399"/>
      <c r="G50" s="123"/>
      <c r="H50" s="123"/>
      <c r="I50" s="124"/>
      <c r="J50" s="12"/>
    </row>
    <row r="51" spans="1:10" ht="13.5" thickBot="1" x14ac:dyDescent="0.25">
      <c r="A51" s="181"/>
      <c r="B51" s="182"/>
      <c r="C51" s="182"/>
      <c r="D51" s="182"/>
      <c r="E51" s="181"/>
      <c r="F51" s="183"/>
      <c r="G51" s="184"/>
      <c r="H51" s="184"/>
      <c r="I51" s="185"/>
      <c r="J51" s="12"/>
    </row>
    <row r="52" spans="1:10" ht="13.5" thickTop="1" x14ac:dyDescent="0.2">
      <c r="A52" s="70"/>
      <c r="B52" s="71"/>
      <c r="C52" s="71" t="s">
        <v>20</v>
      </c>
      <c r="D52" s="71"/>
      <c r="E52" s="72">
        <v>58300</v>
      </c>
      <c r="F52" s="73">
        <v>20000</v>
      </c>
      <c r="G52" s="74">
        <v>37500</v>
      </c>
      <c r="H52" s="74">
        <f>E52+F52-G52</f>
        <v>40800</v>
      </c>
      <c r="I52" s="92">
        <f>H52</f>
        <v>40800</v>
      </c>
      <c r="J52" s="12"/>
    </row>
    <row r="53" spans="1:10" x14ac:dyDescent="0.2">
      <c r="A53" s="75"/>
      <c r="B53" s="76"/>
      <c r="C53" s="76" t="s">
        <v>28</v>
      </c>
      <c r="D53" s="76"/>
      <c r="E53" s="77">
        <v>62048.520000000019</v>
      </c>
      <c r="F53" s="78">
        <v>90179</v>
      </c>
      <c r="G53" s="79">
        <v>112790</v>
      </c>
      <c r="H53" s="79">
        <f>E53+F53-G53</f>
        <v>39437.520000000019</v>
      </c>
      <c r="I53" s="93">
        <v>29800.799999999999</v>
      </c>
      <c r="J53" s="12"/>
    </row>
    <row r="54" spans="1:10" x14ac:dyDescent="0.2">
      <c r="A54" s="75"/>
      <c r="B54" s="76"/>
      <c r="C54" s="76" t="s">
        <v>19</v>
      </c>
      <c r="D54" s="76"/>
      <c r="E54" s="77">
        <v>1408806.17</v>
      </c>
      <c r="F54" s="78">
        <f>201656.16+505707.6</f>
        <v>707363.76</v>
      </c>
      <c r="G54" s="79">
        <f>371726.7+611304.2</f>
        <v>983030.89999999991</v>
      </c>
      <c r="H54" s="79">
        <f>E54+F54-G54</f>
        <v>1133139.0299999998</v>
      </c>
      <c r="I54" s="93">
        <f>496649.24+647049.79</f>
        <v>1143699.03</v>
      </c>
      <c r="J54" s="12"/>
    </row>
    <row r="55" spans="1:10" x14ac:dyDescent="0.2">
      <c r="A55" s="75"/>
      <c r="B55" s="76"/>
      <c r="C55" s="76" t="s">
        <v>29</v>
      </c>
      <c r="D55" s="76"/>
      <c r="E55" s="77">
        <v>1873484.8600000003</v>
      </c>
      <c r="F55" s="78">
        <v>1221696</v>
      </c>
      <c r="G55" s="79">
        <v>915169</v>
      </c>
      <c r="H55" s="79">
        <f>E55+F55-G55</f>
        <v>2180011.8600000003</v>
      </c>
      <c r="I55" s="93">
        <f>H55</f>
        <v>2180011.8600000003</v>
      </c>
      <c r="J55" s="12"/>
    </row>
    <row r="56" spans="1:10" ht="18.75" thickBot="1" x14ac:dyDescent="0.4">
      <c r="A56" s="80" t="s">
        <v>12</v>
      </c>
      <c r="B56" s="186"/>
      <c r="C56" s="186"/>
      <c r="D56" s="186"/>
      <c r="E56" s="187">
        <f>E52+E53+E54+E55</f>
        <v>3402639.5500000003</v>
      </c>
      <c r="F56" s="188">
        <f>F52+F53+F54+F55</f>
        <v>2039238.76</v>
      </c>
      <c r="G56" s="188">
        <f>G52+G53+G54+G55</f>
        <v>2048489.9</v>
      </c>
      <c r="H56" s="188">
        <f>H52+H53+H54+H55</f>
        <v>3393388.41</v>
      </c>
      <c r="I56" s="189">
        <f>I52+I53+I54+I55</f>
        <v>3394311.6900000004</v>
      </c>
      <c r="J56" s="12"/>
    </row>
    <row r="57" spans="1:10" ht="18.75" thickTop="1" x14ac:dyDescent="0.35">
      <c r="A57" s="82"/>
      <c r="B57" s="83"/>
      <c r="C57" s="83"/>
      <c r="D57" s="37"/>
      <c r="E57" s="37"/>
      <c r="F57" s="68"/>
      <c r="G57" s="69"/>
      <c r="H57" s="84"/>
      <c r="I57" s="84"/>
      <c r="J57" s="12"/>
    </row>
    <row r="58" spans="1:10" ht="18" x14ac:dyDescent="0.35">
      <c r="A58" s="82"/>
      <c r="B58" s="83"/>
      <c r="C58" s="83"/>
      <c r="D58" s="37"/>
      <c r="E58" s="37"/>
      <c r="F58" s="68"/>
      <c r="G58" s="85"/>
      <c r="H58" s="86"/>
      <c r="I58" s="86"/>
      <c r="J58" s="12"/>
    </row>
    <row r="59" spans="1:10" ht="1.5" customHeight="1" x14ac:dyDescent="0.35">
      <c r="A59" s="87"/>
      <c r="B59" s="88"/>
      <c r="C59" s="88"/>
      <c r="D59" s="89"/>
      <c r="E59" s="89"/>
      <c r="F59" s="86"/>
      <c r="G59" s="86"/>
      <c r="H59" s="86"/>
      <c r="I59" s="86"/>
      <c r="J59" s="12"/>
    </row>
    <row r="60" spans="1:10" x14ac:dyDescent="0.2">
      <c r="A60" s="90"/>
      <c r="B60" s="90"/>
      <c r="C60" s="90"/>
      <c r="D60" s="90"/>
      <c r="E60" s="90"/>
      <c r="F60" s="90"/>
      <c r="G60" s="90"/>
      <c r="H60" s="90"/>
      <c r="I60" s="90"/>
    </row>
    <row r="62" spans="1:10" x14ac:dyDescent="0.2">
      <c r="A62" s="11"/>
      <c r="B62" s="11"/>
      <c r="C62" s="11"/>
      <c r="D62" s="11"/>
      <c r="E62" s="11"/>
      <c r="F62" s="11"/>
      <c r="G62" s="11"/>
      <c r="H62" s="11"/>
      <c r="I62" s="11"/>
    </row>
  </sheetData>
  <mergeCells count="14">
    <mergeCell ref="A2:D2"/>
    <mergeCell ref="E2:I2"/>
    <mergeCell ref="E3:I3"/>
    <mergeCell ref="E4:I4"/>
    <mergeCell ref="F49:F50"/>
    <mergeCell ref="E5:I5"/>
    <mergeCell ref="E7:I7"/>
    <mergeCell ref="H47:I47"/>
    <mergeCell ref="H14:I14"/>
    <mergeCell ref="A35:I37"/>
    <mergeCell ref="A45:I45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0" zoomScaleNormal="100" workbookViewId="0">
      <selection activeCell="B47" sqref="B47:B48"/>
    </sheetView>
  </sheetViews>
  <sheetFormatPr defaultRowHeight="12.75" x14ac:dyDescent="0.2"/>
  <cols>
    <col min="1" max="1" width="7.5703125" style="17" customWidth="1"/>
    <col min="2" max="2" width="2.5703125" style="17" customWidth="1"/>
    <col min="3" max="3" width="8.42578125" style="17" customWidth="1"/>
    <col min="4" max="4" width="8.28515625" style="17" customWidth="1"/>
    <col min="5" max="5" width="14.7109375" style="17" customWidth="1"/>
    <col min="6" max="6" width="15.5703125" style="17" customWidth="1"/>
    <col min="7" max="8" width="14.7109375" style="17" customWidth="1"/>
    <col min="9" max="9" width="16" style="17" customWidth="1"/>
    <col min="10" max="10" width="16.85546875" style="17" customWidth="1"/>
    <col min="11" max="11" width="10.7109375" style="11" bestFit="1" customWidth="1"/>
    <col min="12" max="16384" width="9.140625" style="11"/>
  </cols>
  <sheetData>
    <row r="1" spans="1:10" ht="19.5" x14ac:dyDescent="0.4">
      <c r="A1" s="15" t="s">
        <v>0</v>
      </c>
      <c r="B1" s="16"/>
      <c r="C1" s="16"/>
      <c r="D1" s="16"/>
    </row>
    <row r="2" spans="1:10" ht="19.5" x14ac:dyDescent="0.4">
      <c r="A2" s="400" t="s">
        <v>1</v>
      </c>
      <c r="B2" s="400"/>
      <c r="C2" s="400"/>
      <c r="D2" s="400"/>
      <c r="E2" s="401" t="s">
        <v>172</v>
      </c>
      <c r="F2" s="401"/>
      <c r="G2" s="401"/>
      <c r="H2" s="401"/>
      <c r="I2" s="401"/>
      <c r="J2" s="19"/>
    </row>
    <row r="3" spans="1:10" ht="9.75" customHeight="1" x14ac:dyDescent="0.4">
      <c r="A3" s="18"/>
      <c r="B3" s="18"/>
      <c r="C3" s="18"/>
      <c r="D3" s="18"/>
      <c r="E3" s="402" t="s">
        <v>32</v>
      </c>
      <c r="F3" s="402"/>
      <c r="G3" s="402"/>
      <c r="H3" s="402"/>
      <c r="I3" s="402"/>
      <c r="J3" s="19"/>
    </row>
    <row r="4" spans="1:10" ht="15.75" x14ac:dyDescent="0.25">
      <c r="A4" s="20" t="s">
        <v>2</v>
      </c>
      <c r="E4" s="413" t="s">
        <v>113</v>
      </c>
      <c r="F4" s="413"/>
      <c r="G4" s="413"/>
      <c r="H4" s="413"/>
      <c r="I4" s="413"/>
    </row>
    <row r="5" spans="1:10" ht="7.5" customHeight="1" x14ac:dyDescent="0.25">
      <c r="A5" s="20"/>
      <c r="E5" s="402" t="s">
        <v>32</v>
      </c>
      <c r="F5" s="402"/>
      <c r="G5" s="402"/>
      <c r="H5" s="402"/>
      <c r="I5" s="402"/>
    </row>
    <row r="6" spans="1:10" ht="19.5" x14ac:dyDescent="0.4">
      <c r="A6" s="19" t="s">
        <v>149</v>
      </c>
      <c r="E6" s="91" t="s">
        <v>114</v>
      </c>
      <c r="F6" s="22"/>
      <c r="G6" s="23" t="s">
        <v>3</v>
      </c>
      <c r="H6" s="21"/>
      <c r="I6" s="21">
        <v>1128</v>
      </c>
    </row>
    <row r="7" spans="1:10" ht="8.25" customHeight="1" x14ac:dyDescent="0.4">
      <c r="A7" s="19"/>
      <c r="E7" s="402" t="s">
        <v>33</v>
      </c>
      <c r="F7" s="402"/>
      <c r="G7" s="402"/>
      <c r="H7" s="402"/>
      <c r="I7" s="402"/>
    </row>
    <row r="8" spans="1:10" ht="19.5" hidden="1" x14ac:dyDescent="0.4">
      <c r="A8" s="19"/>
      <c r="E8" s="21"/>
      <c r="F8" s="21"/>
      <c r="G8" s="21"/>
      <c r="H8" s="23"/>
      <c r="I8" s="21"/>
    </row>
    <row r="9" spans="1:10" ht="30.75" customHeight="1" x14ac:dyDescent="0.4">
      <c r="A9" s="19"/>
      <c r="E9" s="21"/>
      <c r="F9" s="21"/>
      <c r="G9" s="21"/>
      <c r="H9" s="23"/>
      <c r="I9" s="21"/>
    </row>
    <row r="12" spans="1:10" s="5" customFormat="1" ht="15" customHeight="1" x14ac:dyDescent="0.4">
      <c r="A12" s="24"/>
      <c r="B12" s="25"/>
      <c r="C12" s="25"/>
      <c r="D12" s="25"/>
      <c r="E12" s="26" t="s">
        <v>4</v>
      </c>
      <c r="F12" s="26" t="s">
        <v>5</v>
      </c>
      <c r="G12" s="27" t="s">
        <v>6</v>
      </c>
      <c r="H12" s="48" t="s">
        <v>7</v>
      </c>
      <c r="I12" s="48"/>
      <c r="J12" s="25"/>
    </row>
    <row r="13" spans="1:10" s="5" customFormat="1" ht="15" customHeight="1" x14ac:dyDescent="0.4">
      <c r="A13" s="29"/>
      <c r="B13" s="29"/>
      <c r="C13" s="29"/>
      <c r="D13" s="29"/>
      <c r="E13" s="26" t="s">
        <v>8</v>
      </c>
      <c r="F13" s="26" t="s">
        <v>8</v>
      </c>
      <c r="G13" s="27" t="s">
        <v>9</v>
      </c>
      <c r="H13" s="171" t="s">
        <v>10</v>
      </c>
      <c r="I13" s="109" t="s">
        <v>11</v>
      </c>
      <c r="J13" s="25"/>
    </row>
    <row r="14" spans="1:10" s="5" customFormat="1" ht="12.75" customHeight="1" x14ac:dyDescent="0.2">
      <c r="A14" s="29"/>
      <c r="B14" s="29"/>
      <c r="C14" s="29"/>
      <c r="D14" s="29"/>
      <c r="E14" s="26" t="s">
        <v>12</v>
      </c>
      <c r="F14" s="26" t="s">
        <v>12</v>
      </c>
      <c r="G14" s="172"/>
      <c r="H14" s="408" t="s">
        <v>180</v>
      </c>
      <c r="I14" s="409"/>
      <c r="J14" s="25"/>
    </row>
    <row r="15" spans="1:10" s="5" customFormat="1" ht="12.75" customHeight="1" x14ac:dyDescent="0.2">
      <c r="A15" s="29"/>
      <c r="B15" s="29"/>
      <c r="C15" s="29"/>
      <c r="D15" s="29"/>
      <c r="E15" s="26"/>
      <c r="F15" s="26"/>
      <c r="G15" s="172"/>
      <c r="H15" s="169"/>
      <c r="I15" s="133"/>
      <c r="J15" s="25"/>
    </row>
    <row r="16" spans="1:10" s="5" customFormat="1" ht="18.75" x14ac:dyDescent="0.4">
      <c r="A16" s="33" t="s">
        <v>185</v>
      </c>
      <c r="B16" s="33"/>
      <c r="C16" s="34"/>
      <c r="D16" s="35"/>
      <c r="E16" s="36"/>
      <c r="F16" s="36"/>
      <c r="G16" s="173"/>
      <c r="H16" s="29"/>
      <c r="I16" s="29"/>
      <c r="J16" s="25"/>
    </row>
    <row r="17" spans="1:10" s="5" customFormat="1" ht="19.5" x14ac:dyDescent="0.4">
      <c r="A17" s="38" t="s">
        <v>14</v>
      </c>
      <c r="B17" s="33"/>
      <c r="C17" s="34"/>
      <c r="D17" s="35"/>
      <c r="E17" s="131">
        <v>16273000</v>
      </c>
      <c r="F17" s="132">
        <v>51949576.93</v>
      </c>
      <c r="G17" s="8">
        <f>H17+I17</f>
        <v>52367971.93</v>
      </c>
      <c r="H17" s="131">
        <v>49223310.100000001</v>
      </c>
      <c r="I17" s="131">
        <v>3144661.83</v>
      </c>
      <c r="J17" s="25"/>
    </row>
    <row r="18" spans="1:10" s="5" customFormat="1" ht="20.25" customHeight="1" x14ac:dyDescent="0.35">
      <c r="A18" s="2"/>
      <c r="B18" s="25"/>
      <c r="C18" s="25"/>
      <c r="D18" s="25"/>
      <c r="J18" s="25"/>
    </row>
    <row r="19" spans="1:10" s="5" customFormat="1" ht="19.5" x14ac:dyDescent="0.4">
      <c r="A19" s="38" t="s">
        <v>15</v>
      </c>
      <c r="B19" s="3"/>
      <c r="C19" s="3"/>
      <c r="D19" s="3"/>
      <c r="E19" s="131">
        <v>16340000</v>
      </c>
      <c r="F19" s="132">
        <v>52643913.25</v>
      </c>
      <c r="G19" s="8">
        <f>H19+I19</f>
        <v>52532946.969999999</v>
      </c>
      <c r="H19" s="131">
        <v>48525810.859999999</v>
      </c>
      <c r="I19" s="131">
        <v>4007136.11</v>
      </c>
      <c r="J19" s="25"/>
    </row>
    <row r="20" spans="1:10" s="5" customFormat="1" ht="19.5" customHeight="1" x14ac:dyDescent="0.35">
      <c r="A20" s="2"/>
      <c r="B20" s="3"/>
      <c r="C20" s="3"/>
      <c r="D20" s="3"/>
      <c r="E20" s="8"/>
      <c r="F20" s="9"/>
      <c r="G20" s="8"/>
      <c r="H20" s="10"/>
      <c r="I20" s="10"/>
      <c r="J20" s="4"/>
    </row>
    <row r="21" spans="1:10" s="5" customFormat="1" ht="14.25" customHeight="1" x14ac:dyDescent="0.35">
      <c r="A21" s="2"/>
      <c r="B21" s="3"/>
      <c r="C21" s="3"/>
      <c r="D21" s="3"/>
      <c r="E21" s="39"/>
      <c r="F21" s="39"/>
      <c r="G21" s="40"/>
      <c r="H21" s="1"/>
      <c r="I21" s="1"/>
      <c r="J21" s="4"/>
    </row>
    <row r="22" spans="1:10" ht="19.5" x14ac:dyDescent="0.4">
      <c r="A22" s="41" t="s">
        <v>16</v>
      </c>
      <c r="B22" s="39"/>
      <c r="C22" s="39"/>
      <c r="D22" s="39"/>
      <c r="E22" s="39"/>
      <c r="F22" s="39"/>
      <c r="G22" s="42"/>
      <c r="H22" s="40"/>
      <c r="I22" s="40"/>
      <c r="J22" s="40"/>
    </row>
    <row r="23" spans="1:10" ht="18" x14ac:dyDescent="0.35">
      <c r="A23" s="39"/>
      <c r="B23" s="39"/>
      <c r="C23" s="174" t="s">
        <v>38</v>
      </c>
      <c r="D23" s="39"/>
      <c r="E23" s="39"/>
      <c r="F23" s="39"/>
      <c r="G23" s="6">
        <f>H23+I23</f>
        <v>126560</v>
      </c>
      <c r="H23" s="7">
        <v>0</v>
      </c>
      <c r="I23" s="7">
        <v>126560</v>
      </c>
      <c r="J23" s="40"/>
    </row>
    <row r="24" spans="1:10" ht="18" x14ac:dyDescent="0.35">
      <c r="A24" s="39"/>
      <c r="B24" s="39"/>
      <c r="C24" s="174"/>
      <c r="D24" s="39"/>
      <c r="E24" s="39"/>
      <c r="F24" s="39"/>
      <c r="G24" s="6"/>
      <c r="H24" s="7"/>
      <c r="I24" s="7"/>
      <c r="J24" s="40"/>
    </row>
    <row r="25" spans="1:10" s="192" customFormat="1" ht="19.5" x14ac:dyDescent="0.4">
      <c r="A25" s="226" t="s">
        <v>34</v>
      </c>
      <c r="B25" s="226"/>
      <c r="C25" s="227"/>
      <c r="D25" s="226"/>
      <c r="E25" s="226"/>
      <c r="F25" s="226"/>
      <c r="G25" s="228">
        <f>G19-G17-G23</f>
        <v>38415.039999999106</v>
      </c>
      <c r="H25" s="228">
        <f>H19-H17-H23</f>
        <v>-697499.24000000209</v>
      </c>
      <c r="I25" s="228">
        <f>I19-I17-I23</f>
        <v>735914.2799999998</v>
      </c>
      <c r="J25" s="229"/>
    </row>
    <row r="26" spans="1:10" s="192" customFormat="1" ht="18.75" customHeight="1" x14ac:dyDescent="0.3">
      <c r="A26" s="206" t="s">
        <v>197</v>
      </c>
      <c r="B26" s="206"/>
      <c r="C26" s="206"/>
      <c r="D26" s="206"/>
      <c r="E26" s="206"/>
      <c r="F26" s="206"/>
      <c r="G26" s="230">
        <f>G25</f>
        <v>38415.039999999106</v>
      </c>
      <c r="H26" s="194"/>
      <c r="I26" s="194"/>
      <c r="J26" s="191"/>
    </row>
    <row r="27" spans="1:10" s="192" customFormat="1" ht="15" x14ac:dyDescent="0.3">
      <c r="A27" s="206" t="s">
        <v>186</v>
      </c>
      <c r="B27" s="206"/>
      <c r="C27" s="206"/>
      <c r="D27" s="206"/>
      <c r="E27" s="206"/>
      <c r="F27" s="206"/>
      <c r="G27" s="231">
        <v>0</v>
      </c>
      <c r="H27" s="194"/>
      <c r="I27" s="194"/>
      <c r="J27" s="191"/>
    </row>
    <row r="28" spans="1:10" s="192" customFormat="1" x14ac:dyDescent="0.2">
      <c r="A28" s="194"/>
      <c r="B28" s="194"/>
      <c r="C28" s="194"/>
      <c r="D28" s="194"/>
      <c r="E28" s="194"/>
      <c r="F28" s="194"/>
      <c r="G28" s="194"/>
      <c r="H28" s="191"/>
      <c r="I28" s="191"/>
      <c r="J28" s="191"/>
    </row>
    <row r="29" spans="1:10" s="192" customFormat="1" ht="16.5" x14ac:dyDescent="0.35">
      <c r="A29" s="232" t="s">
        <v>187</v>
      </c>
      <c r="B29" s="232" t="s">
        <v>188</v>
      </c>
      <c r="C29" s="232"/>
      <c r="D29" s="214"/>
      <c r="E29" s="214"/>
      <c r="F29" s="199"/>
      <c r="G29" s="228"/>
      <c r="H29" s="197"/>
      <c r="I29" s="233"/>
      <c r="J29" s="234"/>
    </row>
    <row r="30" spans="1:10" s="192" customFormat="1" ht="16.5" customHeight="1" x14ac:dyDescent="0.3">
      <c r="A30" s="232"/>
      <c r="B30" s="232"/>
      <c r="C30" s="410" t="s">
        <v>18</v>
      </c>
      <c r="D30" s="410"/>
      <c r="E30" s="410"/>
      <c r="F30" s="199"/>
      <c r="G30" s="235">
        <f>G31+G32</f>
        <v>38415.040000000001</v>
      </c>
      <c r="H30" s="197"/>
      <c r="I30" s="233"/>
      <c r="J30" s="234"/>
    </row>
    <row r="31" spans="1:10" s="198" customFormat="1" ht="18.75" x14ac:dyDescent="0.4">
      <c r="A31" s="236"/>
      <c r="B31" s="236"/>
      <c r="C31" s="237"/>
      <c r="D31" s="238"/>
      <c r="E31" s="239" t="s">
        <v>198</v>
      </c>
      <c r="F31" s="240" t="s">
        <v>20</v>
      </c>
      <c r="G31" s="241">
        <v>35000</v>
      </c>
      <c r="H31" s="197"/>
      <c r="I31" s="233"/>
    </row>
    <row r="32" spans="1:10" s="198" customFormat="1" ht="18.75" x14ac:dyDescent="0.4">
      <c r="A32" s="236"/>
      <c r="B32" s="236"/>
      <c r="C32" s="242"/>
      <c r="D32" s="238"/>
      <c r="E32" s="243"/>
      <c r="F32" s="240" t="s">
        <v>19</v>
      </c>
      <c r="G32" s="241">
        <v>3415.04</v>
      </c>
      <c r="H32" s="197"/>
      <c r="I32" s="233"/>
    </row>
    <row r="33" spans="1:10" s="198" customFormat="1" ht="18.75" x14ac:dyDescent="0.4">
      <c r="A33" s="236"/>
      <c r="B33" s="244"/>
      <c r="C33" s="411" t="s">
        <v>199</v>
      </c>
      <c r="D33" s="411"/>
      <c r="E33" s="411"/>
      <c r="F33" s="411"/>
      <c r="G33" s="235">
        <f>G27</f>
        <v>0</v>
      </c>
      <c r="H33" s="197"/>
      <c r="I33" s="233"/>
    </row>
    <row r="34" spans="1:10" s="198" customFormat="1" ht="20.25" customHeight="1" x14ac:dyDescent="0.3">
      <c r="A34" s="245"/>
      <c r="B34" s="412" t="s">
        <v>200</v>
      </c>
      <c r="C34" s="412"/>
      <c r="D34" s="412"/>
      <c r="E34" s="412"/>
      <c r="F34" s="412"/>
      <c r="G34" s="246">
        <v>0</v>
      </c>
      <c r="H34" s="247"/>
      <c r="I34" s="247"/>
    </row>
    <row r="35" spans="1:10" s="5" customFormat="1" x14ac:dyDescent="0.2">
      <c r="A35" s="406"/>
      <c r="B35" s="406"/>
      <c r="C35" s="406"/>
      <c r="D35" s="406"/>
      <c r="E35" s="406"/>
      <c r="F35" s="406"/>
      <c r="G35" s="406"/>
      <c r="H35" s="406"/>
      <c r="I35" s="406"/>
    </row>
    <row r="36" spans="1:10" ht="6.75" customHeight="1" x14ac:dyDescent="0.2">
      <c r="A36" s="406"/>
      <c r="B36" s="406"/>
      <c r="C36" s="406"/>
      <c r="D36" s="406"/>
      <c r="E36" s="406"/>
      <c r="F36" s="406"/>
      <c r="G36" s="406"/>
      <c r="H36" s="406"/>
      <c r="I36" s="406"/>
      <c r="J36" s="55"/>
    </row>
    <row r="37" spans="1:10" ht="19.5" x14ac:dyDescent="0.4">
      <c r="A37" s="33" t="s">
        <v>189</v>
      </c>
      <c r="B37" s="33" t="s">
        <v>30</v>
      </c>
      <c r="C37" s="33"/>
      <c r="D37" s="56"/>
      <c r="E37" s="173"/>
      <c r="F37" s="3"/>
      <c r="G37" s="57"/>
      <c r="H37" s="49"/>
      <c r="I37" s="49"/>
      <c r="J37" s="55"/>
    </row>
    <row r="38" spans="1:10" ht="18.75" x14ac:dyDescent="0.4">
      <c r="A38" s="33"/>
      <c r="B38" s="33"/>
      <c r="C38" s="33"/>
      <c r="D38" s="56"/>
      <c r="F38" s="58" t="s">
        <v>36</v>
      </c>
      <c r="G38" s="109" t="s">
        <v>6</v>
      </c>
      <c r="H38" s="29"/>
      <c r="I38" s="59" t="s">
        <v>39</v>
      </c>
      <c r="J38" s="55"/>
    </row>
    <row r="39" spans="1:10" ht="15" customHeight="1" x14ac:dyDescent="0.35">
      <c r="A39" s="175" t="s">
        <v>31</v>
      </c>
      <c r="B39" s="61"/>
      <c r="C39" s="2"/>
      <c r="D39" s="61"/>
      <c r="E39" s="173"/>
      <c r="F39" s="176">
        <v>93301</v>
      </c>
      <c r="G39" s="176">
        <v>93301</v>
      </c>
      <c r="H39" s="130"/>
      <c r="I39" s="63">
        <f>G39/F39</f>
        <v>1</v>
      </c>
      <c r="J39" s="55"/>
    </row>
    <row r="40" spans="1:10" ht="16.5" x14ac:dyDescent="0.35">
      <c r="A40" s="175" t="s">
        <v>42</v>
      </c>
      <c r="B40" s="61"/>
      <c r="C40" s="2"/>
      <c r="D40" s="177"/>
      <c r="E40" s="177"/>
      <c r="F40" s="176">
        <v>1199487</v>
      </c>
      <c r="G40" s="176">
        <v>1199487</v>
      </c>
      <c r="H40" s="130"/>
      <c r="I40" s="63">
        <f>G40/F40</f>
        <v>1</v>
      </c>
      <c r="J40" s="12"/>
    </row>
    <row r="41" spans="1:10" ht="16.5" x14ac:dyDescent="0.35">
      <c r="A41" s="175" t="s">
        <v>43</v>
      </c>
      <c r="B41" s="61"/>
      <c r="C41" s="2"/>
      <c r="D41" s="177"/>
      <c r="E41" s="177"/>
      <c r="F41" s="176">
        <v>0</v>
      </c>
      <c r="G41" s="176">
        <v>0</v>
      </c>
      <c r="H41" s="130"/>
      <c r="I41" s="63" t="s">
        <v>152</v>
      </c>
      <c r="J41" s="12"/>
    </row>
    <row r="42" spans="1:10" ht="16.5" x14ac:dyDescent="0.35">
      <c r="A42" s="175" t="s">
        <v>165</v>
      </c>
      <c r="B42" s="61"/>
      <c r="C42" s="2"/>
      <c r="D42" s="173"/>
      <c r="E42" s="173"/>
      <c r="F42" s="176">
        <v>899615</v>
      </c>
      <c r="G42" s="176">
        <v>899615</v>
      </c>
      <c r="H42" s="130"/>
      <c r="I42" s="63">
        <f>G42/F42</f>
        <v>1</v>
      </c>
      <c r="J42" s="12"/>
    </row>
    <row r="43" spans="1:10" ht="16.5" x14ac:dyDescent="0.35">
      <c r="A43" s="175" t="s">
        <v>37</v>
      </c>
      <c r="B43" s="36"/>
      <c r="C43" s="36"/>
      <c r="D43" s="29"/>
      <c r="E43" s="29" t="s">
        <v>151</v>
      </c>
      <c r="F43" s="176">
        <v>0</v>
      </c>
      <c r="G43" s="176">
        <v>0</v>
      </c>
      <c r="H43" s="130"/>
      <c r="I43" s="67" t="s">
        <v>152</v>
      </c>
      <c r="J43" s="12"/>
    </row>
    <row r="44" spans="1:10" x14ac:dyDescent="0.2">
      <c r="A44" s="407"/>
      <c r="B44" s="407"/>
      <c r="C44" s="407"/>
      <c r="D44" s="407"/>
      <c r="E44" s="407"/>
      <c r="F44" s="407"/>
      <c r="G44" s="407"/>
      <c r="H44" s="407"/>
      <c r="I44" s="407"/>
      <c r="J44" s="12"/>
    </row>
    <row r="45" spans="1:10" ht="3.7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2"/>
    </row>
    <row r="46" spans="1:10" ht="19.5" thickBot="1" x14ac:dyDescent="0.45">
      <c r="A46" s="33" t="s">
        <v>190</v>
      </c>
      <c r="B46" s="33" t="s">
        <v>24</v>
      </c>
      <c r="C46" s="35"/>
      <c r="D46" s="173"/>
      <c r="E46" s="173"/>
      <c r="F46" s="68"/>
      <c r="G46" s="69"/>
      <c r="H46" s="408" t="s">
        <v>41</v>
      </c>
      <c r="I46" s="409"/>
      <c r="J46" s="12"/>
    </row>
    <row r="47" spans="1:10" ht="18.75" thickTop="1" x14ac:dyDescent="0.35">
      <c r="A47" s="110"/>
      <c r="B47" s="178"/>
      <c r="C47" s="112"/>
      <c r="D47" s="178"/>
      <c r="E47" s="113" t="s">
        <v>191</v>
      </c>
      <c r="F47" s="114" t="s">
        <v>25</v>
      </c>
      <c r="G47" s="115" t="s">
        <v>26</v>
      </c>
      <c r="H47" s="116" t="s">
        <v>27</v>
      </c>
      <c r="I47" s="117" t="s">
        <v>40</v>
      </c>
      <c r="J47" s="12"/>
    </row>
    <row r="48" spans="1:10" x14ac:dyDescent="0.2">
      <c r="A48" s="179"/>
      <c r="B48" s="180"/>
      <c r="C48" s="180"/>
      <c r="D48" s="180"/>
      <c r="E48" s="118"/>
      <c r="F48" s="399"/>
      <c r="G48" s="120"/>
      <c r="H48" s="121">
        <v>41639</v>
      </c>
      <c r="I48" s="122">
        <v>41639</v>
      </c>
      <c r="J48" s="12"/>
    </row>
    <row r="49" spans="1:10" x14ac:dyDescent="0.2">
      <c r="A49" s="179"/>
      <c r="B49" s="180"/>
      <c r="C49" s="180"/>
      <c r="D49" s="180"/>
      <c r="E49" s="118"/>
      <c r="F49" s="399"/>
      <c r="G49" s="123"/>
      <c r="H49" s="123"/>
      <c r="I49" s="124"/>
      <c r="J49" s="12"/>
    </row>
    <row r="50" spans="1:10" ht="13.5" thickBot="1" x14ac:dyDescent="0.25">
      <c r="A50" s="181"/>
      <c r="B50" s="182"/>
      <c r="C50" s="182"/>
      <c r="D50" s="182"/>
      <c r="E50" s="181"/>
      <c r="F50" s="183"/>
      <c r="G50" s="184"/>
      <c r="H50" s="184"/>
      <c r="I50" s="185"/>
      <c r="J50" s="12"/>
    </row>
    <row r="51" spans="1:10" ht="13.5" thickTop="1" x14ac:dyDescent="0.2">
      <c r="A51" s="70"/>
      <c r="B51" s="71"/>
      <c r="C51" s="71" t="s">
        <v>20</v>
      </c>
      <c r="D51" s="71"/>
      <c r="E51" s="72">
        <v>0</v>
      </c>
      <c r="F51" s="73">
        <v>0</v>
      </c>
      <c r="G51" s="74">
        <v>0</v>
      </c>
      <c r="H51" s="74">
        <f>E51+F51-G51</f>
        <v>0</v>
      </c>
      <c r="I51" s="92">
        <f>H51</f>
        <v>0</v>
      </c>
      <c r="J51" s="12"/>
    </row>
    <row r="52" spans="1:10" x14ac:dyDescent="0.2">
      <c r="A52" s="75"/>
      <c r="B52" s="76"/>
      <c r="C52" s="76" t="s">
        <v>28</v>
      </c>
      <c r="D52" s="76"/>
      <c r="E52" s="77">
        <v>300019.91000000003</v>
      </c>
      <c r="F52" s="78">
        <v>229170</v>
      </c>
      <c r="G52" s="79">
        <v>235948.91</v>
      </c>
      <c r="H52" s="79">
        <f>E52+F52-G52</f>
        <v>293241</v>
      </c>
      <c r="I52" s="93">
        <v>252843.26</v>
      </c>
      <c r="J52" s="12"/>
    </row>
    <row r="53" spans="1:10" x14ac:dyDescent="0.2">
      <c r="A53" s="75"/>
      <c r="B53" s="76"/>
      <c r="C53" s="76" t="s">
        <v>19</v>
      </c>
      <c r="D53" s="76"/>
      <c r="E53" s="77">
        <v>399986.93999999994</v>
      </c>
      <c r="F53" s="78">
        <v>60000</v>
      </c>
      <c r="G53" s="79">
        <v>55000</v>
      </c>
      <c r="H53" s="79">
        <f>E53+F53-G53</f>
        <v>404986.93999999994</v>
      </c>
      <c r="I53" s="93">
        <f>H53</f>
        <v>404986.93999999994</v>
      </c>
      <c r="J53" s="12"/>
    </row>
    <row r="54" spans="1:10" x14ac:dyDescent="0.2">
      <c r="A54" s="75"/>
      <c r="B54" s="76"/>
      <c r="C54" s="76" t="s">
        <v>29</v>
      </c>
      <c r="D54" s="76"/>
      <c r="E54" s="77">
        <v>452902.81000000006</v>
      </c>
      <c r="F54" s="78">
        <v>1349266.95</v>
      </c>
      <c r="G54" s="79">
        <v>1764997</v>
      </c>
      <c r="H54" s="79">
        <f>E54+F54-G54</f>
        <v>37172.760000000009</v>
      </c>
      <c r="I54" s="93">
        <f>H54</f>
        <v>37172.760000000009</v>
      </c>
      <c r="J54" s="12"/>
    </row>
    <row r="55" spans="1:10" ht="18.75" thickBot="1" x14ac:dyDescent="0.4">
      <c r="A55" s="80" t="s">
        <v>12</v>
      </c>
      <c r="B55" s="186"/>
      <c r="C55" s="186"/>
      <c r="D55" s="186"/>
      <c r="E55" s="187">
        <f>E51+E52+E53+E54</f>
        <v>1152909.6600000001</v>
      </c>
      <c r="F55" s="188">
        <f>F51+F52+F53+F54</f>
        <v>1638436.95</v>
      </c>
      <c r="G55" s="188">
        <f>G51+G52+G53+G54</f>
        <v>2055945.9100000001</v>
      </c>
      <c r="H55" s="188">
        <f>H51+H52+H53+H54</f>
        <v>735400.7</v>
      </c>
      <c r="I55" s="189">
        <f>I51+I52+I53+I54</f>
        <v>695002.96</v>
      </c>
      <c r="J55" s="12"/>
    </row>
    <row r="56" spans="1:10" ht="1.5" customHeight="1" thickTop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F48:F49"/>
    <mergeCell ref="A2:D2"/>
    <mergeCell ref="E2:I2"/>
    <mergeCell ref="E3:I3"/>
    <mergeCell ref="E4:I4"/>
    <mergeCell ref="E5:I5"/>
    <mergeCell ref="E7:I7"/>
    <mergeCell ref="H14:I14"/>
    <mergeCell ref="A35:I36"/>
    <mergeCell ref="A44:I44"/>
    <mergeCell ref="H46:I46"/>
    <mergeCell ref="C30:E30"/>
    <mergeCell ref="C33:F33"/>
    <mergeCell ref="B34:F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32</vt:i4>
      </vt:variant>
    </vt:vector>
  </HeadingPairs>
  <TitlesOfParts>
    <vt:vector size="63" baseType="lpstr">
      <vt:lpstr>Rekapitulace</vt:lpstr>
      <vt:lpstr>1035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List1</vt:lpstr>
      <vt:lpstr>Rekapitulace!názvy.tisku</vt:lpstr>
      <vt:lpstr>Rekapitulace!Názvy_tisku</vt:lpstr>
      <vt:lpstr>'1035'!Oblast_tisku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Stiebnerová Monika</cp:lastModifiedBy>
  <cp:lastPrinted>2014-06-02T12:42:16Z</cp:lastPrinted>
  <dcterms:created xsi:type="dcterms:W3CDTF">2008-01-24T08:46:29Z</dcterms:created>
  <dcterms:modified xsi:type="dcterms:W3CDTF">2014-06-02T12:42:20Z</dcterms:modified>
</cp:coreProperties>
</file>