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0" windowHeight="7755" tabRatio="894"/>
  </bookViews>
  <sheets>
    <sheet name="Rekapitulace" sheetId="41" r:id="rId1"/>
    <sheet name="1016" sheetId="7" r:id="rId2"/>
    <sheet name="1017" sheetId="35" r:id="rId3"/>
    <sheet name="1106" sheetId="34" r:id="rId4"/>
    <sheet name="1125" sheetId="33" r:id="rId5"/>
    <sheet name="1126" sheetId="32" r:id="rId6"/>
    <sheet name="1127" sheetId="31" r:id="rId7"/>
    <sheet name="1151" sheetId="30" r:id="rId8"/>
    <sheet name="1161" sheetId="29" r:id="rId9"/>
    <sheet name="1212" sheetId="28" r:id="rId10"/>
    <sheet name="1305" sheetId="26" r:id="rId11"/>
    <sheet name="1401" sheetId="25" r:id="rId12"/>
    <sheet name="1402" sheetId="24" r:id="rId13"/>
    <sheet name="1465" sheetId="23" r:id="rId14"/>
    <sheet name="List1" sheetId="42" state="hidden" r:id="rId15"/>
  </sheets>
  <definedNames>
    <definedName name="A">#REF!</definedName>
    <definedName name="názvy.tisku">#REF!</definedName>
    <definedName name="_xlnm.Print_Area" localSheetId="1">'1016'!$A$1:$I$58</definedName>
    <definedName name="_xlnm.Print_Area" localSheetId="2">'1017'!$A$1:$I$55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'1127'!$A$1:$I$57</definedName>
    <definedName name="_xlnm.Print_Area" localSheetId="7">'1151'!$A$1:$I$54</definedName>
    <definedName name="_xlnm.Print_Area" localSheetId="8">'1161'!$A$1:$I$54</definedName>
    <definedName name="_xlnm.Print_Area" localSheetId="9">'1212'!$A$1:$I$55</definedName>
    <definedName name="_xlnm.Print_Area" localSheetId="10">'1305'!$A$1:$I$54</definedName>
    <definedName name="_xlnm.Print_Area" localSheetId="11">'1401'!$A$1:$I$54</definedName>
    <definedName name="_xlnm.Print_Area" localSheetId="12">'1402'!$A$1:$I$55</definedName>
    <definedName name="_xlnm.Print_Area" localSheetId="13">'1465'!$A$1:$I$55</definedName>
  </definedNames>
  <calcPr calcId="145621"/>
</workbook>
</file>

<file path=xl/calcChain.xml><?xml version="1.0" encoding="utf-8"?>
<calcChain xmlns="http://schemas.openxmlformats.org/spreadsheetml/2006/main">
  <c r="F26" i="41" l="1"/>
  <c r="F52" i="30" l="1"/>
  <c r="I52" i="30" l="1"/>
  <c r="N38" i="41" l="1"/>
  <c r="M36" i="41"/>
  <c r="L36" i="41"/>
  <c r="M34" i="41"/>
  <c r="L34" i="41"/>
  <c r="M32" i="41"/>
  <c r="L32" i="41"/>
  <c r="M30" i="41"/>
  <c r="L30" i="41"/>
  <c r="M28" i="41"/>
  <c r="L28" i="41"/>
  <c r="M26" i="41"/>
  <c r="L26" i="41"/>
  <c r="M24" i="41"/>
  <c r="L24" i="41"/>
  <c r="M22" i="41"/>
  <c r="L22" i="41"/>
  <c r="M20" i="41"/>
  <c r="L20" i="41"/>
  <c r="M18" i="41"/>
  <c r="L18" i="41"/>
  <c r="M16" i="41"/>
  <c r="L16" i="41"/>
  <c r="M14" i="41"/>
  <c r="L14" i="41"/>
  <c r="M12" i="41"/>
  <c r="L12" i="41"/>
  <c r="I28" i="41"/>
  <c r="I22" i="41"/>
  <c r="L38" i="41" l="1"/>
  <c r="M38" i="41"/>
  <c r="N39" i="41" s="1"/>
  <c r="G29" i="32" l="1"/>
  <c r="G32" i="23" l="1"/>
  <c r="G29" i="23"/>
  <c r="I24" i="23"/>
  <c r="H24" i="23"/>
  <c r="G32" i="24"/>
  <c r="G29" i="24"/>
  <c r="I24" i="24"/>
  <c r="H24" i="24"/>
  <c r="G32" i="25"/>
  <c r="G29" i="25"/>
  <c r="I24" i="25"/>
  <c r="H24" i="25"/>
  <c r="G32" i="26"/>
  <c r="G29" i="26"/>
  <c r="I24" i="26"/>
  <c r="H24" i="26"/>
  <c r="G32" i="28"/>
  <c r="G29" i="28"/>
  <c r="I24" i="28"/>
  <c r="H24" i="28"/>
  <c r="G32" i="29"/>
  <c r="G29" i="29"/>
  <c r="I24" i="29"/>
  <c r="H24" i="29"/>
  <c r="G32" i="30"/>
  <c r="G29" i="30"/>
  <c r="I24" i="30"/>
  <c r="H24" i="30"/>
  <c r="G31" i="31"/>
  <c r="G28" i="31"/>
  <c r="I23" i="31"/>
  <c r="H23" i="31"/>
  <c r="G32" i="32"/>
  <c r="I24" i="32"/>
  <c r="H24" i="32"/>
  <c r="G32" i="33"/>
  <c r="G29" i="33"/>
  <c r="I24" i="33"/>
  <c r="H24" i="33"/>
  <c r="G32" i="34"/>
  <c r="G29" i="34"/>
  <c r="I24" i="34"/>
  <c r="H24" i="34"/>
  <c r="G32" i="35"/>
  <c r="G29" i="35"/>
  <c r="I24" i="35"/>
  <c r="H24" i="35"/>
  <c r="G32" i="7"/>
  <c r="G29" i="7"/>
  <c r="I24" i="7"/>
  <c r="H24" i="7"/>
  <c r="G54" i="31" l="1"/>
  <c r="F53" i="24" l="1"/>
  <c r="I52" i="25"/>
  <c r="G53" i="28" l="1"/>
  <c r="F53" i="28"/>
  <c r="G52" i="29"/>
  <c r="F52" i="29"/>
  <c r="F52" i="32"/>
  <c r="G52" i="33"/>
  <c r="F52" i="33"/>
  <c r="I52" i="34"/>
  <c r="F52" i="34"/>
  <c r="I53" i="35"/>
  <c r="F53" i="35"/>
  <c r="I52" i="7" l="1"/>
  <c r="I41" i="31" l="1"/>
  <c r="I39" i="23" l="1"/>
  <c r="I39" i="28"/>
  <c r="I40" i="31"/>
  <c r="I38" i="34"/>
  <c r="I42" i="33" l="1"/>
  <c r="G55" i="23" l="1"/>
  <c r="F55" i="23"/>
  <c r="E55" i="23"/>
  <c r="H54" i="23"/>
  <c r="H53" i="23"/>
  <c r="H52" i="23"/>
  <c r="H51" i="23"/>
  <c r="I51" i="23" s="1"/>
  <c r="I42" i="23"/>
  <c r="I40" i="23"/>
  <c r="G22" i="23"/>
  <c r="G18" i="23"/>
  <c r="G16" i="23"/>
  <c r="G55" i="24"/>
  <c r="F55" i="24"/>
  <c r="E55" i="24"/>
  <c r="H54" i="24"/>
  <c r="H53" i="24"/>
  <c r="H52" i="24"/>
  <c r="H51" i="24"/>
  <c r="I42" i="24"/>
  <c r="I40" i="24"/>
  <c r="G22" i="24"/>
  <c r="G18" i="24"/>
  <c r="G16" i="24"/>
  <c r="G54" i="25"/>
  <c r="F54" i="25"/>
  <c r="E54" i="25"/>
  <c r="H53" i="25"/>
  <c r="I53" i="25" s="1"/>
  <c r="H52" i="25"/>
  <c r="H51" i="25"/>
  <c r="H50" i="25"/>
  <c r="I50" i="25" s="1"/>
  <c r="I41" i="25"/>
  <c r="I39" i="25"/>
  <c r="G22" i="25"/>
  <c r="G18" i="25"/>
  <c r="G16" i="25"/>
  <c r="G54" i="26"/>
  <c r="F54" i="26"/>
  <c r="E54" i="26"/>
  <c r="H53" i="26"/>
  <c r="I53" i="26" s="1"/>
  <c r="H52" i="26"/>
  <c r="I52" i="26" s="1"/>
  <c r="H51" i="26"/>
  <c r="H50" i="26"/>
  <c r="I50" i="26" s="1"/>
  <c r="I41" i="26"/>
  <c r="I39" i="26"/>
  <c r="G22" i="26"/>
  <c r="G18" i="26"/>
  <c r="G16" i="26"/>
  <c r="G55" i="28"/>
  <c r="F55" i="28"/>
  <c r="E55" i="28"/>
  <c r="H54" i="28"/>
  <c r="I54" i="28" s="1"/>
  <c r="H53" i="28"/>
  <c r="I53" i="28" s="1"/>
  <c r="H52" i="28"/>
  <c r="H51" i="28"/>
  <c r="I51" i="28" s="1"/>
  <c r="I42" i="28"/>
  <c r="I40" i="28"/>
  <c r="G22" i="28"/>
  <c r="G18" i="28"/>
  <c r="G16" i="28"/>
  <c r="G54" i="29"/>
  <c r="F54" i="29"/>
  <c r="E54" i="29"/>
  <c r="H53" i="29"/>
  <c r="I53" i="29" s="1"/>
  <c r="H52" i="29"/>
  <c r="I52" i="29" s="1"/>
  <c r="H51" i="29"/>
  <c r="H50" i="29"/>
  <c r="I50" i="29" s="1"/>
  <c r="I41" i="29"/>
  <c r="I39" i="29"/>
  <c r="G22" i="29"/>
  <c r="G18" i="29"/>
  <c r="G16" i="29"/>
  <c r="G54" i="30"/>
  <c r="F54" i="30"/>
  <c r="E54" i="30"/>
  <c r="H53" i="30"/>
  <c r="I53" i="30" s="1"/>
  <c r="H52" i="30"/>
  <c r="H51" i="30"/>
  <c r="H50" i="30"/>
  <c r="I41" i="30"/>
  <c r="I39" i="30"/>
  <c r="G22" i="30"/>
  <c r="G18" i="30"/>
  <c r="G16" i="30"/>
  <c r="G56" i="31"/>
  <c r="F56" i="31"/>
  <c r="E56" i="31"/>
  <c r="H55" i="31"/>
  <c r="I55" i="31" s="1"/>
  <c r="H54" i="31"/>
  <c r="I54" i="31" s="1"/>
  <c r="H53" i="31"/>
  <c r="H52" i="31"/>
  <c r="I43" i="31"/>
  <c r="G21" i="31"/>
  <c r="G17" i="31"/>
  <c r="G15" i="31"/>
  <c r="G54" i="32"/>
  <c r="F54" i="32"/>
  <c r="E54" i="32"/>
  <c r="H53" i="32"/>
  <c r="I53" i="32" s="1"/>
  <c r="H52" i="32"/>
  <c r="I52" i="32" s="1"/>
  <c r="H51" i="32"/>
  <c r="H50" i="32"/>
  <c r="I50" i="32" s="1"/>
  <c r="I41" i="32"/>
  <c r="I39" i="32"/>
  <c r="G22" i="32"/>
  <c r="G18" i="32"/>
  <c r="G16" i="32"/>
  <c r="G54" i="33"/>
  <c r="F54" i="33"/>
  <c r="E54" i="33"/>
  <c r="H53" i="33"/>
  <c r="I53" i="33" s="1"/>
  <c r="H52" i="33"/>
  <c r="I52" i="33" s="1"/>
  <c r="H51" i="33"/>
  <c r="H50" i="33"/>
  <c r="I50" i="33" s="1"/>
  <c r="I41" i="33"/>
  <c r="I39" i="33"/>
  <c r="G22" i="33"/>
  <c r="G18" i="33"/>
  <c r="G16" i="33"/>
  <c r="G54" i="34"/>
  <c r="F54" i="34"/>
  <c r="E54" i="34"/>
  <c r="H53" i="34"/>
  <c r="I53" i="34" s="1"/>
  <c r="H52" i="34"/>
  <c r="H51" i="34"/>
  <c r="H50" i="34"/>
  <c r="I50" i="34" s="1"/>
  <c r="I41" i="34"/>
  <c r="I39" i="34"/>
  <c r="G22" i="34"/>
  <c r="G18" i="34"/>
  <c r="G16" i="34"/>
  <c r="G55" i="35"/>
  <c r="F55" i="35"/>
  <c r="E55" i="35"/>
  <c r="H54" i="35"/>
  <c r="I54" i="35" s="1"/>
  <c r="H53" i="35"/>
  <c r="H52" i="35"/>
  <c r="H51" i="35"/>
  <c r="I42" i="35"/>
  <c r="I40" i="35"/>
  <c r="G22" i="35"/>
  <c r="G18" i="35"/>
  <c r="G16" i="35"/>
  <c r="G54" i="7"/>
  <c r="F54" i="7"/>
  <c r="E54" i="7"/>
  <c r="H53" i="7"/>
  <c r="I53" i="7" s="1"/>
  <c r="H52" i="7"/>
  <c r="H51" i="7"/>
  <c r="H50" i="7"/>
  <c r="I50" i="7" s="1"/>
  <c r="I41" i="7"/>
  <c r="I39" i="7"/>
  <c r="G22" i="7"/>
  <c r="G18" i="7"/>
  <c r="G16" i="7"/>
  <c r="G24" i="30" l="1"/>
  <c r="G25" i="30" s="1"/>
  <c r="G24" i="29"/>
  <c r="G25" i="29" s="1"/>
  <c r="G24" i="28"/>
  <c r="G25" i="28" s="1"/>
  <c r="G24" i="26"/>
  <c r="G25" i="26" s="1"/>
  <c r="G24" i="25"/>
  <c r="G25" i="25" s="1"/>
  <c r="G24" i="24"/>
  <c r="G25" i="24" s="1"/>
  <c r="G24" i="23"/>
  <c r="G25" i="23" s="1"/>
  <c r="G24" i="35"/>
  <c r="G25" i="35" s="1"/>
  <c r="G24" i="32"/>
  <c r="G25" i="32" s="1"/>
  <c r="G23" i="31"/>
  <c r="G24" i="31" s="1"/>
  <c r="G24" i="7"/>
  <c r="G25" i="7" s="1"/>
  <c r="G24" i="34"/>
  <c r="G25" i="34" s="1"/>
  <c r="G24" i="33"/>
  <c r="G25" i="33" s="1"/>
  <c r="H55" i="23"/>
  <c r="H55" i="24"/>
  <c r="H54" i="25"/>
  <c r="I54" i="26"/>
  <c r="H54" i="26"/>
  <c r="H55" i="28"/>
  <c r="H54" i="29"/>
  <c r="H54" i="30"/>
  <c r="H54" i="33"/>
  <c r="H54" i="34"/>
  <c r="I54" i="34"/>
  <c r="H55" i="35"/>
  <c r="H54" i="7"/>
  <c r="I55" i="23"/>
  <c r="I55" i="24"/>
  <c r="I54" i="25"/>
  <c r="I55" i="28"/>
  <c r="I54" i="29"/>
  <c r="I50" i="30"/>
  <c r="I54" i="30" s="1"/>
  <c r="H56" i="31"/>
  <c r="I52" i="31"/>
  <c r="I56" i="31" s="1"/>
  <c r="I54" i="32"/>
  <c r="H54" i="32"/>
  <c r="I54" i="33"/>
  <c r="I51" i="35"/>
  <c r="I55" i="35" s="1"/>
  <c r="I54" i="7"/>
  <c r="I53" i="42" l="1"/>
  <c r="H53" i="42"/>
  <c r="G53" i="42"/>
  <c r="F53" i="42"/>
  <c r="E53" i="42"/>
  <c r="I52" i="42"/>
  <c r="H52" i="42"/>
  <c r="G52" i="42"/>
  <c r="F52" i="42"/>
  <c r="E52" i="42"/>
  <c r="I51" i="42"/>
  <c r="H51" i="42"/>
  <c r="G51" i="42"/>
  <c r="F51" i="42"/>
  <c r="E51" i="42"/>
  <c r="I50" i="42"/>
  <c r="H50" i="42"/>
  <c r="G50" i="42"/>
  <c r="F50" i="42"/>
  <c r="E50" i="42"/>
  <c r="I49" i="42"/>
  <c r="H49" i="42"/>
  <c r="G49" i="42"/>
  <c r="F49" i="42"/>
  <c r="E49" i="42"/>
  <c r="G41" i="42"/>
  <c r="F41" i="42"/>
  <c r="G40" i="42"/>
  <c r="F40" i="42"/>
  <c r="G39" i="42"/>
  <c r="F39" i="42"/>
  <c r="G38" i="42"/>
  <c r="F38" i="42"/>
  <c r="G37" i="42"/>
  <c r="F37" i="42"/>
  <c r="G31" i="42"/>
  <c r="G30" i="42"/>
  <c r="G29" i="42"/>
  <c r="G28" i="42"/>
  <c r="I24" i="42"/>
  <c r="H24" i="42"/>
  <c r="G24" i="42"/>
  <c r="I22" i="42"/>
  <c r="H22" i="42"/>
  <c r="G22" i="42"/>
  <c r="I18" i="42"/>
  <c r="H18" i="42"/>
  <c r="G18" i="42"/>
  <c r="F18" i="42"/>
  <c r="E18" i="42"/>
  <c r="I16" i="42"/>
  <c r="H16" i="42"/>
  <c r="G16" i="42"/>
  <c r="F16" i="42"/>
  <c r="E16" i="42"/>
  <c r="E11" i="41" l="1"/>
  <c r="E14" i="41"/>
  <c r="E16" i="41"/>
  <c r="E18" i="41"/>
  <c r="E20" i="41"/>
  <c r="E22" i="41"/>
  <c r="E24" i="41"/>
  <c r="E26" i="41"/>
  <c r="E28" i="41"/>
  <c r="E30" i="41"/>
  <c r="E32" i="41"/>
  <c r="E34" i="41"/>
  <c r="E36" i="41"/>
  <c r="F11" i="41"/>
  <c r="F36" i="41"/>
  <c r="F34" i="41"/>
  <c r="H34" i="41" s="1"/>
  <c r="K34" i="41" s="1"/>
  <c r="F32" i="41"/>
  <c r="F30" i="41"/>
  <c r="H30" i="41" s="1"/>
  <c r="J30" i="41" s="1"/>
  <c r="F28" i="41"/>
  <c r="F24" i="41"/>
  <c r="F22" i="41"/>
  <c r="F20" i="41"/>
  <c r="F18" i="41"/>
  <c r="H18" i="41" s="1"/>
  <c r="J18" i="41" s="1"/>
  <c r="F16" i="41"/>
  <c r="F14" i="41"/>
  <c r="H14" i="41" s="1"/>
  <c r="K14" i="41" s="1"/>
  <c r="G36" i="41"/>
  <c r="G38" i="41" s="1"/>
  <c r="H24" i="41" l="1"/>
  <c r="K24" i="41" s="1"/>
  <c r="H32" i="41"/>
  <c r="J32" i="41" s="1"/>
  <c r="H20" i="41"/>
  <c r="J20" i="41" s="1"/>
  <c r="H16" i="41"/>
  <c r="J16" i="41" s="1"/>
  <c r="H12" i="41"/>
  <c r="J12" i="41" s="1"/>
  <c r="H36" i="41"/>
  <c r="J36" i="41" s="1"/>
  <c r="H28" i="41"/>
  <c r="J28" i="41" s="1"/>
  <c r="H26" i="41"/>
  <c r="J26" i="41" s="1"/>
  <c r="H22" i="41"/>
  <c r="K22" i="41" s="1"/>
  <c r="K38" i="41" s="1"/>
  <c r="F38" i="41"/>
  <c r="E38" i="41"/>
  <c r="J38" i="41" l="1"/>
  <c r="K39" i="41" s="1"/>
  <c r="I38" i="41"/>
  <c r="H38" i="41"/>
</calcChain>
</file>

<file path=xl/sharedStrings.xml><?xml version="1.0" encoding="utf-8"?>
<sst xmlns="http://schemas.openxmlformats.org/spreadsheetml/2006/main" count="990" uniqueCount="163">
  <si>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</si>
  <si>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</si>
  <si>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</si>
  <si>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</si>
  <si>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</si>
  <si>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</si>
  <si>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</si>
  <si>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</si>
  <si>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</si>
  <si>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</si>
  <si>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</si>
  <si>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</si>
  <si>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</si>
  <si>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</si>
  <si>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</si>
  <si>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</si>
  <si>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</si>
  <si>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</si>
  <si>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>v Kč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</si>
  <si>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</si>
  <si>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</si>
  <si>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</si>
  <si>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</si>
  <si>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</si>
  <si>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</si>
  <si>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</si>
  <si>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</si>
  <si>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</si>
  <si>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</si>
  <si>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</si>
  <si>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</si>
  <si>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</si>
  <si>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</si>
  <si>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</si>
  <si>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</si>
  <si>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</si>
  <si>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</si>
  <si>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</si>
  <si>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</si>
  <si>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</si>
  <si>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</si>
  <si>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</si>
  <si>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</si>
  <si>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</si>
  <si>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</si>
  <si>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a) Příspěvkové organizace v oblasti školství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</si>
  <si>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</si>
  <si>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</si>
  <si>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</si>
  <si>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</si>
  <si>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</si>
  <si>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zlepšený VH</t>
  </si>
  <si>
    <t>ztráta</t>
  </si>
  <si>
    <t>Střední zdravotnická škola</t>
  </si>
  <si>
    <t>Základní umělecká škola</t>
  </si>
  <si>
    <t>Dětský domov a Školní jídelna</t>
  </si>
  <si>
    <t>CELKEM</t>
  </si>
  <si>
    <t>Komenského 10</t>
  </si>
  <si>
    <t>Prostějov</t>
  </si>
  <si>
    <t>Lidická 86</t>
  </si>
  <si>
    <t>Gymnázium Jiřího Wolkera</t>
  </si>
  <si>
    <t>Kollárova 3</t>
  </si>
  <si>
    <t>Lidická 4</t>
  </si>
  <si>
    <t>nám. Spojenců 17</t>
  </si>
  <si>
    <t>Obchodní akademie</t>
  </si>
  <si>
    <t>Palackého 18</t>
  </si>
  <si>
    <t>Vápenice 3</t>
  </si>
  <si>
    <t>SOU obchodní</t>
  </si>
  <si>
    <t>nám. E.Husserla 1</t>
  </si>
  <si>
    <t>Na Příhonech 425</t>
  </si>
  <si>
    <t>Konice</t>
  </si>
  <si>
    <t>Vrchlického 369</t>
  </si>
  <si>
    <t>Balkán 333</t>
  </si>
  <si>
    <t>Plumlov</t>
  </si>
  <si>
    <t>SŠ, ZŠ a MŠ Prostějov, Komenského 10</t>
  </si>
  <si>
    <t>Komenského 10, Prostějov</t>
  </si>
  <si>
    <t>Lidická 86, Prostějov</t>
  </si>
  <si>
    <t>Kollárova 3, Prostějov</t>
  </si>
  <si>
    <t>SOŠ průmyslová a SOU strojírenské, Prostějov, Lidická 4</t>
  </si>
  <si>
    <t>Lidická 4, Prostějov</t>
  </si>
  <si>
    <t>nám. Spojenců 17, Prostějov</t>
  </si>
  <si>
    <t>Obchodní akademie, Prostějov, Palackého 18</t>
  </si>
  <si>
    <t>Palackého 18, Prostějov</t>
  </si>
  <si>
    <t>Střední zdravotnická škola, Prostějov, Vápenice 3</t>
  </si>
  <si>
    <t>Vápenice 3, Prostějov</t>
  </si>
  <si>
    <t>SOU obchodní Prostějov, nám. E. Husserla 1</t>
  </si>
  <si>
    <t>nám. E. Husserla 1, Prostějov</t>
  </si>
  <si>
    <t>Základní umělecká škola Konice, Na Příhonech 425</t>
  </si>
  <si>
    <t>Na Příhonech 425, Konice</t>
  </si>
  <si>
    <t>Dětský domov a Školní jídelna, Konice, Vrchlického 369</t>
  </si>
  <si>
    <t>Vrchlického 369, Konice</t>
  </si>
  <si>
    <t>Dětský domov a Školní jídelna, Plumlov, Balkán 333</t>
  </si>
  <si>
    <t>Balkán 333, Plumlov</t>
  </si>
  <si>
    <t>SCHOLA SERVIS - zařízení pro DVPP a SSŠ, Prostějov</t>
  </si>
  <si>
    <t>IČ</t>
  </si>
  <si>
    <t xml:space="preserve">Částka </t>
  </si>
  <si>
    <t>nerozp.</t>
  </si>
  <si>
    <t xml:space="preserve"> /spolufin. akcí/</t>
  </si>
  <si>
    <t>00566896</t>
  </si>
  <si>
    <t>47922117</t>
  </si>
  <si>
    <t>00599212</t>
  </si>
  <si>
    <t>00544612</t>
  </si>
  <si>
    <t>00402320</t>
  </si>
  <si>
    <t>47922320</t>
  </si>
  <si>
    <t>Správce:  vedoucí odboru</t>
  </si>
  <si>
    <t>Odvody z investičního fondu /odpisy/</t>
  </si>
  <si>
    <t>SCHOLA SERVIS - zařízení pro DVPP a SSŠ</t>
  </si>
  <si>
    <t>SOŠ průmyslová a SOU strojírenské</t>
  </si>
  <si>
    <t>Střední škola, Základní škola a Mateřská škola</t>
  </si>
  <si>
    <t>Olomoucká 2931/25</t>
  </si>
  <si>
    <t>Vápenice 2986/1, Prostějov</t>
  </si>
  <si>
    <t>Střední škola designu a módy</t>
  </si>
  <si>
    <t>Vápenice 2986/1</t>
  </si>
  <si>
    <t>Střední škola designu a módy, Prostějov, Vápenice 1</t>
  </si>
  <si>
    <t>Olomoucká 2931/25, Prostějov</t>
  </si>
  <si>
    <t>jednotka - Kč na 2 des. místa</t>
  </si>
  <si>
    <t>Stav k 1.1.2012</t>
  </si>
  <si>
    <t>Švehlova střední škola polytechnická</t>
  </si>
  <si>
    <t>Švehlova střední škola polytechnická, Prostějov, nám. Spojenců 17</t>
  </si>
  <si>
    <t>Z celkového počtu 13 organizací okresu Prostějov skončilo: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</si>
  <si>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</si>
  <si>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</si>
  <si>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</si>
  <si>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</si>
  <si>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</si>
  <si>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</si>
  <si>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Stav k 1.1.2013</t>
  </si>
  <si>
    <t>Střední škola, Základní škola a Dětský domov</t>
  </si>
  <si>
    <t>Střední škola, Základní škola a Dětský domov Prostějov, Lidická 86</t>
  </si>
  <si>
    <t xml:space="preserve">Zlepšený výsledek hospodaření za rok 2013 ve výši 119 929,49 Kč bude použit k úhradě ztráty z minulých let, která je k 31.12.2013 ve výši -138 687,48 Kč. Zbylá část ztráty ve výši 18 757,99 Kč bude uhrazena ze zlepšeného výsledku hospodaření v následujících letech. </t>
  </si>
  <si>
    <t>Rekapitulace hospodaření /výsledek hospodaření/   za rok  2013   -  okres Prostějov</t>
  </si>
  <si>
    <t xml:space="preserve">Pozn. Neinvestiční příspěvek - odpisy - příspěvková organizace vrátila částku 4 226,- Kč dne 10.1.2014 na účet Olom. kraje </t>
  </si>
  <si>
    <t>Ztráta 335 960,03 Kč bude pokryta z prostředků rezervního fondu v souladu s ust. § 30, odst. 3d) zákona č. 250/2000 Sb., o rozpočtových pravidlech územních rozpočtů ve znění pozdějších předpisů - použití prostředků rezervního fondu, vyjma poskytnutých darů.</t>
  </si>
  <si>
    <t>Gymnázium Jiřího Wolkera, Prostějov, Kollárova 3</t>
  </si>
  <si>
    <t xml:space="preserve">Pozn. Neinvestiční příspěvek - odpisy - příspěvková organizace vrátila částku 2 525,88 Kč dne 14.1.2014 na účet Ol. kraje </t>
  </si>
  <si>
    <t>Pozn.: Vynaložené odpisy nad stanovený limit byly finančně pokryty z provozních prostředků organizace- 0,10 Kč.</t>
  </si>
  <si>
    <t>Ztráta 123 321,- Kč bude pokryta z prostředků rezervního fondu v souladu s ust. § 30, odst. 3d) zákona č. 250/2000 Sb., o rozpočtových pravidlech územních rozpočtů ve znění pozdějších předpisů - použití prostředků rezervního fondu, vyjma poskytnutých darů.</t>
  </si>
  <si>
    <t xml:space="preserve">Pozn. Neinvestiční příspěvek - odpisy - příspěvková organizace vrátila částku 416,- Kč dne 10.1.2014 na účet Ol. kraje </t>
  </si>
  <si>
    <t>Ztráta 36 127,79 Kč bude pokryta z prostředků rezervního fondu v souladu s ust. § 30, odst. 3d) zákona č. 250/2000 Sb., o rozpočtových pravidlech územních rozpočtů ve znění pozdějších předpisů - použití prostředků rezervního fondu, vyjma poskytnutých darů.</t>
  </si>
  <si>
    <t>a) Výsledek hospodaření po zdanění (bez transf. podílu)</t>
  </si>
  <si>
    <t xml:space="preserve">z toho: </t>
  </si>
  <si>
    <t xml:space="preserve"> -  Nerozdělený výsledek hospodaření (transfer)    
</t>
  </si>
  <si>
    <t>b) Výsledek hospod. minulých účet. období k 31.12.2013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</si>
  <si>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66 299,16 Kč.        
</t>
  </si>
  <si>
    <t xml:space="preserve">Výsledek hospodaření </t>
  </si>
  <si>
    <t xml:space="preserve">Rozdělení zlepšeného výsledku hospodaření </t>
  </si>
  <si>
    <t>(očištěného o transferový podíl)</t>
  </si>
  <si>
    <t>a) Rozdělení do fondů</t>
  </si>
  <si>
    <t>b) pokrytí ztráty z minulých období</t>
  </si>
  <si>
    <t>Fornd odměn</t>
  </si>
  <si>
    <t>transferový podíl          (účet 432)</t>
  </si>
  <si>
    <t>Saldo</t>
  </si>
  <si>
    <t xml:space="preserve">    Celkem rozděleno:</t>
  </si>
  <si>
    <t>Dle účetního výkazu               (po zdanění)</t>
  </si>
  <si>
    <t xml:space="preserve">Výsledek hospodaření očištěný o transferový podíl 
</t>
  </si>
  <si>
    <t xml:space="preserve"> - 10 organizací se zlepšeným výsledkem hospodaření v celkové výši     974 212,82 Kč</t>
  </si>
  <si>
    <t xml:space="preserve"> - 9 organizací se zlepšeným výsledkem hospodaření v celkové výši         665 254,64 Kč</t>
  </si>
  <si>
    <t xml:space="preserve"> - 4 organizace se zhoršeným výsledkem hospodaření v celkové výši      -587 045,04 Kč</t>
  </si>
  <si>
    <t xml:space="preserve"> - 3 organizace se zhoršeným výsledkem hospodaření v celkové výši    -495 408,82 Kč</t>
  </si>
  <si>
    <t>Pozn.: Vynaložené odpisy nad stanovený limit byly finančně pokryty z vlastních zdrojů organizace- 3 135,10 Kč.</t>
  </si>
  <si>
    <t>Pozn. Odpisy nad stanovený limit jsou ve výši transferového podílu tj. 284 426,40 Kč</t>
  </si>
  <si>
    <t>Po vyloučení transferového podílu jsou výsledky příspěvkových organizací následující:  78 209,60  Kč</t>
  </si>
  <si>
    <t xml:space="preserve">Výše výsledku hospodaření za rok 2013 je ovlivněna transferovým podílem, což je pouze účetní zápis bez vazby na finanční prostředky. O výši transferového podílu ponížila příspěvková organizace  investiční fond. Opravy účtování budou řešeny v roce 2014.Po odečtení transferového podílu z výsledku hospodaření příspěvkové organizace, skončila tato organizace ve ztrátě, která činí 91 636,22 Kč. Ztráta bude pokryta z prostředků rezervního fondu v souladu s ust. § 30, odst. 3d) zákona č. 250/2000 Sb., o rozpočtových pravidlech územních rozpočtů ve znění pozdějších předpisů - použití prostředků rezervního fondu, vyjma poskytnutých darů.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</si>
</sst>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b/>
      <sz val="8"/>
      <name val="Arial Black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0">
    <xf numFmtId="0" fontId="0" fillId="0" borderId="0" xfId="0"/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4" fontId="0" fillId="0" borderId="3" xfId="0" applyNumberFormat="1" applyFill="1" applyBorder="1"/>
    <xf numFmtId="4" fontId="0" fillId="0" borderId="11" xfId="0" applyNumberForma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9" fillId="0" borderId="0" xfId="0" applyFont="1" applyFill="1" applyAlignment="1" applyProtection="1">
      <alignment horizontal="left" indent="2"/>
      <protection hidden="1"/>
    </xf>
    <xf numFmtId="0" fontId="25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9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4" fontId="0" fillId="0" borderId="20" xfId="0" applyNumberFormat="1" applyFill="1" applyBorder="1" applyProtection="1">
      <protection hidden="1"/>
    </xf>
    <xf numFmtId="4" fontId="0" fillId="0" borderId="22" xfId="0" applyNumberFormat="1" applyFill="1" applyBorder="1" applyAlignment="1" applyProtection="1">
      <alignment horizontal="right"/>
      <protection hidden="1"/>
    </xf>
    <xf numFmtId="4" fontId="0" fillId="0" borderId="22" xfId="0" applyNumberFormat="1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0" fillId="0" borderId="25" xfId="0" applyFill="1" applyBorder="1" applyProtection="1">
      <protection hidden="1"/>
    </xf>
    <xf numFmtId="4" fontId="0" fillId="0" borderId="24" xfId="0" applyNumberFormat="1" applyFill="1" applyBorder="1" applyProtection="1">
      <protection hidden="1"/>
    </xf>
    <xf numFmtId="4" fontId="0" fillId="0" borderId="26" xfId="0" applyNumberFormat="1" applyFill="1" applyBorder="1" applyAlignment="1" applyProtection="1">
      <alignment horizontal="right"/>
      <protection hidden="1"/>
    </xf>
    <xf numFmtId="4" fontId="0" fillId="0" borderId="26" xfId="0" applyNumberFormat="1" applyFill="1" applyBorder="1" applyProtection="1">
      <protection hidden="1"/>
    </xf>
    <xf numFmtId="4" fontId="0" fillId="0" borderId="27" xfId="0" applyNumberFormat="1" applyFill="1" applyBorder="1" applyProtection="1">
      <protection hidden="1"/>
    </xf>
    <xf numFmtId="0" fontId="17" fillId="0" borderId="10" xfId="0" applyFont="1" applyFill="1" applyBorder="1" applyProtection="1">
      <protection hidden="1"/>
    </xf>
    <xf numFmtId="0" fontId="26" fillId="0" borderId="11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0" fontId="27" fillId="0" borderId="0" xfId="0" applyFont="1" applyFill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4" fontId="0" fillId="0" borderId="0" xfId="0" applyNumberFormat="1" applyFill="1"/>
    <xf numFmtId="0" fontId="31" fillId="0" borderId="0" xfId="0" applyFont="1" applyFill="1"/>
    <xf numFmtId="0" fontId="0" fillId="0" borderId="0" xfId="0" applyFill="1" applyAlignment="1">
      <alignment horizontal="right"/>
    </xf>
    <xf numFmtId="0" fontId="8" fillId="0" borderId="30" xfId="0" applyFont="1" applyFill="1" applyBorder="1"/>
    <xf numFmtId="0" fontId="8" fillId="0" borderId="33" xfId="0" applyFont="1" applyFill="1" applyBorder="1"/>
    <xf numFmtId="0" fontId="7" fillId="0" borderId="34" xfId="0" applyFont="1" applyFill="1" applyBorder="1"/>
    <xf numFmtId="0" fontId="32" fillId="0" borderId="35" xfId="0" applyFont="1" applyFill="1" applyBorder="1"/>
    <xf numFmtId="0" fontId="32" fillId="0" borderId="12" xfId="0" applyFont="1" applyFill="1" applyBorder="1"/>
    <xf numFmtId="0" fontId="33" fillId="0" borderId="1" xfId="0" applyFont="1" applyFill="1" applyBorder="1"/>
    <xf numFmtId="0" fontId="33" fillId="0" borderId="2" xfId="0" applyFont="1" applyFill="1" applyBorder="1"/>
    <xf numFmtId="0" fontId="27" fillId="0" borderId="2" xfId="0" applyFont="1" applyFill="1" applyBorder="1"/>
    <xf numFmtId="0" fontId="0" fillId="0" borderId="2" xfId="0" applyFill="1" applyBorder="1"/>
    <xf numFmtId="0" fontId="15" fillId="0" borderId="13" xfId="0" applyFont="1" applyFill="1" applyBorder="1"/>
    <xf numFmtId="0" fontId="15" fillId="0" borderId="0" xfId="0" applyFont="1" applyFill="1" applyBorder="1"/>
    <xf numFmtId="0" fontId="32" fillId="0" borderId="0" xfId="0" applyFont="1" applyFill="1" applyBorder="1"/>
    <xf numFmtId="0" fontId="33" fillId="0" borderId="10" xfId="0" applyFont="1" applyFill="1" applyBorder="1"/>
    <xf numFmtId="0" fontId="33" fillId="0" borderId="11" xfId="0" applyFont="1" applyFill="1" applyBorder="1"/>
    <xf numFmtId="0" fontId="27" fillId="0" borderId="11" xfId="0" applyFont="1" applyFill="1" applyBorder="1"/>
    <xf numFmtId="0" fontId="22" fillId="0" borderId="0" xfId="0" applyFont="1" applyFill="1" applyBorder="1"/>
    <xf numFmtId="0" fontId="27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2" fontId="6" fillId="0" borderId="0" xfId="0" applyNumberFormat="1" applyFont="1" applyFill="1" applyBorder="1"/>
    <xf numFmtId="0" fontId="33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34" fillId="0" borderId="0" xfId="0" applyFont="1" applyFill="1"/>
    <xf numFmtId="0" fontId="34" fillId="0" borderId="0" xfId="0" applyFont="1" applyFill="1" applyBorder="1"/>
    <xf numFmtId="10" fontId="35" fillId="0" borderId="0" xfId="0" applyNumberFormat="1" applyFont="1" applyFill="1" applyBorder="1"/>
    <xf numFmtId="0" fontId="17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36" fillId="0" borderId="2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13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7" xfId="0" applyFont="1" applyBorder="1" applyProtection="1">
      <protection hidden="1"/>
    </xf>
    <xf numFmtId="14" fontId="1" fillId="0" borderId="17" xfId="0" applyNumberFormat="1" applyFont="1" applyBorder="1" applyAlignment="1" applyProtection="1">
      <alignment horizontal="right"/>
      <protection hidden="1"/>
    </xf>
    <xf numFmtId="14" fontId="1" fillId="0" borderId="9" xfId="0" applyNumberFormat="1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7" fillId="0" borderId="0" xfId="0" applyFont="1" applyFill="1"/>
    <xf numFmtId="0" fontId="38" fillId="0" borderId="0" xfId="0" applyFont="1" applyFill="1"/>
    <xf numFmtId="4" fontId="34" fillId="0" borderId="10" xfId="0" applyNumberFormat="1" applyFont="1" applyFill="1" applyBorder="1"/>
    <xf numFmtId="0" fontId="34" fillId="0" borderId="11" xfId="0" applyFont="1" applyFill="1" applyBorder="1"/>
    <xf numFmtId="4" fontId="2" fillId="0" borderId="2" xfId="0" applyNumberFormat="1" applyFont="1" applyFill="1" applyBorder="1"/>
    <xf numFmtId="4" fontId="2" fillId="0" borderId="7" xfId="0" applyNumberFormat="1" applyFont="1" applyFill="1" applyBorder="1"/>
    <xf numFmtId="4" fontId="2" fillId="0" borderId="0" xfId="0" applyNumberFormat="1" applyFont="1" applyFill="1" applyBorder="1"/>
    <xf numFmtId="4" fontId="2" fillId="0" borderId="13" xfId="0" applyNumberFormat="1" applyFont="1" applyFill="1" applyBorder="1"/>
    <xf numFmtId="0" fontId="1" fillId="0" borderId="38" xfId="0" applyNumberFormat="1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6" xfId="0" applyFont="1" applyFill="1" applyBorder="1"/>
    <xf numFmtId="0" fontId="1" fillId="0" borderId="38" xfId="0" applyFont="1" applyFill="1" applyBorder="1"/>
    <xf numFmtId="0" fontId="1" fillId="0" borderId="8" xfId="0" applyFont="1" applyFill="1" applyBorder="1"/>
    <xf numFmtId="0" fontId="1" fillId="0" borderId="14" xfId="0" applyNumberFormat="1" applyFont="1" applyFill="1" applyBorder="1"/>
    <xf numFmtId="0" fontId="1" fillId="0" borderId="38" xfId="0" applyNumberFormat="1" applyFont="1" applyFill="1" applyBorder="1"/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left" indent="2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1" fillId="0" borderId="20" xfId="0" applyNumberFormat="1" applyFont="1" applyFill="1" applyBorder="1" applyAlignment="1" applyProtection="1">
      <alignment shrinkToFit="1"/>
      <protection hidden="1"/>
    </xf>
    <xf numFmtId="4" fontId="1" fillId="0" borderId="23" xfId="0" applyNumberFormat="1" applyFont="1" applyFill="1" applyBorder="1" applyAlignment="1" applyProtection="1">
      <alignment shrinkToFit="1"/>
      <protection hidden="1"/>
    </xf>
    <xf numFmtId="4" fontId="1" fillId="0" borderId="24" xfId="0" applyNumberFormat="1" applyFont="1" applyFill="1" applyBorder="1" applyAlignment="1" applyProtection="1">
      <alignment shrinkToFit="1"/>
      <protection hidden="1"/>
    </xf>
    <xf numFmtId="4" fontId="1" fillId="0" borderId="27" xfId="0" applyNumberFormat="1" applyFont="1" applyFill="1" applyBorder="1" applyAlignment="1" applyProtection="1">
      <alignment shrinkToFit="1"/>
      <protection hidden="1"/>
    </xf>
    <xf numFmtId="4" fontId="1" fillId="0" borderId="54" xfId="0" applyNumberFormat="1" applyFont="1" applyFill="1" applyBorder="1" applyAlignment="1" applyProtection="1">
      <alignment shrinkToFit="1"/>
      <protection hidden="1"/>
    </xf>
    <xf numFmtId="4" fontId="1" fillId="0" borderId="55" xfId="0" applyNumberFormat="1" applyFont="1" applyFill="1" applyBorder="1" applyAlignment="1" applyProtection="1">
      <alignment shrinkToFit="1"/>
      <protection hidden="1"/>
    </xf>
    <xf numFmtId="4" fontId="1" fillId="0" borderId="22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4" fontId="1" fillId="0" borderId="28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4" fontId="1" fillId="0" borderId="0" xfId="0" applyNumberFormat="1" applyFont="1" applyFill="1" applyBorder="1" applyAlignment="1" applyProtection="1">
      <alignment horizontal="right" shrinkToFit="1"/>
      <protection hidden="1"/>
    </xf>
    <xf numFmtId="4" fontId="1" fillId="0" borderId="0" xfId="0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2" xfId="0" applyBorder="1" applyProtection="1">
      <protection hidden="1"/>
    </xf>
    <xf numFmtId="0" fontId="15" fillId="0" borderId="11" xfId="0" applyFont="1" applyFill="1" applyBorder="1" applyProtection="1">
      <protection hidden="1"/>
    </xf>
    <xf numFmtId="4" fontId="15" fillId="0" borderId="10" xfId="0" applyNumberFormat="1" applyFont="1" applyFill="1" applyBorder="1" applyProtection="1">
      <protection hidden="1"/>
    </xf>
    <xf numFmtId="4" fontId="15" fillId="0" borderId="28" xfId="0" applyNumberFormat="1" applyFont="1" applyFill="1" applyBorder="1" applyProtection="1">
      <protection hidden="1"/>
    </xf>
    <xf numFmtId="4" fontId="15" fillId="0" borderId="29" xfId="0" applyNumberFormat="1" applyFont="1" applyFill="1" applyBorder="1" applyProtection="1">
      <protection hidden="1"/>
    </xf>
    <xf numFmtId="4" fontId="0" fillId="0" borderId="56" xfId="0" applyNumberFormat="1" applyFill="1" applyBorder="1" applyAlignment="1" applyProtection="1">
      <alignment horizontal="right"/>
      <protection hidden="1"/>
    </xf>
    <xf numFmtId="4" fontId="0" fillId="0" borderId="57" xfId="0" applyNumberFormat="1" applyFill="1" applyBorder="1" applyAlignment="1" applyProtection="1">
      <alignment horizontal="right"/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Protection="1">
      <protection hidden="1"/>
    </xf>
    <xf numFmtId="0" fontId="0" fillId="0" borderId="36" xfId="0" applyBorder="1" applyProtection="1">
      <protection hidden="1"/>
    </xf>
    <xf numFmtId="4" fontId="0" fillId="0" borderId="60" xfId="0" applyNumberFormat="1" applyFill="1" applyBorder="1" applyProtection="1">
      <protection hidden="1"/>
    </xf>
    <xf numFmtId="4" fontId="15" fillId="0" borderId="61" xfId="0" applyNumberFormat="1" applyFont="1" applyFill="1" applyBorder="1" applyProtection="1">
      <protection hidden="1"/>
    </xf>
    <xf numFmtId="4" fontId="0" fillId="0" borderId="40" xfId="0" applyNumberFormat="1" applyFill="1" applyBorder="1" applyProtection="1">
      <protection hidden="1"/>
    </xf>
    <xf numFmtId="0" fontId="17" fillId="0" borderId="62" xfId="0" applyFont="1" applyBorder="1" applyProtection="1">
      <protection hidden="1"/>
    </xf>
    <xf numFmtId="0" fontId="0" fillId="0" borderId="63" xfId="0" applyBorder="1" applyProtection="1">
      <protection hidden="1"/>
    </xf>
    <xf numFmtId="0" fontId="36" fillId="0" borderId="63" xfId="0" applyFont="1" applyBorder="1" applyProtection="1">
      <protection hidden="1"/>
    </xf>
    <xf numFmtId="0" fontId="1" fillId="0" borderId="64" xfId="0" applyFont="1" applyBorder="1" applyAlignment="1" applyProtection="1">
      <alignment horizontal="center"/>
      <protection hidden="1"/>
    </xf>
    <xf numFmtId="0" fontId="1" fillId="0" borderId="64" xfId="0" applyFont="1" applyBorder="1" applyAlignment="1" applyProtection="1">
      <alignment horizontal="left"/>
      <protection hidden="1"/>
    </xf>
    <xf numFmtId="0" fontId="1" fillId="0" borderId="65" xfId="0" applyFont="1" applyBorder="1" applyAlignment="1" applyProtection="1">
      <alignment horizontal="left"/>
      <protection hidden="1"/>
    </xf>
    <xf numFmtId="0" fontId="0" fillId="0" borderId="66" xfId="0" applyBorder="1" applyProtection="1">
      <protection hidden="1"/>
    </xf>
    <xf numFmtId="0" fontId="0" fillId="0" borderId="0" xfId="0" applyBorder="1" applyProtection="1">
      <protection hidden="1"/>
    </xf>
    <xf numFmtId="14" fontId="1" fillId="0" borderId="67" xfId="0" applyNumberFormat="1" applyFont="1" applyBorder="1" applyAlignment="1" applyProtection="1">
      <alignment horizontal="right"/>
      <protection hidden="1"/>
    </xf>
    <xf numFmtId="0" fontId="1" fillId="0" borderId="67" xfId="0" applyFont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68" xfId="0" applyBorder="1" applyProtection="1">
      <protection hidden="1"/>
    </xf>
    <xf numFmtId="0" fontId="0" fillId="0" borderId="48" xfId="0" applyFill="1" applyBorder="1" applyProtection="1">
      <protection hidden="1"/>
    </xf>
    <xf numFmtId="4" fontId="0" fillId="0" borderId="69" xfId="0" applyNumberFormat="1" applyFill="1" applyBorder="1" applyProtection="1">
      <protection hidden="1"/>
    </xf>
    <xf numFmtId="0" fontId="0" fillId="0" borderId="70" xfId="0" applyFill="1" applyBorder="1" applyProtection="1">
      <protection hidden="1"/>
    </xf>
    <xf numFmtId="4" fontId="0" fillId="0" borderId="71" xfId="0" applyNumberFormat="1" applyFill="1" applyBorder="1" applyProtection="1">
      <protection hidden="1"/>
    </xf>
    <xf numFmtId="0" fontId="17" fillId="0" borderId="72" xfId="0" applyFont="1" applyFill="1" applyBorder="1" applyProtection="1">
      <protection hidden="1"/>
    </xf>
    <xf numFmtId="0" fontId="15" fillId="0" borderId="73" xfId="0" applyFont="1" applyFill="1" applyBorder="1" applyProtection="1">
      <protection hidden="1"/>
    </xf>
    <xf numFmtId="4" fontId="15" fillId="0" borderId="74" xfId="0" applyNumberFormat="1" applyFont="1" applyFill="1" applyBorder="1" applyProtection="1">
      <protection hidden="1"/>
    </xf>
    <xf numFmtId="4" fontId="15" fillId="0" borderId="75" xfId="0" applyNumberFormat="1" applyFont="1" applyFill="1" applyBorder="1" applyProtection="1">
      <protection hidden="1"/>
    </xf>
    <xf numFmtId="4" fontId="15" fillId="0" borderId="76" xfId="0" applyNumberFormat="1" applyFont="1" applyFill="1" applyBorder="1" applyProtection="1">
      <protection hidden="1"/>
    </xf>
    <xf numFmtId="4" fontId="0" fillId="0" borderId="77" xfId="0" applyNumberFormat="1" applyFill="1" applyBorder="1" applyAlignment="1" applyProtection="1">
      <alignment horizontal="right"/>
      <protection hidden="1"/>
    </xf>
    <xf numFmtId="0" fontId="1" fillId="0" borderId="59" xfId="0" applyFont="1" applyBorder="1" applyAlignment="1" applyProtection="1">
      <alignment horizontal="center"/>
      <protection hidden="1"/>
    </xf>
    <xf numFmtId="4" fontId="1" fillId="0" borderId="0" xfId="0" applyNumberFormat="1" applyFont="1" applyFill="1"/>
    <xf numFmtId="4" fontId="1" fillId="0" borderId="0" xfId="0" applyNumberFormat="1" applyFont="1" applyFill="1" applyBorder="1"/>
    <xf numFmtId="0" fontId="1" fillId="0" borderId="0" xfId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0" fontId="10" fillId="0" borderId="0" xfId="1" applyFont="1" applyFill="1" applyProtection="1">
      <protection hidden="1"/>
    </xf>
    <xf numFmtId="0" fontId="18" fillId="0" borderId="0" xfId="1" applyFont="1" applyFill="1" applyBorder="1" applyProtection="1">
      <protection hidden="1"/>
    </xf>
    <xf numFmtId="0" fontId="39" fillId="0" borderId="0" xfId="1" applyFont="1" applyFill="1" applyBorder="1" applyProtection="1"/>
    <xf numFmtId="0" fontId="10" fillId="0" borderId="0" xfId="1" applyFont="1" applyFill="1"/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0" fillId="0" borderId="0" xfId="1" applyNumberFormat="1" applyFont="1" applyFill="1" applyProtection="1">
      <protection hidden="1"/>
    </xf>
    <xf numFmtId="2" fontId="10" fillId="0" borderId="0" xfId="1" applyNumberFormat="1" applyFont="1" applyFill="1" applyProtection="1">
      <protection hidden="1"/>
    </xf>
    <xf numFmtId="0" fontId="39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4" fontId="32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 applyProtection="1"/>
    <xf numFmtId="0" fontId="40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Protection="1"/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/>
    <xf numFmtId="0" fontId="21" fillId="0" borderId="0" xfId="1" applyFont="1" applyFill="1" applyBorder="1" applyProtection="1"/>
    <xf numFmtId="0" fontId="3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8" fillId="0" borderId="78" xfId="0" applyFont="1" applyFill="1" applyBorder="1"/>
    <xf numFmtId="0" fontId="7" fillId="0" borderId="79" xfId="0" applyFont="1" applyFill="1" applyBorder="1"/>
    <xf numFmtId="0" fontId="32" fillId="0" borderId="9" xfId="0" applyFont="1" applyFill="1" applyBorder="1"/>
    <xf numFmtId="0" fontId="7" fillId="0" borderId="13" xfId="0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80" xfId="0" applyFont="1" applyFill="1" applyBorder="1"/>
    <xf numFmtId="0" fontId="1" fillId="0" borderId="10" xfId="0" applyFont="1" applyFill="1" applyBorder="1"/>
    <xf numFmtId="4" fontId="2" fillId="0" borderId="9" xfId="0" applyNumberFormat="1" applyFont="1" applyFill="1" applyBorder="1"/>
    <xf numFmtId="4" fontId="2" fillId="0" borderId="6" xfId="0" applyNumberFormat="1" applyFont="1" applyFill="1" applyBorder="1"/>
    <xf numFmtId="4" fontId="2" fillId="0" borderId="8" xfId="0" applyNumberFormat="1" applyFont="1" applyFill="1" applyBorder="1"/>
    <xf numFmtId="0" fontId="0" fillId="0" borderId="3" xfId="0" applyFill="1" applyBorder="1"/>
    <xf numFmtId="4" fontId="2" fillId="0" borderId="12" xfId="0" applyNumberFormat="1" applyFont="1" applyFill="1" applyBorder="1"/>
    <xf numFmtId="4" fontId="2" fillId="0" borderId="46" xfId="0" applyNumberFormat="1" applyFont="1" applyFill="1" applyBorder="1"/>
    <xf numFmtId="4" fontId="2" fillId="0" borderId="5" xfId="0" applyNumberFormat="1" applyFont="1" applyFill="1" applyBorder="1"/>
    <xf numFmtId="4" fontId="2" fillId="0" borderId="44" xfId="0" applyNumberFormat="1" applyFont="1" applyFill="1" applyBorder="1"/>
    <xf numFmtId="4" fontId="2" fillId="0" borderId="4" xfId="0" applyNumberFormat="1" applyFont="1" applyFill="1" applyBorder="1"/>
    <xf numFmtId="0" fontId="0" fillId="0" borderId="1" xfId="0" applyFill="1" applyBorder="1"/>
    <xf numFmtId="0" fontId="8" fillId="0" borderId="10" xfId="0" applyFont="1" applyFill="1" applyBorder="1" applyAlignment="1">
      <alignment horizontal="right"/>
    </xf>
    <xf numFmtId="4" fontId="2" fillId="0" borderId="3" xfId="0" applyNumberFormat="1" applyFont="1" applyFill="1" applyBorder="1"/>
    <xf numFmtId="4" fontId="2" fillId="0" borderId="82" xfId="0" applyNumberFormat="1" applyFont="1" applyFill="1" applyBorder="1"/>
    <xf numFmtId="4" fontId="2" fillId="0" borderId="53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44" xfId="0" applyNumberFormat="1" applyFont="1" applyFill="1" applyBorder="1" applyAlignment="1">
      <alignment horizontal="right"/>
    </xf>
    <xf numFmtId="4" fontId="2" fillId="0" borderId="39" xfId="0" applyNumberFormat="1" applyFont="1" applyFill="1" applyBorder="1"/>
    <xf numFmtId="4" fontId="2" fillId="0" borderId="42" xfId="0" applyNumberFormat="1" applyFont="1" applyFill="1" applyBorder="1"/>
    <xf numFmtId="0" fontId="1" fillId="0" borderId="83" xfId="0" applyFont="1" applyFill="1" applyBorder="1"/>
    <xf numFmtId="0" fontId="1" fillId="0" borderId="9" xfId="0" applyFont="1" applyFill="1" applyBorder="1"/>
    <xf numFmtId="4" fontId="0" fillId="0" borderId="1" xfId="0" applyNumberFormat="1" applyFill="1" applyBorder="1"/>
    <xf numFmtId="4" fontId="32" fillId="0" borderId="12" xfId="0" applyNumberFormat="1" applyFont="1" applyFill="1" applyBorder="1"/>
    <xf numFmtId="4" fontId="2" fillId="0" borderId="15" xfId="0" applyNumberFormat="1" applyFont="1" applyFill="1" applyBorder="1"/>
    <xf numFmtId="4" fontId="2" fillId="0" borderId="18" xfId="0" applyNumberFormat="1" applyFont="1" applyFill="1" applyBorder="1"/>
    <xf numFmtId="4" fontId="0" fillId="0" borderId="16" xfId="0" applyNumberFormat="1" applyFill="1" applyBorder="1"/>
    <xf numFmtId="4" fontId="2" fillId="0" borderId="11" xfId="0" applyNumberFormat="1" applyFont="1" applyFill="1" applyBorder="1"/>
    <xf numFmtId="4" fontId="41" fillId="0" borderId="11" xfId="0" applyNumberFormat="1" applyFont="1" applyFill="1" applyBorder="1"/>
    <xf numFmtId="4" fontId="41" fillId="0" borderId="13" xfId="0" applyNumberFormat="1" applyFont="1" applyFill="1" applyBorder="1"/>
    <xf numFmtId="4" fontId="41" fillId="0" borderId="0" xfId="0" applyNumberFormat="1" applyFont="1" applyFill="1" applyBorder="1"/>
    <xf numFmtId="4" fontId="41" fillId="0" borderId="9" xfId="0" applyNumberFormat="1" applyFont="1" applyFill="1" applyBorder="1"/>
    <xf numFmtId="4" fontId="41" fillId="0" borderId="41" xfId="0" applyNumberFormat="1" applyFont="1" applyFill="1" applyBorder="1"/>
    <xf numFmtId="4" fontId="41" fillId="0" borderId="6" xfId="0" applyNumberFormat="1" applyFont="1" applyFill="1" applyBorder="1"/>
    <xf numFmtId="4" fontId="42" fillId="0" borderId="12" xfId="0" applyNumberFormat="1" applyFont="1" applyFill="1" applyBorder="1"/>
    <xf numFmtId="4" fontId="2" fillId="0" borderId="6" xfId="0" applyNumberFormat="1" applyFont="1" applyFill="1" applyBorder="1" applyAlignment="1">
      <alignment horizontal="right"/>
    </xf>
    <xf numFmtId="0" fontId="8" fillId="0" borderId="31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0" fontId="43" fillId="0" borderId="0" xfId="0" applyFont="1" applyFill="1" applyBorder="1"/>
    <xf numFmtId="2" fontId="16" fillId="0" borderId="0" xfId="0" applyNumberFormat="1" applyFont="1" applyFill="1"/>
    <xf numFmtId="0" fontId="16" fillId="0" borderId="0" xfId="0" applyFont="1"/>
    <xf numFmtId="4" fontId="0" fillId="0" borderId="0" xfId="0" applyNumberFormat="1" applyFill="1" applyBorder="1"/>
    <xf numFmtId="0" fontId="8" fillId="0" borderId="2" xfId="0" applyFont="1" applyFill="1" applyBorder="1" applyAlignment="1">
      <alignment horizontal="center"/>
    </xf>
    <xf numFmtId="4" fontId="39" fillId="0" borderId="0" xfId="0" applyNumberFormat="1" applyFont="1" applyFill="1" applyProtection="1">
      <protection hidden="1"/>
    </xf>
    <xf numFmtId="0" fontId="7" fillId="0" borderId="0" xfId="0" applyFont="1" applyFill="1" applyBorder="1" applyAlignment="1">
      <alignment horizontal="center"/>
    </xf>
    <xf numFmtId="0" fontId="1" fillId="0" borderId="11" xfId="0" applyFont="1" applyFill="1" applyBorder="1"/>
    <xf numFmtId="4" fontId="2" fillId="0" borderId="85" xfId="0" applyNumberFormat="1" applyFont="1" applyFill="1" applyBorder="1" applyAlignment="1">
      <alignment horizontal="right"/>
    </xf>
    <xf numFmtId="4" fontId="2" fillId="0" borderId="85" xfId="0" applyNumberFormat="1" applyFont="1" applyFill="1" applyBorder="1"/>
    <xf numFmtId="4" fontId="2" fillId="0" borderId="88" xfId="0" applyNumberFormat="1" applyFont="1" applyFill="1" applyBorder="1" applyAlignment="1">
      <alignment horizontal="right"/>
    </xf>
    <xf numFmtId="4" fontId="2" fillId="0" borderId="88" xfId="0" applyNumberFormat="1" applyFont="1" applyFill="1" applyBorder="1"/>
    <xf numFmtId="4" fontId="2" fillId="0" borderId="87" xfId="0" applyNumberFormat="1" applyFont="1" applyFill="1" applyBorder="1"/>
    <xf numFmtId="4" fontId="2" fillId="0" borderId="89" xfId="0" applyNumberFormat="1" applyFont="1" applyFill="1" applyBorder="1" applyAlignment="1">
      <alignment horizontal="right"/>
    </xf>
    <xf numFmtId="4" fontId="0" fillId="0" borderId="2" xfId="0" applyNumberFormat="1" applyFill="1" applyBorder="1"/>
    <xf numFmtId="4" fontId="8" fillId="0" borderId="11" xfId="0" applyNumberFormat="1" applyFont="1" applyFill="1" applyBorder="1"/>
    <xf numFmtId="4" fontId="0" fillId="0" borderId="86" xfId="0" applyNumberFormat="1" applyFill="1" applyBorder="1"/>
    <xf numFmtId="4" fontId="41" fillId="0" borderId="89" xfId="0" applyNumberFormat="1" applyFont="1" applyFill="1" applyBorder="1"/>
    <xf numFmtId="4" fontId="41" fillId="0" borderId="90" xfId="0" applyNumberFormat="1" applyFont="1" applyFill="1" applyBorder="1"/>
    <xf numFmtId="4" fontId="2" fillId="0" borderId="86" xfId="0" applyNumberFormat="1" applyFont="1" applyFill="1" applyBorder="1"/>
    <xf numFmtId="4" fontId="2" fillId="0" borderId="89" xfId="0" applyNumberFormat="1" applyFont="1" applyFill="1" applyBorder="1"/>
    <xf numFmtId="4" fontId="2" fillId="0" borderId="43" xfId="0" applyNumberFormat="1" applyFont="1" applyFill="1" applyBorder="1"/>
    <xf numFmtId="4" fontId="2" fillId="0" borderId="84" xfId="0" applyNumberFormat="1" applyFont="1" applyFill="1" applyBorder="1"/>
    <xf numFmtId="4" fontId="2" fillId="0" borderId="91" xfId="0" applyNumberFormat="1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92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 shrinkToFit="1"/>
    </xf>
    <xf numFmtId="0" fontId="41" fillId="0" borderId="5" xfId="0" applyFont="1" applyFill="1" applyBorder="1" applyAlignment="1">
      <alignment wrapText="1"/>
    </xf>
    <xf numFmtId="0" fontId="41" fillId="0" borderId="6" xfId="0" applyFont="1" applyFill="1" applyBorder="1" applyAlignment="1">
      <alignment wrapText="1"/>
    </xf>
    <xf numFmtId="0" fontId="34" fillId="0" borderId="12" xfId="0" applyFont="1" applyFill="1" applyBorder="1"/>
    <xf numFmtId="0" fontId="8" fillId="0" borderId="15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1" fillId="0" borderId="18" xfId="0" applyFont="1" applyFill="1" applyBorder="1"/>
    <xf numFmtId="4" fontId="2" fillId="0" borderId="93" xfId="0" applyNumberFormat="1" applyFont="1" applyFill="1" applyBorder="1" applyAlignment="1">
      <alignment horizontal="right"/>
    </xf>
    <xf numFmtId="4" fontId="2" fillId="0" borderId="93" xfId="0" applyNumberFormat="1" applyFont="1" applyFill="1" applyBorder="1"/>
    <xf numFmtId="0" fontId="1" fillId="0" borderId="4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left" vertical="center" wrapText="1"/>
    </xf>
    <xf numFmtId="0" fontId="1" fillId="0" borderId="47" xfId="0" applyNumberFormat="1" applyFont="1" applyFill="1" applyBorder="1" applyAlignment="1">
      <alignment horizontal="left" vertical="center" wrapText="1"/>
    </xf>
    <xf numFmtId="4" fontId="2" fillId="0" borderId="15" xfId="0" applyNumberFormat="1" applyFont="1" applyFill="1" applyBorder="1" applyAlignment="1">
      <alignment horizontal="right"/>
    </xf>
    <xf numFmtId="4" fontId="2" fillId="0" borderId="8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0" fontId="1" fillId="0" borderId="45" xfId="0" applyNumberFormat="1" applyFont="1" applyFill="1" applyBorder="1" applyAlignment="1">
      <alignment horizontal="left" vertical="center"/>
    </xf>
    <xf numFmtId="0" fontId="1" fillId="0" borderId="47" xfId="0" applyNumberFormat="1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81" xfId="0" applyNumberFormat="1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5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51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left"/>
    </xf>
    <xf numFmtId="4" fontId="2" fillId="0" borderId="86" xfId="0" applyNumberFormat="1" applyFont="1" applyFill="1" applyBorder="1" applyAlignment="1">
      <alignment horizontal="right"/>
    </xf>
    <xf numFmtId="4" fontId="2" fillId="0" borderId="87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41" fillId="0" borderId="13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 shrinkToFit="1"/>
    </xf>
    <xf numFmtId="0" fontId="2" fillId="0" borderId="18" xfId="0" applyFont="1" applyFill="1" applyBorder="1" applyAlignment="1">
      <alignment horizontal="left" vertical="top" wrapText="1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4" xfId="0" applyFont="1" applyFill="1" applyBorder="1" applyAlignment="1">
      <alignment horizontal="left" vertical="top" wrapText="1"/>
    </xf>
    <xf numFmtId="0" fontId="2" fillId="2" borderId="9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horizontal="center" vertical="top" wrapText="1" shrinkToFit="1"/>
    </xf>
    <xf numFmtId="0" fontId="1" fillId="0" borderId="53" xfId="0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32" fillId="0" borderId="0" xfId="1" applyFont="1" applyFill="1" applyBorder="1" applyAlignment="1" applyProtection="1">
      <alignment horizontal="left"/>
      <protection hidden="1"/>
    </xf>
    <xf numFmtId="0" fontId="32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1" fillId="0" borderId="17" xfId="0" applyFont="1" applyBorder="1" applyAlignment="1" applyProtection="1">
      <alignment vertical="justify"/>
      <protection hidden="1"/>
    </xf>
    <xf numFmtId="0" fontId="1" fillId="0" borderId="59" xfId="0" applyFont="1" applyBorder="1" applyAlignment="1" applyProtection="1">
      <alignment vertical="justify"/>
      <protection hidden="1"/>
    </xf>
    <xf numFmtId="0" fontId="1" fillId="0" borderId="0" xfId="0" applyFont="1" applyAlignment="1">
      <alignment horizontal="justify" vertical="justify" wrapText="1" shrinkToFit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Alignment="1">
      <alignment vertical="top" wrapText="1" shrinkToFit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</cellXfs>
  <cellStyles count="2">
    <cellStyle name="Normální" xfId="0" builtinId="0"/>
    <cellStyle name="Normální 2" xfId="1"/>
  </cellStyles>
  <dxfs count="4">
    <dxf>
      <font>
        <condense val="0"/>
        <extend val="0"/>
        <color indexed="54"/>
      </font>
    </dxf>
    <dxf>
      <font>
        <condense val="0"/>
        <extend val="0"/>
        <color indexed="10"/>
      </font>
    </dxf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654"/>
  <sheetViews>
    <sheetView tabSelected="1" zoomScaleNormal="100" workbookViewId="0">
      <selection activeCell="C38" sqref="C38"/>
    </sheetView>
  </sheetViews>
  <sheetFormatPr defaultRowHeight="12.75" x14ac:dyDescent="0.2"/>
  <cols>
    <col min="1" max="1" width="5.85546875" style="10" customWidth="1"/>
    <col min="2" max="2" width="40.28515625" style="97" customWidth="1"/>
    <col min="3" max="3" width="17.140625" style="92" customWidth="1"/>
    <col min="4" max="4" width="11.42578125" style="92" customWidth="1"/>
    <col min="5" max="6" width="13.42578125" style="10" customWidth="1"/>
    <col min="7" max="9" width="10.7109375" style="10" customWidth="1"/>
    <col min="10" max="13" width="10.7109375" style="11" customWidth="1"/>
    <col min="14" max="14" width="12.28515625" style="11" customWidth="1"/>
    <col min="15" max="15" width="11.5703125" style="11" customWidth="1"/>
    <col min="16" max="16384" width="9.140625" style="11"/>
  </cols>
  <sheetData>
    <row r="1" spans="1:15" ht="20.25" x14ac:dyDescent="0.3">
      <c r="A1" s="148" t="s">
        <v>45</v>
      </c>
      <c r="B1" s="10"/>
      <c r="I1" s="93"/>
      <c r="M1" s="93" t="s">
        <v>46</v>
      </c>
    </row>
    <row r="2" spans="1:15" ht="14.25" x14ac:dyDescent="0.2">
      <c r="A2" s="94" t="s">
        <v>104</v>
      </c>
      <c r="B2" s="10"/>
      <c r="D2" s="95"/>
    </row>
    <row r="3" spans="1:15" ht="14.25" x14ac:dyDescent="0.2">
      <c r="A3" s="94" t="s">
        <v>47</v>
      </c>
      <c r="B3" s="10"/>
      <c r="D3" s="95"/>
    </row>
    <row r="4" spans="1:15" x14ac:dyDescent="0.2">
      <c r="B4" s="10"/>
    </row>
    <row r="5" spans="1:15" ht="15.75" x14ac:dyDescent="0.25">
      <c r="A5" s="149" t="s">
        <v>130</v>
      </c>
      <c r="B5" s="10"/>
      <c r="G5" s="96"/>
    </row>
    <row r="6" spans="1:15" ht="13.5" thickBot="1" x14ac:dyDescent="0.25">
      <c r="I6" s="144"/>
      <c r="M6" s="98" t="s">
        <v>18</v>
      </c>
    </row>
    <row r="7" spans="1:15" ht="16.5" customHeight="1" thickTop="1" x14ac:dyDescent="0.2">
      <c r="A7" s="99" t="s">
        <v>3</v>
      </c>
      <c r="B7" s="305" t="s">
        <v>48</v>
      </c>
      <c r="C7" s="267" t="s">
        <v>49</v>
      </c>
      <c r="D7" s="306"/>
      <c r="E7" s="307" t="s">
        <v>14</v>
      </c>
      <c r="F7" s="343" t="s">
        <v>15</v>
      </c>
      <c r="G7" s="314" t="s">
        <v>50</v>
      </c>
      <c r="H7" s="385" t="s">
        <v>144</v>
      </c>
      <c r="I7" s="386"/>
      <c r="J7" s="386"/>
      <c r="K7" s="387"/>
      <c r="L7" s="376" t="s">
        <v>145</v>
      </c>
      <c r="M7" s="376"/>
      <c r="N7" s="377"/>
    </row>
    <row r="8" spans="1:15" ht="16.5" customHeight="1" x14ac:dyDescent="0.25">
      <c r="A8" s="263"/>
      <c r="B8" s="264"/>
      <c r="C8" s="268"/>
      <c r="D8" s="265"/>
      <c r="E8" s="266"/>
      <c r="F8" s="344"/>
      <c r="G8" s="316"/>
      <c r="H8" s="338"/>
      <c r="I8" s="339"/>
      <c r="J8" s="340"/>
      <c r="K8" s="341"/>
      <c r="L8" s="378" t="s">
        <v>146</v>
      </c>
      <c r="M8" s="378"/>
      <c r="N8" s="379"/>
    </row>
    <row r="9" spans="1:15" ht="33.75" customHeight="1" x14ac:dyDescent="0.25">
      <c r="A9" s="263"/>
      <c r="B9" s="264"/>
      <c r="C9" s="268"/>
      <c r="D9" s="265"/>
      <c r="E9" s="266"/>
      <c r="F9" s="344"/>
      <c r="G9" s="316"/>
      <c r="H9" s="372" t="s">
        <v>153</v>
      </c>
      <c r="I9" s="374" t="s">
        <v>150</v>
      </c>
      <c r="J9" s="383" t="s">
        <v>154</v>
      </c>
      <c r="K9" s="384"/>
      <c r="L9" s="380" t="s">
        <v>147</v>
      </c>
      <c r="M9" s="380"/>
      <c r="N9" s="381" t="s">
        <v>148</v>
      </c>
    </row>
    <row r="10" spans="1:15" ht="16.5" thickBot="1" x14ac:dyDescent="0.3">
      <c r="A10" s="100"/>
      <c r="B10" s="101"/>
      <c r="C10" s="102"/>
      <c r="D10" s="103"/>
      <c r="E10" s="269"/>
      <c r="F10" s="345"/>
      <c r="G10" s="317"/>
      <c r="H10" s="373"/>
      <c r="I10" s="375"/>
      <c r="J10" s="334" t="s">
        <v>51</v>
      </c>
      <c r="K10" s="335" t="s">
        <v>52</v>
      </c>
      <c r="L10" s="336" t="s">
        <v>149</v>
      </c>
      <c r="M10" s="337" t="s">
        <v>20</v>
      </c>
      <c r="N10" s="382"/>
    </row>
    <row r="11" spans="1:15" ht="12" customHeight="1" thickTop="1" x14ac:dyDescent="0.2">
      <c r="A11" s="360">
        <v>1016</v>
      </c>
      <c r="B11" s="363" t="s">
        <v>108</v>
      </c>
      <c r="C11" s="364" t="s">
        <v>57</v>
      </c>
      <c r="D11" s="366" t="s">
        <v>58</v>
      </c>
      <c r="E11" s="354">
        <f>'1016'!G16</f>
        <v>30462526.02</v>
      </c>
      <c r="F11" s="352">
        <f>'1016'!G18</f>
        <v>30532787.899999999</v>
      </c>
      <c r="G11" s="370">
        <v>0</v>
      </c>
      <c r="H11" s="284"/>
      <c r="I11" s="368">
        <v>0</v>
      </c>
      <c r="J11" s="329"/>
      <c r="K11" s="331"/>
      <c r="L11" s="152"/>
      <c r="M11" s="293"/>
      <c r="N11" s="281"/>
    </row>
    <row r="12" spans="1:15" ht="12" customHeight="1" x14ac:dyDescent="0.2">
      <c r="A12" s="349"/>
      <c r="B12" s="359"/>
      <c r="C12" s="365"/>
      <c r="D12" s="367"/>
      <c r="E12" s="355"/>
      <c r="F12" s="353"/>
      <c r="G12" s="371"/>
      <c r="H12" s="275">
        <f>F11-E11</f>
        <v>70261.879999998957</v>
      </c>
      <c r="I12" s="369"/>
      <c r="J12" s="322">
        <f>H12-I11</f>
        <v>70261.879999998957</v>
      </c>
      <c r="K12" s="288">
        <v>0</v>
      </c>
      <c r="L12" s="276">
        <f>'1016'!$G$30</f>
        <v>10000</v>
      </c>
      <c r="M12" s="282">
        <f>'1016'!$G$31</f>
        <v>60261.88</v>
      </c>
      <c r="N12" s="304">
        <v>0</v>
      </c>
      <c r="O12" s="313"/>
    </row>
    <row r="13" spans="1:15" ht="12" customHeight="1" x14ac:dyDescent="0.2">
      <c r="A13" s="348">
        <v>1017</v>
      </c>
      <c r="B13" s="358" t="s">
        <v>127</v>
      </c>
      <c r="C13" s="156"/>
      <c r="D13" s="157"/>
      <c r="E13" s="285"/>
      <c r="F13" s="346"/>
      <c r="G13" s="318"/>
      <c r="H13" s="286"/>
      <c r="I13" s="320"/>
      <c r="J13" s="321"/>
      <c r="K13" s="332"/>
      <c r="L13" s="154"/>
      <c r="M13" s="283"/>
      <c r="N13" s="270"/>
    </row>
    <row r="14" spans="1:15" ht="12" customHeight="1" x14ac:dyDescent="0.2">
      <c r="A14" s="349"/>
      <c r="B14" s="359"/>
      <c r="C14" s="158" t="s">
        <v>59</v>
      </c>
      <c r="D14" s="159" t="s">
        <v>58</v>
      </c>
      <c r="E14" s="278">
        <f>'1017'!G16</f>
        <v>30851065.629999999</v>
      </c>
      <c r="F14" s="282">
        <f>'1017'!G18</f>
        <v>30515105.600000001</v>
      </c>
      <c r="G14" s="276">
        <v>0</v>
      </c>
      <c r="H14" s="275">
        <f>F14-E14</f>
        <v>-335960.02999999747</v>
      </c>
      <c r="I14" s="276">
        <v>0</v>
      </c>
      <c r="J14" s="322">
        <v>0</v>
      </c>
      <c r="K14" s="332">
        <f>H14-I14</f>
        <v>-335960.02999999747</v>
      </c>
      <c r="L14" s="276">
        <f>'1017'!$G$30</f>
        <v>0</v>
      </c>
      <c r="M14" s="282">
        <f>'1017'!$G$31</f>
        <v>0</v>
      </c>
      <c r="N14" s="270">
        <v>0</v>
      </c>
      <c r="O14" s="313"/>
    </row>
    <row r="15" spans="1:15" ht="12" customHeight="1" x14ac:dyDescent="0.2">
      <c r="A15" s="348">
        <v>1106</v>
      </c>
      <c r="B15" s="358" t="s">
        <v>60</v>
      </c>
      <c r="C15" s="160"/>
      <c r="D15" s="161"/>
      <c r="E15" s="153"/>
      <c r="F15" s="347"/>
      <c r="G15" s="319"/>
      <c r="H15" s="277"/>
      <c r="I15" s="321"/>
      <c r="J15" s="321"/>
      <c r="K15" s="287"/>
      <c r="L15" s="154"/>
      <c r="M15" s="283"/>
      <c r="N15" s="272"/>
    </row>
    <row r="16" spans="1:15" ht="12" customHeight="1" x14ac:dyDescent="0.2">
      <c r="A16" s="349"/>
      <c r="B16" s="359"/>
      <c r="C16" s="162" t="s">
        <v>61</v>
      </c>
      <c r="D16" s="159" t="s">
        <v>58</v>
      </c>
      <c r="E16" s="278">
        <f>'1106'!G16</f>
        <v>40977218.670000002</v>
      </c>
      <c r="F16" s="282">
        <f>'1106'!G18</f>
        <v>41095617.850000001</v>
      </c>
      <c r="G16" s="276">
        <v>0</v>
      </c>
      <c r="H16" s="275">
        <f>F16-E16</f>
        <v>118399.1799999997</v>
      </c>
      <c r="I16" s="322">
        <v>0</v>
      </c>
      <c r="J16" s="322">
        <f>H16-I16</f>
        <v>118399.1799999997</v>
      </c>
      <c r="K16" s="288">
        <v>0</v>
      </c>
      <c r="L16" s="276">
        <f>'1106'!$G$30</f>
        <v>0</v>
      </c>
      <c r="M16" s="282">
        <f>'1106'!$G$31</f>
        <v>118399.18</v>
      </c>
      <c r="N16" s="271">
        <v>0</v>
      </c>
      <c r="O16" s="313"/>
    </row>
    <row r="17" spans="1:15" ht="12" customHeight="1" x14ac:dyDescent="0.2">
      <c r="A17" s="348">
        <v>1125</v>
      </c>
      <c r="B17" s="350" t="s">
        <v>111</v>
      </c>
      <c r="C17" s="163"/>
      <c r="D17" s="161"/>
      <c r="E17" s="153"/>
      <c r="F17" s="347"/>
      <c r="G17" s="319"/>
      <c r="H17" s="286"/>
      <c r="I17" s="321"/>
      <c r="J17" s="321"/>
      <c r="K17" s="332"/>
      <c r="L17" s="154"/>
      <c r="M17" s="283"/>
      <c r="N17" s="272"/>
    </row>
    <row r="18" spans="1:15" ht="12" customHeight="1" x14ac:dyDescent="0.2">
      <c r="A18" s="349"/>
      <c r="B18" s="351"/>
      <c r="C18" s="162" t="s">
        <v>112</v>
      </c>
      <c r="D18" s="159" t="s">
        <v>58</v>
      </c>
      <c r="E18" s="278">
        <f>'1125'!G16</f>
        <v>22115924.93</v>
      </c>
      <c r="F18" s="282">
        <f>'1125'!G18</f>
        <v>22228532.890000001</v>
      </c>
      <c r="G18" s="276">
        <v>0</v>
      </c>
      <c r="H18" s="275">
        <f>F18-E18</f>
        <v>112607.96000000089</v>
      </c>
      <c r="I18" s="322">
        <v>0</v>
      </c>
      <c r="J18" s="322">
        <f>H18-I18</f>
        <v>112607.96000000089</v>
      </c>
      <c r="K18" s="332">
        <v>0</v>
      </c>
      <c r="L18" s="276">
        <f>'1125'!$G$30</f>
        <v>30000</v>
      </c>
      <c r="M18" s="282">
        <f>'1125'!$G$31</f>
        <v>82607.960000000006</v>
      </c>
      <c r="N18" s="271">
        <v>0</v>
      </c>
      <c r="O18" s="313"/>
    </row>
    <row r="19" spans="1:15" ht="12" customHeight="1" x14ac:dyDescent="0.2">
      <c r="A19" s="348">
        <v>1126</v>
      </c>
      <c r="B19" s="350" t="s">
        <v>107</v>
      </c>
      <c r="C19" s="163"/>
      <c r="D19" s="161"/>
      <c r="E19" s="153"/>
      <c r="F19" s="347"/>
      <c r="G19" s="319"/>
      <c r="H19" s="286"/>
      <c r="I19" s="321"/>
      <c r="J19" s="321"/>
      <c r="K19" s="287"/>
      <c r="L19" s="154"/>
      <c r="M19" s="283"/>
      <c r="N19" s="272"/>
    </row>
    <row r="20" spans="1:15" ht="12" customHeight="1" x14ac:dyDescent="0.2">
      <c r="A20" s="349"/>
      <c r="B20" s="351"/>
      <c r="C20" s="162" t="s">
        <v>62</v>
      </c>
      <c r="D20" s="164" t="s">
        <v>58</v>
      </c>
      <c r="E20" s="278">
        <f>'1126'!G16</f>
        <v>25480657.900000002</v>
      </c>
      <c r="F20" s="282">
        <f>'1126'!G18</f>
        <v>25493857.900000002</v>
      </c>
      <c r="G20" s="276">
        <v>0</v>
      </c>
      <c r="H20" s="275">
        <f>F20-E20</f>
        <v>13200</v>
      </c>
      <c r="I20" s="322">
        <v>0</v>
      </c>
      <c r="J20" s="322">
        <f>H20-I20</f>
        <v>13200</v>
      </c>
      <c r="K20" s="288">
        <v>0</v>
      </c>
      <c r="L20" s="276">
        <f>'1126'!$G$30</f>
        <v>10500</v>
      </c>
      <c r="M20" s="282">
        <f>'1126'!$G$31</f>
        <v>2700</v>
      </c>
      <c r="N20" s="271">
        <v>0</v>
      </c>
      <c r="O20" s="313"/>
    </row>
    <row r="21" spans="1:15" ht="12" customHeight="1" x14ac:dyDescent="0.2">
      <c r="A21" s="348">
        <v>1127</v>
      </c>
      <c r="B21" s="350" t="s">
        <v>117</v>
      </c>
      <c r="C21" s="163"/>
      <c r="D21" s="165"/>
      <c r="E21" s="153"/>
      <c r="F21" s="347"/>
      <c r="G21" s="319"/>
      <c r="H21" s="286"/>
      <c r="I21" s="321"/>
      <c r="J21" s="321"/>
      <c r="K21" s="332"/>
      <c r="L21" s="154"/>
      <c r="M21" s="283"/>
      <c r="N21" s="272"/>
    </row>
    <row r="22" spans="1:15" ht="12" customHeight="1" x14ac:dyDescent="0.2">
      <c r="A22" s="349"/>
      <c r="B22" s="351"/>
      <c r="C22" s="166" t="s">
        <v>63</v>
      </c>
      <c r="D22" s="159" t="s">
        <v>58</v>
      </c>
      <c r="E22" s="278">
        <f>'1127'!G15</f>
        <v>61970900.120000005</v>
      </c>
      <c r="F22" s="282">
        <f>'1127'!G17</f>
        <v>62163690.299999997</v>
      </c>
      <c r="G22" s="276">
        <v>0</v>
      </c>
      <c r="H22" s="275">
        <f>F22-E22</f>
        <v>192790.17999999225</v>
      </c>
      <c r="I22" s="322">
        <f>'1127'!G25</f>
        <v>284426.40000000002</v>
      </c>
      <c r="J22" s="322">
        <v>0</v>
      </c>
      <c r="K22" s="332">
        <f>H22-I22</f>
        <v>-91636.220000007772</v>
      </c>
      <c r="L22" s="276">
        <f>'1127'!$G$29</f>
        <v>0</v>
      </c>
      <c r="M22" s="282">
        <f>'1127'!$G$30</f>
        <v>0</v>
      </c>
      <c r="N22" s="271">
        <v>0</v>
      </c>
      <c r="O22" s="313"/>
    </row>
    <row r="23" spans="1:15" ht="12" customHeight="1" x14ac:dyDescent="0.2">
      <c r="A23" s="348">
        <v>1151</v>
      </c>
      <c r="B23" s="356" t="s">
        <v>64</v>
      </c>
      <c r="C23" s="167"/>
      <c r="D23" s="161"/>
      <c r="E23" s="153"/>
      <c r="F23" s="347"/>
      <c r="G23" s="319"/>
      <c r="H23" s="286"/>
      <c r="I23" s="321"/>
      <c r="J23" s="321"/>
      <c r="K23" s="287"/>
      <c r="L23" s="154"/>
      <c r="M23" s="283"/>
      <c r="N23" s="272"/>
    </row>
    <row r="24" spans="1:15" ht="12" customHeight="1" x14ac:dyDescent="0.2">
      <c r="A24" s="349"/>
      <c r="B24" s="357"/>
      <c r="C24" s="158" t="s">
        <v>65</v>
      </c>
      <c r="D24" s="159" t="s">
        <v>58</v>
      </c>
      <c r="E24" s="278">
        <f>'1151'!G16</f>
        <v>12092957.75</v>
      </c>
      <c r="F24" s="282">
        <f>'1151'!G18</f>
        <v>11969636.75</v>
      </c>
      <c r="G24" s="276">
        <v>0</v>
      </c>
      <c r="H24" s="275">
        <f>F24-E24</f>
        <v>-123321</v>
      </c>
      <c r="I24" s="322">
        <v>0</v>
      </c>
      <c r="J24" s="322">
        <v>0</v>
      </c>
      <c r="K24" s="288">
        <f>H24-I24</f>
        <v>-123321</v>
      </c>
      <c r="L24" s="276">
        <f>'1151'!$G$30</f>
        <v>0</v>
      </c>
      <c r="M24" s="282">
        <f>'1151'!$G$31</f>
        <v>0</v>
      </c>
      <c r="N24" s="271">
        <v>0</v>
      </c>
      <c r="O24" s="313"/>
    </row>
    <row r="25" spans="1:15" ht="12" customHeight="1" x14ac:dyDescent="0.2">
      <c r="A25" s="348">
        <v>1161</v>
      </c>
      <c r="B25" s="356" t="s">
        <v>53</v>
      </c>
      <c r="C25" s="160"/>
      <c r="D25" s="161"/>
      <c r="E25" s="153"/>
      <c r="F25" s="347"/>
      <c r="G25" s="319"/>
      <c r="H25" s="286"/>
      <c r="I25" s="321"/>
      <c r="J25" s="321"/>
      <c r="K25" s="332"/>
      <c r="L25" s="154"/>
      <c r="M25" s="283"/>
      <c r="N25" s="272"/>
    </row>
    <row r="26" spans="1:15" ht="12" customHeight="1" x14ac:dyDescent="0.2">
      <c r="A26" s="349"/>
      <c r="B26" s="357"/>
      <c r="C26" s="158" t="s">
        <v>66</v>
      </c>
      <c r="D26" s="159" t="s">
        <v>58</v>
      </c>
      <c r="E26" s="278">
        <f>'1161'!G16</f>
        <v>14688160.109999999</v>
      </c>
      <c r="F26" s="282">
        <f>'1161'!G18</f>
        <v>14772827.65</v>
      </c>
      <c r="G26" s="276">
        <v>0</v>
      </c>
      <c r="H26" s="275">
        <f>F26-E26</f>
        <v>84667.540000000969</v>
      </c>
      <c r="I26" s="322">
        <v>0</v>
      </c>
      <c r="J26" s="322">
        <f>H26-I26</f>
        <v>84667.540000000969</v>
      </c>
      <c r="K26" s="332">
        <v>0</v>
      </c>
      <c r="L26" s="276">
        <f>'1161'!$G$30</f>
        <v>10000</v>
      </c>
      <c r="M26" s="282">
        <f>'1161'!$G$31</f>
        <v>74667.539999999994</v>
      </c>
      <c r="N26" s="271">
        <v>0</v>
      </c>
      <c r="O26" s="313"/>
    </row>
    <row r="27" spans="1:15" ht="12" customHeight="1" x14ac:dyDescent="0.2">
      <c r="A27" s="348">
        <v>1212</v>
      </c>
      <c r="B27" s="350" t="s">
        <v>67</v>
      </c>
      <c r="C27" s="160"/>
      <c r="D27" s="161"/>
      <c r="E27" s="153"/>
      <c r="F27" s="347"/>
      <c r="G27" s="319"/>
      <c r="H27" s="286"/>
      <c r="I27" s="321"/>
      <c r="J27" s="321"/>
      <c r="K27" s="287"/>
      <c r="L27" s="154"/>
      <c r="M27" s="283"/>
      <c r="N27" s="272"/>
    </row>
    <row r="28" spans="1:15" ht="12" customHeight="1" x14ac:dyDescent="0.2">
      <c r="A28" s="349"/>
      <c r="B28" s="351"/>
      <c r="C28" s="158" t="s">
        <v>68</v>
      </c>
      <c r="D28" s="164" t="s">
        <v>58</v>
      </c>
      <c r="E28" s="278">
        <f>'1212'!G16</f>
        <v>24197032.170000002</v>
      </c>
      <c r="F28" s="282">
        <f>'1212'!G18</f>
        <v>24379499.329999998</v>
      </c>
      <c r="G28" s="276">
        <v>0</v>
      </c>
      <c r="H28" s="275">
        <f>F28-E28</f>
        <v>182467.15999999642</v>
      </c>
      <c r="I28" s="322">
        <f>'1212'!G26</f>
        <v>116168</v>
      </c>
      <c r="J28" s="322">
        <f>H28-I28</f>
        <v>66299.159999996424</v>
      </c>
      <c r="K28" s="288">
        <v>0</v>
      </c>
      <c r="L28" s="276">
        <f>'1212'!$G$30</f>
        <v>10000</v>
      </c>
      <c r="M28" s="282">
        <f>'1212'!$G$31</f>
        <v>56299.16</v>
      </c>
      <c r="N28" s="271">
        <v>0</v>
      </c>
      <c r="O28" s="313"/>
    </row>
    <row r="29" spans="1:15" ht="12" customHeight="1" x14ac:dyDescent="0.2">
      <c r="A29" s="348">
        <v>1305</v>
      </c>
      <c r="B29" s="358" t="s">
        <v>54</v>
      </c>
      <c r="C29" s="160"/>
      <c r="D29" s="161"/>
      <c r="E29" s="153"/>
      <c r="F29" s="347"/>
      <c r="G29" s="319"/>
      <c r="H29" s="286"/>
      <c r="I29" s="321"/>
      <c r="J29" s="321"/>
      <c r="K29" s="287"/>
      <c r="L29" s="154"/>
      <c r="M29" s="283"/>
      <c r="N29" s="272"/>
    </row>
    <row r="30" spans="1:15" ht="12" customHeight="1" x14ac:dyDescent="0.2">
      <c r="A30" s="349"/>
      <c r="B30" s="359"/>
      <c r="C30" s="162" t="s">
        <v>69</v>
      </c>
      <c r="D30" s="159" t="s">
        <v>70</v>
      </c>
      <c r="E30" s="278">
        <f>'1305'!G16</f>
        <v>6329354.9000000004</v>
      </c>
      <c r="F30" s="282">
        <f>'1305'!G18</f>
        <v>6332801.2699999996</v>
      </c>
      <c r="G30" s="276">
        <v>0</v>
      </c>
      <c r="H30" s="275">
        <f>F30-E30</f>
        <v>3446.3699999991804</v>
      </c>
      <c r="I30" s="322">
        <v>0</v>
      </c>
      <c r="J30" s="322">
        <f>H30-I30</f>
        <v>3446.3699999991804</v>
      </c>
      <c r="K30" s="332">
        <v>0</v>
      </c>
      <c r="L30" s="276">
        <f>'1305'!$G$30</f>
        <v>0</v>
      </c>
      <c r="M30" s="282">
        <f>'1305'!$G$31</f>
        <v>3446.37</v>
      </c>
      <c r="N30" s="271">
        <v>0</v>
      </c>
      <c r="O30" s="313"/>
    </row>
    <row r="31" spans="1:15" ht="12" customHeight="1" x14ac:dyDescent="0.2">
      <c r="A31" s="348">
        <v>1401</v>
      </c>
      <c r="B31" s="356" t="s">
        <v>55</v>
      </c>
      <c r="C31" s="163"/>
      <c r="D31" s="161"/>
      <c r="E31" s="153"/>
      <c r="F31" s="347"/>
      <c r="G31" s="319"/>
      <c r="H31" s="286"/>
      <c r="I31" s="321"/>
      <c r="J31" s="321"/>
      <c r="K31" s="287"/>
      <c r="L31" s="154"/>
      <c r="M31" s="283"/>
      <c r="N31" s="272"/>
    </row>
    <row r="32" spans="1:15" ht="12" customHeight="1" x14ac:dyDescent="0.2">
      <c r="A32" s="349"/>
      <c r="B32" s="357"/>
      <c r="C32" s="162" t="s">
        <v>71</v>
      </c>
      <c r="D32" s="159" t="s">
        <v>70</v>
      </c>
      <c r="E32" s="278">
        <f>'1401'!G16</f>
        <v>5893034.9400000004</v>
      </c>
      <c r="F32" s="282">
        <f>'1401'!G18</f>
        <v>5969478</v>
      </c>
      <c r="G32" s="276">
        <v>0</v>
      </c>
      <c r="H32" s="275">
        <f>F32-E32</f>
        <v>76443.05999999959</v>
      </c>
      <c r="I32" s="322">
        <v>0</v>
      </c>
      <c r="J32" s="322">
        <f>H32-I32</f>
        <v>76443.05999999959</v>
      </c>
      <c r="K32" s="288">
        <v>0</v>
      </c>
      <c r="L32" s="276">
        <f>'1401'!$G$30</f>
        <v>1000</v>
      </c>
      <c r="M32" s="282">
        <f>'1401'!$G$31</f>
        <v>75443.06</v>
      </c>
      <c r="N32" s="271">
        <v>0</v>
      </c>
      <c r="O32" s="313"/>
    </row>
    <row r="33" spans="1:17" ht="12" customHeight="1" x14ac:dyDescent="0.2">
      <c r="A33" s="348">
        <v>1402</v>
      </c>
      <c r="B33" s="356" t="s">
        <v>55</v>
      </c>
      <c r="C33" s="163"/>
      <c r="D33" s="161"/>
      <c r="E33" s="153"/>
      <c r="F33" s="347"/>
      <c r="G33" s="319"/>
      <c r="H33" s="286"/>
      <c r="I33" s="321"/>
      <c r="J33" s="321"/>
      <c r="K33" s="287"/>
      <c r="L33" s="154"/>
      <c r="M33" s="283"/>
      <c r="N33" s="272"/>
    </row>
    <row r="34" spans="1:17" ht="12" customHeight="1" x14ac:dyDescent="0.2">
      <c r="A34" s="349"/>
      <c r="B34" s="357"/>
      <c r="C34" s="158" t="s">
        <v>72</v>
      </c>
      <c r="D34" s="159" t="s">
        <v>73</v>
      </c>
      <c r="E34" s="278">
        <f>'1402'!G16</f>
        <v>8908570.0600000005</v>
      </c>
      <c r="F34" s="282">
        <f>'1402'!G18</f>
        <v>8872442.2699999996</v>
      </c>
      <c r="G34" s="276">
        <v>0</v>
      </c>
      <c r="H34" s="275">
        <f>F34-E34</f>
        <v>-36127.790000000969</v>
      </c>
      <c r="I34" s="322">
        <v>0</v>
      </c>
      <c r="J34" s="322">
        <v>0</v>
      </c>
      <c r="K34" s="332">
        <f>H34-I34</f>
        <v>-36127.790000000969</v>
      </c>
      <c r="L34" s="276">
        <f>'1402'!$G$30</f>
        <v>0</v>
      </c>
      <c r="M34" s="282">
        <f>'1402'!$G$31</f>
        <v>0</v>
      </c>
      <c r="N34" s="271">
        <v>0</v>
      </c>
      <c r="O34" s="313"/>
    </row>
    <row r="35" spans="1:17" ht="12" customHeight="1" x14ac:dyDescent="0.2">
      <c r="A35" s="348">
        <v>1465</v>
      </c>
      <c r="B35" s="356" t="s">
        <v>106</v>
      </c>
      <c r="C35" s="160"/>
      <c r="D35" s="161"/>
      <c r="E35" s="153"/>
      <c r="F35" s="347"/>
      <c r="G35" s="319"/>
      <c r="H35" s="286"/>
      <c r="I35" s="321"/>
      <c r="J35" s="321"/>
      <c r="K35" s="287"/>
      <c r="L35" s="154"/>
      <c r="M35" s="283"/>
      <c r="N35" s="272"/>
    </row>
    <row r="36" spans="1:17" ht="12" customHeight="1" thickBot="1" x14ac:dyDescent="0.25">
      <c r="A36" s="361"/>
      <c r="B36" s="362"/>
      <c r="C36" s="289" t="s">
        <v>109</v>
      </c>
      <c r="D36" s="290" t="s">
        <v>58</v>
      </c>
      <c r="E36" s="155">
        <f>'1465'!G16</f>
        <v>27424695.030000001</v>
      </c>
      <c r="F36" s="294">
        <f>'1465'!G18</f>
        <v>28185904.52</v>
      </c>
      <c r="G36" s="154">
        <f>'1465'!G22</f>
        <v>641280</v>
      </c>
      <c r="H36" s="155">
        <f>F36-E36-G36</f>
        <v>119929.48999999836</v>
      </c>
      <c r="I36" s="323">
        <v>0</v>
      </c>
      <c r="J36" s="330">
        <f>H36-I36</f>
        <v>119929.48999999836</v>
      </c>
      <c r="K36" s="333">
        <v>0</v>
      </c>
      <c r="L36" s="296">
        <f>'1465'!$G$30</f>
        <v>0</v>
      </c>
      <c r="M36" s="294">
        <f>'1465'!$G$31</f>
        <v>0</v>
      </c>
      <c r="N36" s="274">
        <v>119929.49</v>
      </c>
      <c r="O36" s="313"/>
    </row>
    <row r="37" spans="1:17" ht="12" customHeight="1" thickTop="1" x14ac:dyDescent="0.2">
      <c r="A37" s="104"/>
      <c r="B37" s="105"/>
      <c r="C37" s="106"/>
      <c r="D37" s="106"/>
      <c r="E37" s="291"/>
      <c r="F37" s="107"/>
      <c r="G37" s="273"/>
      <c r="H37" s="279"/>
      <c r="I37" s="324"/>
      <c r="J37" s="326"/>
      <c r="K37" s="12"/>
      <c r="L37" s="295"/>
      <c r="M37" s="295"/>
      <c r="N37" s="273"/>
    </row>
    <row r="38" spans="1:17" ht="12" customHeight="1" x14ac:dyDescent="0.25">
      <c r="A38" s="108" t="s">
        <v>56</v>
      </c>
      <c r="B38" s="109"/>
      <c r="C38" s="110"/>
      <c r="D38" s="110"/>
      <c r="E38" s="298">
        <f>SUM(E11:E36)</f>
        <v>311392098.23000002</v>
      </c>
      <c r="F38" s="299">
        <f>SUM(F11:F36)</f>
        <v>312512182.22999996</v>
      </c>
      <c r="G38" s="300">
        <f>SUM(G11:G36)</f>
        <v>641280</v>
      </c>
      <c r="H38" s="298">
        <f>SUM(H11:H36)</f>
        <v>478803.99999998789</v>
      </c>
      <c r="I38" s="299">
        <f>SUM(I11:I36)</f>
        <v>400594.4</v>
      </c>
      <c r="J38" s="327">
        <f>J36+J34+J32+J30+J28+J26+J24+J22+J20+J18+J16+J14+J12</f>
        <v>665254.63999999408</v>
      </c>
      <c r="K38" s="300">
        <f>K34+K24+K22+K14</f>
        <v>-587045.04000000621</v>
      </c>
      <c r="L38" s="301">
        <f>SUM(L11:L36)</f>
        <v>71500</v>
      </c>
      <c r="M38" s="301">
        <f>SUM(M11:M36)</f>
        <v>473825.14999999997</v>
      </c>
      <c r="N38" s="302">
        <f>SUM(N11:N36)</f>
        <v>119929.49</v>
      </c>
    </row>
    <row r="39" spans="1:17" ht="12" customHeight="1" thickBot="1" x14ac:dyDescent="0.3">
      <c r="A39" s="111"/>
      <c r="B39" s="112"/>
      <c r="C39" s="113"/>
      <c r="D39" s="113"/>
      <c r="E39" s="150"/>
      <c r="F39" s="151"/>
      <c r="G39" s="342"/>
      <c r="H39" s="280"/>
      <c r="I39" s="325"/>
      <c r="J39" s="328" t="s">
        <v>151</v>
      </c>
      <c r="K39" s="292">
        <f>J38+K38</f>
        <v>78209.59999998787</v>
      </c>
      <c r="L39" s="297" t="s">
        <v>152</v>
      </c>
      <c r="M39" s="13"/>
      <c r="N39" s="303">
        <f>L38+M38+N38</f>
        <v>665254.6399999999</v>
      </c>
    </row>
    <row r="40" spans="1:17" ht="15" thickTop="1" x14ac:dyDescent="0.2">
      <c r="A40" s="54"/>
      <c r="B40" s="114"/>
      <c r="C40" s="115"/>
      <c r="D40" s="115"/>
      <c r="E40" s="116"/>
      <c r="F40" s="54"/>
      <c r="G40" s="117"/>
      <c r="H40" s="118"/>
      <c r="J40" s="10"/>
      <c r="K40" s="10"/>
      <c r="L40" s="10"/>
      <c r="M40" s="10"/>
      <c r="N40" s="10"/>
    </row>
    <row r="41" spans="1:17" ht="14.25" x14ac:dyDescent="0.2">
      <c r="A41" s="308" t="s">
        <v>119</v>
      </c>
      <c r="B41" s="308"/>
      <c r="C41" s="308"/>
      <c r="D41" s="308"/>
      <c r="E41" s="309"/>
      <c r="F41" s="309"/>
      <c r="G41" s="309"/>
      <c r="H41" s="309"/>
      <c r="I41" s="309"/>
      <c r="J41" s="121"/>
      <c r="K41" s="121"/>
      <c r="L41" s="121"/>
      <c r="M41" s="121"/>
      <c r="N41" s="121"/>
      <c r="O41" s="122"/>
      <c r="P41" s="122"/>
      <c r="Q41" s="122"/>
    </row>
    <row r="42" spans="1:17" ht="14.25" x14ac:dyDescent="0.2">
      <c r="A42" s="308"/>
      <c r="B42" s="308"/>
      <c r="C42" s="308" t="s">
        <v>155</v>
      </c>
      <c r="D42" s="310"/>
      <c r="E42" s="309"/>
      <c r="F42" s="309"/>
      <c r="G42" s="309"/>
      <c r="H42" s="309"/>
      <c r="I42" s="309"/>
      <c r="J42" s="121"/>
      <c r="K42" s="121"/>
      <c r="L42" s="121"/>
      <c r="M42" s="121"/>
      <c r="N42" s="121"/>
      <c r="O42" s="122"/>
      <c r="P42" s="122"/>
      <c r="Q42" s="122"/>
    </row>
    <row r="43" spans="1:17" ht="14.25" x14ac:dyDescent="0.2">
      <c r="A43" s="308"/>
      <c r="B43" s="308"/>
      <c r="C43" s="308" t="s">
        <v>158</v>
      </c>
      <c r="D43" s="310"/>
      <c r="E43" s="309"/>
      <c r="F43" s="309"/>
      <c r="G43" s="309"/>
      <c r="H43" s="309"/>
      <c r="I43" s="309"/>
      <c r="J43" s="123"/>
      <c r="K43" s="123"/>
      <c r="L43" s="123"/>
      <c r="M43" s="123"/>
      <c r="N43" s="122"/>
      <c r="O43" s="122"/>
      <c r="P43" s="122"/>
      <c r="Q43" s="122"/>
    </row>
    <row r="44" spans="1:17" ht="14.25" x14ac:dyDescent="0.2">
      <c r="A44" s="309"/>
      <c r="B44" s="309"/>
      <c r="C44" s="309"/>
      <c r="D44" s="309"/>
      <c r="E44" s="309"/>
      <c r="F44" s="309"/>
      <c r="G44" s="309"/>
      <c r="H44" s="309"/>
      <c r="I44" s="309"/>
    </row>
    <row r="45" spans="1:17" ht="14.25" x14ac:dyDescent="0.2">
      <c r="A45" s="309" t="s">
        <v>161</v>
      </c>
      <c r="B45" s="311"/>
      <c r="C45" s="311"/>
      <c r="D45" s="309"/>
      <c r="E45" s="309"/>
      <c r="F45" s="309"/>
      <c r="G45" s="309"/>
      <c r="H45" s="309"/>
      <c r="I45" s="309"/>
    </row>
    <row r="46" spans="1:17" ht="14.25" x14ac:dyDescent="0.2">
      <c r="A46" s="309"/>
      <c r="B46" s="309"/>
      <c r="C46" s="309" t="s">
        <v>7</v>
      </c>
      <c r="D46" s="309"/>
      <c r="E46" s="309"/>
      <c r="F46" s="309"/>
      <c r="G46" s="309"/>
      <c r="H46" s="309"/>
      <c r="I46" s="309"/>
    </row>
    <row r="47" spans="1:17" ht="14.25" x14ac:dyDescent="0.2">
      <c r="A47" s="309"/>
      <c r="B47" s="309"/>
      <c r="C47" s="312" t="s">
        <v>156</v>
      </c>
      <c r="D47" s="312"/>
      <c r="E47" s="312"/>
      <c r="F47" s="312"/>
      <c r="G47" s="312"/>
      <c r="H47" s="312"/>
      <c r="I47" s="312"/>
    </row>
    <row r="48" spans="1:17" ht="14.25" x14ac:dyDescent="0.2">
      <c r="A48" s="309"/>
      <c r="B48" s="309"/>
      <c r="C48" s="312" t="s">
        <v>157</v>
      </c>
      <c r="D48" s="312"/>
      <c r="E48" s="312"/>
      <c r="F48" s="312"/>
      <c r="G48" s="312"/>
      <c r="H48" s="312"/>
      <c r="I48" s="312"/>
    </row>
    <row r="49" spans="1:9" ht="14.25" x14ac:dyDescent="0.2">
      <c r="A49" s="309"/>
      <c r="B49" s="309"/>
      <c r="C49" s="309"/>
      <c r="D49" s="309"/>
      <c r="E49" s="309"/>
      <c r="F49" s="309"/>
      <c r="G49" s="309"/>
      <c r="H49" s="309"/>
      <c r="I49" s="309"/>
    </row>
    <row r="50" spans="1:9" ht="15" x14ac:dyDescent="0.2">
      <c r="A50" s="119"/>
      <c r="B50" s="119"/>
    </row>
    <row r="51" spans="1:9" ht="15" x14ac:dyDescent="0.2">
      <c r="A51" s="119"/>
      <c r="B51" s="119"/>
    </row>
    <row r="52" spans="1:9" ht="15" x14ac:dyDescent="0.2">
      <c r="A52" s="119"/>
      <c r="B52" s="119"/>
    </row>
    <row r="53" spans="1:9" ht="15" x14ac:dyDescent="0.2">
      <c r="A53" s="119"/>
      <c r="B53" s="119"/>
    </row>
    <row r="54" spans="1:9" ht="15" x14ac:dyDescent="0.2">
      <c r="A54" s="119"/>
      <c r="B54" s="119"/>
    </row>
    <row r="55" spans="1:9" ht="15" x14ac:dyDescent="0.2">
      <c r="A55" s="119"/>
      <c r="B55" s="119"/>
    </row>
    <row r="56" spans="1:9" ht="15" x14ac:dyDescent="0.2">
      <c r="A56" s="119"/>
      <c r="B56" s="119"/>
    </row>
    <row r="57" spans="1:9" ht="15" x14ac:dyDescent="0.2">
      <c r="A57" s="119"/>
      <c r="B57" s="119"/>
    </row>
    <row r="58" spans="1:9" ht="15" x14ac:dyDescent="0.2">
      <c r="A58" s="119"/>
      <c r="B58" s="119"/>
    </row>
    <row r="59" spans="1:9" ht="15" x14ac:dyDescent="0.2">
      <c r="A59" s="119"/>
      <c r="B59" s="119"/>
    </row>
    <row r="60" spans="1:9" ht="15" x14ac:dyDescent="0.2">
      <c r="A60" s="119"/>
      <c r="B60" s="119"/>
    </row>
    <row r="61" spans="1:9" ht="15" x14ac:dyDescent="0.2">
      <c r="A61" s="119"/>
      <c r="B61" s="119"/>
    </row>
    <row r="62" spans="1:9" ht="15" x14ac:dyDescent="0.2">
      <c r="A62" s="119"/>
      <c r="B62" s="119"/>
    </row>
    <row r="63" spans="1:9" ht="15" x14ac:dyDescent="0.2">
      <c r="A63" s="119"/>
      <c r="B63" s="119"/>
    </row>
    <row r="64" spans="1:9" ht="15" x14ac:dyDescent="0.2">
      <c r="A64" s="119"/>
      <c r="B64" s="119"/>
    </row>
    <row r="65" spans="1:2" ht="15" x14ac:dyDescent="0.2">
      <c r="A65" s="119"/>
      <c r="B65" s="119"/>
    </row>
    <row r="66" spans="1:2" ht="15" x14ac:dyDescent="0.2">
      <c r="A66" s="119"/>
      <c r="B66" s="119"/>
    </row>
    <row r="67" spans="1:2" ht="15" x14ac:dyDescent="0.2">
      <c r="A67" s="119"/>
      <c r="B67" s="119"/>
    </row>
    <row r="68" spans="1:2" ht="15" x14ac:dyDescent="0.2">
      <c r="A68" s="119"/>
      <c r="B68" s="119"/>
    </row>
    <row r="69" spans="1:2" ht="15" x14ac:dyDescent="0.2">
      <c r="A69" s="119"/>
      <c r="B69" s="119"/>
    </row>
    <row r="70" spans="1:2" ht="15" x14ac:dyDescent="0.2">
      <c r="A70" s="119"/>
      <c r="B70" s="119"/>
    </row>
    <row r="71" spans="1:2" ht="15" x14ac:dyDescent="0.2">
      <c r="A71" s="119"/>
      <c r="B71" s="119"/>
    </row>
    <row r="72" spans="1:2" ht="15" x14ac:dyDescent="0.2">
      <c r="A72" s="119"/>
      <c r="B72" s="119"/>
    </row>
    <row r="73" spans="1:2" ht="15" x14ac:dyDescent="0.2">
      <c r="A73" s="119"/>
      <c r="B73" s="119"/>
    </row>
    <row r="74" spans="1:2" ht="15" x14ac:dyDescent="0.2">
      <c r="A74" s="119"/>
      <c r="B74" s="119"/>
    </row>
    <row r="75" spans="1:2" ht="15" x14ac:dyDescent="0.2">
      <c r="A75" s="119"/>
      <c r="B75" s="119"/>
    </row>
    <row r="76" spans="1:2" ht="15" x14ac:dyDescent="0.2">
      <c r="A76" s="119"/>
      <c r="B76" s="119"/>
    </row>
    <row r="77" spans="1:2" ht="15" x14ac:dyDescent="0.2">
      <c r="A77" s="119"/>
      <c r="B77" s="119"/>
    </row>
    <row r="78" spans="1:2" ht="15" x14ac:dyDescent="0.2">
      <c r="A78" s="119"/>
      <c r="B78" s="119"/>
    </row>
    <row r="79" spans="1:2" ht="15" x14ac:dyDescent="0.2">
      <c r="A79" s="119"/>
      <c r="B79" s="119"/>
    </row>
    <row r="80" spans="1:2" ht="15" x14ac:dyDescent="0.2">
      <c r="A80" s="119"/>
      <c r="B80" s="119"/>
    </row>
    <row r="81" spans="1:2" ht="15" x14ac:dyDescent="0.2">
      <c r="A81" s="119"/>
      <c r="B81" s="119"/>
    </row>
    <row r="82" spans="1:2" ht="15" x14ac:dyDescent="0.2">
      <c r="A82" s="119"/>
      <c r="B82" s="119"/>
    </row>
    <row r="83" spans="1:2" ht="15" x14ac:dyDescent="0.2">
      <c r="A83" s="119"/>
      <c r="B83" s="119"/>
    </row>
    <row r="84" spans="1:2" ht="15" x14ac:dyDescent="0.2">
      <c r="A84" s="119"/>
      <c r="B84" s="119"/>
    </row>
    <row r="85" spans="1:2" ht="15" x14ac:dyDescent="0.2">
      <c r="A85" s="119"/>
      <c r="B85" s="119"/>
    </row>
    <row r="86" spans="1:2" ht="15" x14ac:dyDescent="0.2">
      <c r="A86" s="119"/>
      <c r="B86" s="119"/>
    </row>
    <row r="87" spans="1:2" ht="15" x14ac:dyDescent="0.2">
      <c r="A87" s="119"/>
      <c r="B87" s="119"/>
    </row>
    <row r="88" spans="1:2" ht="15" x14ac:dyDescent="0.2">
      <c r="A88" s="119"/>
      <c r="B88" s="119"/>
    </row>
    <row r="89" spans="1:2" ht="15" x14ac:dyDescent="0.2">
      <c r="A89" s="119"/>
      <c r="B89" s="119"/>
    </row>
    <row r="90" spans="1:2" ht="15" x14ac:dyDescent="0.2">
      <c r="A90" s="119"/>
      <c r="B90" s="119"/>
    </row>
    <row r="91" spans="1:2" ht="15" x14ac:dyDescent="0.2">
      <c r="A91" s="119"/>
      <c r="B91" s="119"/>
    </row>
    <row r="92" spans="1:2" ht="15" x14ac:dyDescent="0.2">
      <c r="A92" s="119"/>
      <c r="B92" s="119"/>
    </row>
    <row r="93" spans="1:2" ht="15" x14ac:dyDescent="0.2">
      <c r="A93" s="119"/>
      <c r="B93" s="119"/>
    </row>
    <row r="94" spans="1:2" ht="15" x14ac:dyDescent="0.2">
      <c r="A94" s="119"/>
      <c r="B94" s="119"/>
    </row>
    <row r="95" spans="1:2" ht="15" x14ac:dyDescent="0.2">
      <c r="A95" s="119"/>
      <c r="B95" s="119"/>
    </row>
    <row r="96" spans="1:2" ht="15" x14ac:dyDescent="0.2">
      <c r="A96" s="119"/>
      <c r="B96" s="119"/>
    </row>
    <row r="97" spans="1:2" ht="15" x14ac:dyDescent="0.2">
      <c r="A97" s="119"/>
      <c r="B97" s="119"/>
    </row>
    <row r="98" spans="1:2" ht="15" x14ac:dyDescent="0.2">
      <c r="A98" s="119"/>
      <c r="B98" s="119"/>
    </row>
    <row r="99" spans="1:2" ht="15" x14ac:dyDescent="0.2">
      <c r="A99" s="119"/>
      <c r="B99" s="119"/>
    </row>
    <row r="100" spans="1:2" ht="15" x14ac:dyDescent="0.2">
      <c r="A100" s="119"/>
      <c r="B100" s="119"/>
    </row>
    <row r="101" spans="1:2" ht="15" x14ac:dyDescent="0.2">
      <c r="A101" s="119"/>
      <c r="B101" s="119"/>
    </row>
    <row r="102" spans="1:2" ht="15" x14ac:dyDescent="0.2">
      <c r="A102" s="119"/>
      <c r="B102" s="119"/>
    </row>
    <row r="103" spans="1:2" ht="15" x14ac:dyDescent="0.2">
      <c r="A103" s="119"/>
      <c r="B103" s="119"/>
    </row>
    <row r="104" spans="1:2" ht="15" x14ac:dyDescent="0.2">
      <c r="A104" s="119"/>
      <c r="B104" s="119"/>
    </row>
    <row r="105" spans="1:2" ht="15" x14ac:dyDescent="0.2">
      <c r="A105" s="119"/>
      <c r="B105" s="119"/>
    </row>
    <row r="106" spans="1:2" ht="15" x14ac:dyDescent="0.2">
      <c r="A106" s="119"/>
      <c r="B106" s="119"/>
    </row>
    <row r="107" spans="1:2" ht="15" x14ac:dyDescent="0.2">
      <c r="A107" s="119"/>
      <c r="B107" s="119"/>
    </row>
    <row r="108" spans="1:2" ht="15" x14ac:dyDescent="0.2">
      <c r="A108" s="119"/>
      <c r="B108" s="119"/>
    </row>
    <row r="109" spans="1:2" ht="15" x14ac:dyDescent="0.2">
      <c r="A109" s="119"/>
      <c r="B109" s="119"/>
    </row>
    <row r="110" spans="1:2" ht="15" x14ac:dyDescent="0.2">
      <c r="A110" s="119"/>
      <c r="B110" s="119"/>
    </row>
    <row r="111" spans="1:2" ht="15" x14ac:dyDescent="0.2">
      <c r="A111" s="119"/>
      <c r="B111" s="119"/>
    </row>
    <row r="112" spans="1:2" ht="15" x14ac:dyDescent="0.2">
      <c r="A112" s="119"/>
      <c r="B112" s="119"/>
    </row>
    <row r="113" spans="1:2" ht="15" x14ac:dyDescent="0.2">
      <c r="A113" s="119"/>
      <c r="B113" s="119"/>
    </row>
    <row r="114" spans="1:2" ht="15" x14ac:dyDescent="0.2">
      <c r="A114" s="119"/>
      <c r="B114" s="119"/>
    </row>
    <row r="115" spans="1:2" ht="15" x14ac:dyDescent="0.2">
      <c r="A115" s="119"/>
      <c r="B115" s="119"/>
    </row>
    <row r="116" spans="1:2" ht="15" x14ac:dyDescent="0.2">
      <c r="A116" s="119"/>
      <c r="B116" s="119"/>
    </row>
    <row r="117" spans="1:2" ht="15" x14ac:dyDescent="0.2">
      <c r="A117" s="119"/>
      <c r="B117" s="119"/>
    </row>
    <row r="118" spans="1:2" ht="15" x14ac:dyDescent="0.2">
      <c r="A118" s="119"/>
      <c r="B118" s="119"/>
    </row>
    <row r="119" spans="1:2" ht="15" x14ac:dyDescent="0.2">
      <c r="A119" s="119"/>
      <c r="B119" s="119"/>
    </row>
    <row r="120" spans="1:2" ht="15" x14ac:dyDescent="0.2">
      <c r="A120" s="119"/>
      <c r="B120" s="119"/>
    </row>
    <row r="121" spans="1:2" ht="15" x14ac:dyDescent="0.2">
      <c r="A121" s="119"/>
      <c r="B121" s="119"/>
    </row>
    <row r="122" spans="1:2" ht="15" x14ac:dyDescent="0.2">
      <c r="A122" s="119"/>
      <c r="B122" s="119"/>
    </row>
    <row r="123" spans="1:2" ht="15" x14ac:dyDescent="0.2">
      <c r="A123" s="119"/>
      <c r="B123" s="119"/>
    </row>
    <row r="124" spans="1:2" ht="15" x14ac:dyDescent="0.2">
      <c r="A124" s="119"/>
      <c r="B124" s="119"/>
    </row>
    <row r="125" spans="1:2" ht="15" x14ac:dyDescent="0.2">
      <c r="A125" s="119"/>
      <c r="B125" s="119"/>
    </row>
    <row r="126" spans="1:2" ht="15" x14ac:dyDescent="0.2">
      <c r="A126" s="119"/>
      <c r="B126" s="119"/>
    </row>
    <row r="127" spans="1:2" ht="15" x14ac:dyDescent="0.2">
      <c r="A127" s="119"/>
      <c r="B127" s="119"/>
    </row>
    <row r="128" spans="1:2" ht="15" x14ac:dyDescent="0.2">
      <c r="A128" s="119"/>
      <c r="B128" s="119"/>
    </row>
    <row r="129" spans="1:2" ht="15" x14ac:dyDescent="0.2">
      <c r="A129" s="119"/>
      <c r="B129" s="119"/>
    </row>
    <row r="130" spans="1:2" ht="15" x14ac:dyDescent="0.2">
      <c r="A130" s="119"/>
      <c r="B130" s="119"/>
    </row>
    <row r="131" spans="1:2" ht="15" x14ac:dyDescent="0.2">
      <c r="A131" s="119"/>
      <c r="B131" s="119"/>
    </row>
    <row r="132" spans="1:2" ht="15" x14ac:dyDescent="0.2">
      <c r="A132" s="119"/>
      <c r="B132" s="119"/>
    </row>
    <row r="133" spans="1:2" ht="15" x14ac:dyDescent="0.2">
      <c r="A133" s="119"/>
      <c r="B133" s="119"/>
    </row>
    <row r="134" spans="1:2" ht="15" x14ac:dyDescent="0.2">
      <c r="A134" s="119"/>
      <c r="B134" s="119"/>
    </row>
    <row r="135" spans="1:2" ht="15" x14ac:dyDescent="0.2">
      <c r="A135" s="119"/>
      <c r="B135" s="119"/>
    </row>
    <row r="136" spans="1:2" ht="15" x14ac:dyDescent="0.2">
      <c r="A136" s="119"/>
      <c r="B136" s="119"/>
    </row>
    <row r="137" spans="1:2" ht="15" x14ac:dyDescent="0.2">
      <c r="A137" s="119"/>
      <c r="B137" s="119"/>
    </row>
    <row r="138" spans="1:2" ht="15" x14ac:dyDescent="0.2">
      <c r="A138" s="119"/>
      <c r="B138" s="119"/>
    </row>
    <row r="139" spans="1:2" ht="15" x14ac:dyDescent="0.2">
      <c r="A139" s="119"/>
      <c r="B139" s="119"/>
    </row>
    <row r="140" spans="1:2" ht="15" x14ac:dyDescent="0.2">
      <c r="A140" s="119"/>
      <c r="B140" s="119"/>
    </row>
    <row r="141" spans="1:2" ht="15" x14ac:dyDescent="0.2">
      <c r="A141" s="119"/>
      <c r="B141" s="119"/>
    </row>
    <row r="142" spans="1:2" ht="15" x14ac:dyDescent="0.2">
      <c r="A142" s="119"/>
      <c r="B142" s="119"/>
    </row>
    <row r="143" spans="1:2" ht="15" x14ac:dyDescent="0.2">
      <c r="A143" s="119"/>
      <c r="B143" s="119"/>
    </row>
    <row r="144" spans="1:2" ht="15" x14ac:dyDescent="0.2">
      <c r="A144" s="119"/>
      <c r="B144" s="119"/>
    </row>
    <row r="145" spans="1:2" ht="15" x14ac:dyDescent="0.2">
      <c r="A145" s="119"/>
      <c r="B145" s="119"/>
    </row>
    <row r="146" spans="1:2" ht="15" x14ac:dyDescent="0.2">
      <c r="A146" s="119"/>
      <c r="B146" s="119"/>
    </row>
    <row r="147" spans="1:2" ht="15" x14ac:dyDescent="0.2">
      <c r="A147" s="119"/>
      <c r="B147" s="119"/>
    </row>
    <row r="148" spans="1:2" ht="15" x14ac:dyDescent="0.2">
      <c r="A148" s="119"/>
      <c r="B148" s="119"/>
    </row>
    <row r="149" spans="1:2" ht="15" x14ac:dyDescent="0.2">
      <c r="A149" s="119"/>
      <c r="B149" s="119"/>
    </row>
    <row r="150" spans="1:2" ht="15" x14ac:dyDescent="0.2">
      <c r="A150" s="119"/>
      <c r="B150" s="119"/>
    </row>
    <row r="151" spans="1:2" ht="15" x14ac:dyDescent="0.2">
      <c r="A151" s="119"/>
      <c r="B151" s="119"/>
    </row>
    <row r="152" spans="1:2" ht="15" x14ac:dyDescent="0.2">
      <c r="A152" s="119"/>
      <c r="B152" s="119"/>
    </row>
    <row r="153" spans="1:2" ht="15" x14ac:dyDescent="0.2">
      <c r="A153" s="119"/>
      <c r="B153" s="119"/>
    </row>
    <row r="154" spans="1:2" ht="15" x14ac:dyDescent="0.2">
      <c r="A154" s="119"/>
      <c r="B154" s="119"/>
    </row>
    <row r="155" spans="1:2" ht="15" x14ac:dyDescent="0.2">
      <c r="A155" s="119"/>
      <c r="B155" s="119"/>
    </row>
    <row r="156" spans="1:2" ht="15" x14ac:dyDescent="0.2">
      <c r="A156" s="119"/>
      <c r="B156" s="119"/>
    </row>
    <row r="157" spans="1:2" ht="15" x14ac:dyDescent="0.2">
      <c r="A157" s="119"/>
      <c r="B157" s="119"/>
    </row>
    <row r="158" spans="1:2" ht="15" x14ac:dyDescent="0.2">
      <c r="A158" s="119"/>
      <c r="B158" s="119"/>
    </row>
    <row r="159" spans="1:2" ht="15" x14ac:dyDescent="0.2">
      <c r="A159" s="119"/>
      <c r="B159" s="119"/>
    </row>
    <row r="160" spans="1:2" ht="15" x14ac:dyDescent="0.2">
      <c r="A160" s="119"/>
      <c r="B160" s="119"/>
    </row>
    <row r="161" spans="1:2" ht="15" x14ac:dyDescent="0.2">
      <c r="A161" s="119"/>
      <c r="B161" s="119"/>
    </row>
    <row r="162" spans="1:2" ht="15" x14ac:dyDescent="0.2">
      <c r="A162" s="119"/>
      <c r="B162" s="119"/>
    </row>
    <row r="163" spans="1:2" ht="15" x14ac:dyDescent="0.2">
      <c r="A163" s="119"/>
      <c r="B163" s="119"/>
    </row>
    <row r="164" spans="1:2" ht="15" x14ac:dyDescent="0.2">
      <c r="A164" s="119"/>
      <c r="B164" s="119"/>
    </row>
    <row r="165" spans="1:2" ht="15" x14ac:dyDescent="0.2">
      <c r="A165" s="119"/>
      <c r="B165" s="119"/>
    </row>
    <row r="166" spans="1:2" ht="15" x14ac:dyDescent="0.2">
      <c r="A166" s="119"/>
      <c r="B166" s="119"/>
    </row>
    <row r="167" spans="1:2" ht="15" x14ac:dyDescent="0.2">
      <c r="A167" s="119"/>
      <c r="B167" s="119"/>
    </row>
    <row r="168" spans="1:2" ht="15" x14ac:dyDescent="0.2">
      <c r="A168" s="119"/>
      <c r="B168" s="119"/>
    </row>
    <row r="169" spans="1:2" ht="15" x14ac:dyDescent="0.2">
      <c r="A169" s="119"/>
      <c r="B169" s="119"/>
    </row>
    <row r="170" spans="1:2" ht="15" x14ac:dyDescent="0.2">
      <c r="A170" s="119"/>
      <c r="B170" s="119"/>
    </row>
    <row r="171" spans="1:2" ht="15" x14ac:dyDescent="0.2">
      <c r="A171" s="119"/>
      <c r="B171" s="119"/>
    </row>
    <row r="172" spans="1:2" ht="15" x14ac:dyDescent="0.2">
      <c r="A172" s="119"/>
      <c r="B172" s="119"/>
    </row>
    <row r="173" spans="1:2" ht="15" x14ac:dyDescent="0.2">
      <c r="A173" s="119"/>
      <c r="B173" s="119"/>
    </row>
    <row r="174" spans="1:2" ht="15" x14ac:dyDescent="0.2">
      <c r="A174" s="119"/>
      <c r="B174" s="119"/>
    </row>
    <row r="175" spans="1:2" ht="15" x14ac:dyDescent="0.2">
      <c r="A175" s="119"/>
      <c r="B175" s="119"/>
    </row>
    <row r="176" spans="1:2" ht="15" x14ac:dyDescent="0.2">
      <c r="A176" s="119"/>
      <c r="B176" s="119"/>
    </row>
    <row r="177" spans="1:2" ht="15" x14ac:dyDescent="0.2">
      <c r="A177" s="119"/>
      <c r="B177" s="119"/>
    </row>
    <row r="178" spans="1:2" ht="15" x14ac:dyDescent="0.2">
      <c r="A178" s="119"/>
      <c r="B178" s="119"/>
    </row>
    <row r="179" spans="1:2" ht="15" x14ac:dyDescent="0.2">
      <c r="A179" s="119"/>
      <c r="B179" s="119"/>
    </row>
    <row r="180" spans="1:2" ht="15" x14ac:dyDescent="0.2">
      <c r="A180" s="119"/>
      <c r="B180" s="119"/>
    </row>
    <row r="181" spans="1:2" ht="15" x14ac:dyDescent="0.2">
      <c r="A181" s="119"/>
      <c r="B181" s="119"/>
    </row>
    <row r="182" spans="1:2" ht="15" x14ac:dyDescent="0.2">
      <c r="A182" s="119"/>
      <c r="B182" s="119"/>
    </row>
    <row r="183" spans="1:2" ht="15" x14ac:dyDescent="0.2">
      <c r="A183" s="119"/>
      <c r="B183" s="119"/>
    </row>
    <row r="184" spans="1:2" ht="15" x14ac:dyDescent="0.2">
      <c r="A184" s="119"/>
      <c r="B184" s="119"/>
    </row>
    <row r="185" spans="1:2" ht="15" x14ac:dyDescent="0.2">
      <c r="A185" s="119"/>
      <c r="B185" s="119"/>
    </row>
    <row r="186" spans="1:2" ht="15" x14ac:dyDescent="0.2">
      <c r="A186" s="119"/>
      <c r="B186" s="119"/>
    </row>
    <row r="187" spans="1:2" ht="15" x14ac:dyDescent="0.2">
      <c r="A187" s="119"/>
      <c r="B187" s="119"/>
    </row>
    <row r="188" spans="1:2" ht="15" x14ac:dyDescent="0.2">
      <c r="A188" s="119"/>
      <c r="B188" s="119"/>
    </row>
    <row r="189" spans="1:2" ht="15" x14ac:dyDescent="0.2">
      <c r="A189" s="119"/>
      <c r="B189" s="119"/>
    </row>
    <row r="190" spans="1:2" ht="15" x14ac:dyDescent="0.2">
      <c r="A190" s="119"/>
      <c r="B190" s="119"/>
    </row>
    <row r="191" spans="1:2" ht="15" x14ac:dyDescent="0.2">
      <c r="A191" s="119"/>
      <c r="B191" s="119"/>
    </row>
    <row r="192" spans="1:2" ht="15" x14ac:dyDescent="0.2">
      <c r="A192" s="119"/>
      <c r="B192" s="119"/>
    </row>
    <row r="193" spans="1:2" ht="15" x14ac:dyDescent="0.2">
      <c r="A193" s="119"/>
      <c r="B193" s="119"/>
    </row>
    <row r="194" spans="1:2" ht="15" x14ac:dyDescent="0.2">
      <c r="A194" s="119"/>
      <c r="B194" s="119"/>
    </row>
    <row r="195" spans="1:2" ht="15" x14ac:dyDescent="0.2">
      <c r="A195" s="119"/>
      <c r="B195" s="119"/>
    </row>
    <row r="196" spans="1:2" ht="15" x14ac:dyDescent="0.2">
      <c r="A196" s="119"/>
      <c r="B196" s="119"/>
    </row>
    <row r="197" spans="1:2" ht="15" x14ac:dyDescent="0.2">
      <c r="A197" s="119"/>
      <c r="B197" s="119"/>
    </row>
    <row r="198" spans="1:2" ht="15" x14ac:dyDescent="0.2">
      <c r="A198" s="119"/>
      <c r="B198" s="119"/>
    </row>
    <row r="199" spans="1:2" ht="15" x14ac:dyDescent="0.2">
      <c r="A199" s="119"/>
      <c r="B199" s="119"/>
    </row>
    <row r="200" spans="1:2" ht="15" x14ac:dyDescent="0.2">
      <c r="A200" s="119"/>
      <c r="B200" s="119"/>
    </row>
    <row r="201" spans="1:2" ht="15" x14ac:dyDescent="0.2">
      <c r="A201" s="119"/>
      <c r="B201" s="119"/>
    </row>
    <row r="202" spans="1:2" ht="15" x14ac:dyDescent="0.2">
      <c r="A202" s="119"/>
      <c r="B202" s="119"/>
    </row>
    <row r="203" spans="1:2" ht="15" x14ac:dyDescent="0.2">
      <c r="A203" s="119"/>
      <c r="B203" s="119"/>
    </row>
    <row r="204" spans="1:2" ht="15" x14ac:dyDescent="0.2">
      <c r="A204" s="119"/>
      <c r="B204" s="119"/>
    </row>
    <row r="205" spans="1:2" ht="15" x14ac:dyDescent="0.2">
      <c r="A205" s="119"/>
      <c r="B205" s="119"/>
    </row>
    <row r="206" spans="1:2" ht="15" x14ac:dyDescent="0.2">
      <c r="A206" s="119"/>
      <c r="B206" s="119"/>
    </row>
    <row r="207" spans="1:2" ht="15" x14ac:dyDescent="0.2">
      <c r="A207" s="119"/>
      <c r="B207" s="119"/>
    </row>
    <row r="208" spans="1:2" ht="15" x14ac:dyDescent="0.2">
      <c r="A208" s="119"/>
      <c r="B208" s="119"/>
    </row>
    <row r="209" spans="1:2" ht="15" x14ac:dyDescent="0.2">
      <c r="A209" s="119"/>
      <c r="B209" s="119"/>
    </row>
    <row r="210" spans="1:2" ht="15" x14ac:dyDescent="0.2">
      <c r="A210" s="119"/>
      <c r="B210" s="119"/>
    </row>
    <row r="211" spans="1:2" ht="15" x14ac:dyDescent="0.2">
      <c r="A211" s="119"/>
      <c r="B211" s="119"/>
    </row>
    <row r="212" spans="1:2" ht="15" x14ac:dyDescent="0.2">
      <c r="A212" s="119"/>
      <c r="B212" s="119"/>
    </row>
    <row r="213" spans="1:2" ht="15" x14ac:dyDescent="0.2">
      <c r="A213" s="119"/>
      <c r="B213" s="119"/>
    </row>
    <row r="214" spans="1:2" ht="15" x14ac:dyDescent="0.2">
      <c r="A214" s="119"/>
      <c r="B214" s="119"/>
    </row>
    <row r="215" spans="1:2" ht="15" x14ac:dyDescent="0.2">
      <c r="A215" s="119"/>
      <c r="B215" s="119"/>
    </row>
    <row r="216" spans="1:2" ht="15" x14ac:dyDescent="0.2">
      <c r="A216" s="119"/>
      <c r="B216" s="119"/>
    </row>
    <row r="217" spans="1:2" ht="15" x14ac:dyDescent="0.2">
      <c r="A217" s="119"/>
      <c r="B217" s="119"/>
    </row>
    <row r="218" spans="1:2" ht="15" x14ac:dyDescent="0.2">
      <c r="A218" s="119"/>
      <c r="B218" s="119"/>
    </row>
    <row r="219" spans="1:2" ht="15" x14ac:dyDescent="0.2">
      <c r="A219" s="119"/>
      <c r="B219" s="119"/>
    </row>
    <row r="220" spans="1:2" ht="15" x14ac:dyDescent="0.2">
      <c r="A220" s="119"/>
      <c r="B220" s="119"/>
    </row>
    <row r="221" spans="1:2" ht="15" x14ac:dyDescent="0.2">
      <c r="A221" s="119"/>
      <c r="B221" s="119"/>
    </row>
    <row r="222" spans="1:2" ht="15" x14ac:dyDescent="0.2">
      <c r="A222" s="119"/>
      <c r="B222" s="119"/>
    </row>
    <row r="223" spans="1:2" ht="15" x14ac:dyDescent="0.2">
      <c r="A223" s="119"/>
      <c r="B223" s="119"/>
    </row>
    <row r="224" spans="1:2" ht="15" x14ac:dyDescent="0.2">
      <c r="A224" s="119"/>
      <c r="B224" s="119"/>
    </row>
    <row r="225" spans="1:2" ht="15" x14ac:dyDescent="0.2">
      <c r="A225" s="119"/>
      <c r="B225" s="119"/>
    </row>
    <row r="226" spans="1:2" ht="15" x14ac:dyDescent="0.2">
      <c r="A226" s="119"/>
      <c r="B226" s="119"/>
    </row>
    <row r="227" spans="1:2" ht="15" x14ac:dyDescent="0.2">
      <c r="A227" s="119"/>
      <c r="B227" s="119"/>
    </row>
    <row r="228" spans="1:2" ht="15" x14ac:dyDescent="0.2">
      <c r="A228" s="119"/>
      <c r="B228" s="119"/>
    </row>
    <row r="229" spans="1:2" ht="15" x14ac:dyDescent="0.2">
      <c r="A229" s="119"/>
      <c r="B229" s="119"/>
    </row>
    <row r="230" spans="1:2" ht="15" x14ac:dyDescent="0.2">
      <c r="A230" s="119"/>
      <c r="B230" s="119"/>
    </row>
    <row r="231" spans="1:2" ht="15" x14ac:dyDescent="0.2">
      <c r="A231" s="119"/>
      <c r="B231" s="119"/>
    </row>
    <row r="232" spans="1:2" ht="15" x14ac:dyDescent="0.2">
      <c r="A232" s="119"/>
      <c r="B232" s="119"/>
    </row>
    <row r="233" spans="1:2" ht="15" x14ac:dyDescent="0.2">
      <c r="A233" s="119"/>
      <c r="B233" s="119"/>
    </row>
    <row r="234" spans="1:2" ht="15" x14ac:dyDescent="0.2">
      <c r="A234" s="119"/>
      <c r="B234" s="119"/>
    </row>
    <row r="235" spans="1:2" ht="15" x14ac:dyDescent="0.2">
      <c r="A235" s="119"/>
      <c r="B235" s="119"/>
    </row>
    <row r="236" spans="1:2" ht="15" x14ac:dyDescent="0.2">
      <c r="A236" s="119"/>
      <c r="B236" s="119"/>
    </row>
    <row r="237" spans="1:2" ht="15" x14ac:dyDescent="0.2">
      <c r="A237" s="119"/>
      <c r="B237" s="119"/>
    </row>
    <row r="238" spans="1:2" ht="15" x14ac:dyDescent="0.2">
      <c r="A238" s="119"/>
      <c r="B238" s="119"/>
    </row>
    <row r="239" spans="1:2" ht="15" x14ac:dyDescent="0.2">
      <c r="A239" s="119"/>
      <c r="B239" s="119"/>
    </row>
    <row r="240" spans="1:2" ht="15" x14ac:dyDescent="0.2">
      <c r="A240" s="119"/>
      <c r="B240" s="119"/>
    </row>
    <row r="241" spans="1:2" ht="15" x14ac:dyDescent="0.2">
      <c r="A241" s="119"/>
      <c r="B241" s="119"/>
    </row>
    <row r="242" spans="1:2" ht="15" x14ac:dyDescent="0.2">
      <c r="A242" s="119"/>
      <c r="B242" s="119"/>
    </row>
    <row r="243" spans="1:2" ht="15" x14ac:dyDescent="0.2">
      <c r="A243" s="119"/>
      <c r="B243" s="119"/>
    </row>
    <row r="244" spans="1:2" ht="15" x14ac:dyDescent="0.2">
      <c r="A244" s="119"/>
      <c r="B244" s="119"/>
    </row>
    <row r="245" spans="1:2" ht="15" x14ac:dyDescent="0.2">
      <c r="A245" s="119"/>
      <c r="B245" s="119"/>
    </row>
    <row r="246" spans="1:2" ht="15" x14ac:dyDescent="0.2">
      <c r="A246" s="119"/>
      <c r="B246" s="119"/>
    </row>
    <row r="247" spans="1:2" ht="15" x14ac:dyDescent="0.2">
      <c r="A247" s="119"/>
      <c r="B247" s="119"/>
    </row>
    <row r="248" spans="1:2" ht="15" x14ac:dyDescent="0.2">
      <c r="A248" s="119"/>
      <c r="B248" s="119"/>
    </row>
    <row r="249" spans="1:2" ht="15" x14ac:dyDescent="0.2">
      <c r="A249" s="119"/>
      <c r="B249" s="119"/>
    </row>
    <row r="250" spans="1:2" ht="15" x14ac:dyDescent="0.2">
      <c r="A250" s="119"/>
      <c r="B250" s="119"/>
    </row>
    <row r="251" spans="1:2" ht="15" x14ac:dyDescent="0.2">
      <c r="A251" s="119"/>
      <c r="B251" s="119"/>
    </row>
    <row r="252" spans="1:2" ht="15" x14ac:dyDescent="0.2">
      <c r="A252" s="119"/>
      <c r="B252" s="119"/>
    </row>
    <row r="253" spans="1:2" ht="15" x14ac:dyDescent="0.2">
      <c r="A253" s="119"/>
      <c r="B253" s="119"/>
    </row>
    <row r="254" spans="1:2" ht="15" x14ac:dyDescent="0.2">
      <c r="A254" s="119"/>
      <c r="B254" s="119"/>
    </row>
    <row r="255" spans="1:2" ht="15" x14ac:dyDescent="0.2">
      <c r="A255" s="119"/>
      <c r="B255" s="119"/>
    </row>
    <row r="256" spans="1:2" ht="15" x14ac:dyDescent="0.2">
      <c r="A256" s="119"/>
      <c r="B256" s="119"/>
    </row>
    <row r="257" spans="1:2" ht="15" x14ac:dyDescent="0.2">
      <c r="A257" s="119"/>
      <c r="B257" s="119"/>
    </row>
    <row r="258" spans="1:2" ht="15" x14ac:dyDescent="0.2">
      <c r="A258" s="119"/>
      <c r="B258" s="119"/>
    </row>
    <row r="259" spans="1:2" ht="15" x14ac:dyDescent="0.2">
      <c r="A259" s="119"/>
      <c r="B259" s="119"/>
    </row>
    <row r="260" spans="1:2" ht="15" x14ac:dyDescent="0.2">
      <c r="A260" s="119"/>
      <c r="B260" s="119"/>
    </row>
    <row r="261" spans="1:2" ht="15" x14ac:dyDescent="0.2">
      <c r="A261" s="119"/>
      <c r="B261" s="119"/>
    </row>
    <row r="262" spans="1:2" ht="15" x14ac:dyDescent="0.2">
      <c r="A262" s="119"/>
      <c r="B262" s="119"/>
    </row>
    <row r="263" spans="1:2" ht="15" x14ac:dyDescent="0.2">
      <c r="A263" s="119"/>
      <c r="B263" s="119"/>
    </row>
    <row r="264" spans="1:2" ht="15" x14ac:dyDescent="0.2">
      <c r="A264" s="119"/>
      <c r="B264" s="119"/>
    </row>
    <row r="265" spans="1:2" ht="15" x14ac:dyDescent="0.2">
      <c r="A265" s="119"/>
      <c r="B265" s="119"/>
    </row>
    <row r="266" spans="1:2" ht="15" x14ac:dyDescent="0.2">
      <c r="A266" s="119"/>
      <c r="B266" s="119"/>
    </row>
    <row r="267" spans="1:2" ht="15" x14ac:dyDescent="0.2">
      <c r="A267" s="119"/>
      <c r="B267" s="119"/>
    </row>
    <row r="268" spans="1:2" ht="15" x14ac:dyDescent="0.2">
      <c r="A268" s="119"/>
      <c r="B268" s="119"/>
    </row>
    <row r="269" spans="1:2" ht="15" x14ac:dyDescent="0.2">
      <c r="A269" s="119"/>
      <c r="B269" s="119"/>
    </row>
    <row r="270" spans="1:2" ht="15" x14ac:dyDescent="0.2">
      <c r="A270" s="119"/>
      <c r="B270" s="119"/>
    </row>
    <row r="271" spans="1:2" ht="15" x14ac:dyDescent="0.2">
      <c r="A271" s="119"/>
      <c r="B271" s="119"/>
    </row>
    <row r="272" spans="1:2" ht="15" x14ac:dyDescent="0.2">
      <c r="A272" s="119"/>
      <c r="B272" s="119"/>
    </row>
    <row r="273" spans="1:2" ht="15" x14ac:dyDescent="0.2">
      <c r="A273" s="119"/>
      <c r="B273" s="119"/>
    </row>
    <row r="274" spans="1:2" ht="15" x14ac:dyDescent="0.2">
      <c r="A274" s="119"/>
      <c r="B274" s="119"/>
    </row>
    <row r="275" spans="1:2" ht="15" x14ac:dyDescent="0.2">
      <c r="A275" s="119"/>
      <c r="B275" s="119"/>
    </row>
    <row r="276" spans="1:2" ht="15" x14ac:dyDescent="0.2">
      <c r="A276" s="119"/>
      <c r="B276" s="119"/>
    </row>
    <row r="277" spans="1:2" ht="15" x14ac:dyDescent="0.2">
      <c r="A277" s="119"/>
      <c r="B277" s="119"/>
    </row>
    <row r="278" spans="1:2" ht="15" x14ac:dyDescent="0.2">
      <c r="A278" s="119"/>
      <c r="B278" s="119"/>
    </row>
    <row r="279" spans="1:2" ht="15" x14ac:dyDescent="0.2">
      <c r="A279" s="119"/>
      <c r="B279" s="119"/>
    </row>
    <row r="280" spans="1:2" ht="15" x14ac:dyDescent="0.2">
      <c r="A280" s="119"/>
      <c r="B280" s="119"/>
    </row>
    <row r="281" spans="1:2" ht="15" x14ac:dyDescent="0.2">
      <c r="A281" s="119"/>
      <c r="B281" s="119"/>
    </row>
    <row r="282" spans="1:2" ht="15" x14ac:dyDescent="0.2">
      <c r="A282" s="119"/>
      <c r="B282" s="119"/>
    </row>
    <row r="283" spans="1:2" ht="15" x14ac:dyDescent="0.2">
      <c r="A283" s="119"/>
      <c r="B283" s="119"/>
    </row>
    <row r="284" spans="1:2" ht="15" x14ac:dyDescent="0.2">
      <c r="A284" s="119"/>
      <c r="B284" s="119"/>
    </row>
    <row r="285" spans="1:2" ht="15" x14ac:dyDescent="0.2">
      <c r="A285" s="119"/>
      <c r="B285" s="119"/>
    </row>
    <row r="286" spans="1:2" ht="15" x14ac:dyDescent="0.2">
      <c r="A286" s="119"/>
      <c r="B286" s="119"/>
    </row>
    <row r="287" spans="1:2" ht="15" x14ac:dyDescent="0.2">
      <c r="A287" s="119"/>
      <c r="B287" s="119"/>
    </row>
    <row r="288" spans="1:2" ht="15" x14ac:dyDescent="0.2">
      <c r="A288" s="119"/>
      <c r="B288" s="119"/>
    </row>
    <row r="289" spans="1:2" ht="15" x14ac:dyDescent="0.2">
      <c r="A289" s="119"/>
      <c r="B289" s="119"/>
    </row>
    <row r="290" spans="1:2" ht="15" x14ac:dyDescent="0.2">
      <c r="A290" s="119"/>
      <c r="B290" s="119"/>
    </row>
    <row r="291" spans="1:2" ht="15" x14ac:dyDescent="0.2">
      <c r="A291" s="119"/>
      <c r="B291" s="119"/>
    </row>
    <row r="292" spans="1:2" ht="15" x14ac:dyDescent="0.2">
      <c r="A292" s="119"/>
      <c r="B292" s="119"/>
    </row>
    <row r="293" spans="1:2" ht="15" x14ac:dyDescent="0.2">
      <c r="A293" s="119"/>
      <c r="B293" s="119"/>
    </row>
    <row r="294" spans="1:2" ht="15" x14ac:dyDescent="0.2">
      <c r="A294" s="119"/>
      <c r="B294" s="119"/>
    </row>
    <row r="295" spans="1:2" ht="15" x14ac:dyDescent="0.2">
      <c r="A295" s="119"/>
      <c r="B295" s="119"/>
    </row>
    <row r="296" spans="1:2" ht="15" x14ac:dyDescent="0.2">
      <c r="A296" s="119"/>
      <c r="B296" s="119"/>
    </row>
    <row r="297" spans="1:2" ht="15" x14ac:dyDescent="0.2">
      <c r="A297" s="119"/>
      <c r="B297" s="119"/>
    </row>
    <row r="298" spans="1:2" ht="15" x14ac:dyDescent="0.2">
      <c r="A298" s="119"/>
      <c r="B298" s="119"/>
    </row>
    <row r="299" spans="1:2" ht="15" x14ac:dyDescent="0.2">
      <c r="A299" s="119"/>
      <c r="B299" s="119"/>
    </row>
    <row r="300" spans="1:2" ht="15" x14ac:dyDescent="0.2">
      <c r="A300" s="119"/>
      <c r="B300" s="119"/>
    </row>
    <row r="301" spans="1:2" ht="15" x14ac:dyDescent="0.2">
      <c r="A301" s="119"/>
      <c r="B301" s="119"/>
    </row>
    <row r="302" spans="1:2" ht="15" x14ac:dyDescent="0.2">
      <c r="A302" s="119"/>
      <c r="B302" s="119"/>
    </row>
    <row r="303" spans="1:2" ht="15" x14ac:dyDescent="0.2">
      <c r="A303" s="119"/>
      <c r="B303" s="119"/>
    </row>
    <row r="304" spans="1:2" ht="15" x14ac:dyDescent="0.2">
      <c r="A304" s="119"/>
      <c r="B304" s="119"/>
    </row>
    <row r="305" spans="1:2" ht="15" x14ac:dyDescent="0.2">
      <c r="A305" s="119"/>
      <c r="B305" s="119"/>
    </row>
    <row r="306" spans="1:2" ht="15" x14ac:dyDescent="0.2">
      <c r="A306" s="119"/>
      <c r="B306" s="119"/>
    </row>
    <row r="307" spans="1:2" ht="15" x14ac:dyDescent="0.2">
      <c r="A307" s="119"/>
      <c r="B307" s="119"/>
    </row>
    <row r="308" spans="1:2" ht="15" x14ac:dyDescent="0.2">
      <c r="A308" s="119"/>
      <c r="B308" s="119"/>
    </row>
    <row r="309" spans="1:2" ht="15" x14ac:dyDescent="0.2">
      <c r="A309" s="119"/>
      <c r="B309" s="119"/>
    </row>
    <row r="310" spans="1:2" ht="15" x14ac:dyDescent="0.2">
      <c r="A310" s="119"/>
      <c r="B310" s="119"/>
    </row>
    <row r="311" spans="1:2" ht="15" x14ac:dyDescent="0.2">
      <c r="A311" s="119"/>
      <c r="B311" s="119"/>
    </row>
    <row r="312" spans="1:2" ht="15" x14ac:dyDescent="0.2">
      <c r="A312" s="119"/>
      <c r="B312" s="119"/>
    </row>
    <row r="313" spans="1:2" ht="15" x14ac:dyDescent="0.2">
      <c r="A313" s="119"/>
      <c r="B313" s="119"/>
    </row>
    <row r="314" spans="1:2" ht="15" x14ac:dyDescent="0.2">
      <c r="A314" s="119"/>
      <c r="B314" s="119"/>
    </row>
    <row r="315" spans="1:2" ht="15" x14ac:dyDescent="0.2">
      <c r="A315" s="119"/>
      <c r="B315" s="119"/>
    </row>
    <row r="316" spans="1:2" ht="15" x14ac:dyDescent="0.2">
      <c r="A316" s="119"/>
      <c r="B316" s="119"/>
    </row>
    <row r="317" spans="1:2" ht="15" x14ac:dyDescent="0.2">
      <c r="A317" s="119"/>
      <c r="B317" s="119"/>
    </row>
    <row r="318" spans="1:2" ht="15" x14ac:dyDescent="0.2">
      <c r="A318" s="119"/>
      <c r="B318" s="119"/>
    </row>
    <row r="319" spans="1:2" ht="15" x14ac:dyDescent="0.2">
      <c r="A319" s="119"/>
      <c r="B319" s="119"/>
    </row>
    <row r="320" spans="1:2" ht="15" x14ac:dyDescent="0.2">
      <c r="A320" s="119"/>
      <c r="B320" s="119"/>
    </row>
    <row r="321" spans="1:2" ht="15" x14ac:dyDescent="0.2">
      <c r="A321" s="119"/>
      <c r="B321" s="119"/>
    </row>
    <row r="322" spans="1:2" ht="15" x14ac:dyDescent="0.2">
      <c r="A322" s="119"/>
      <c r="B322" s="119"/>
    </row>
    <row r="323" spans="1:2" ht="15" x14ac:dyDescent="0.2">
      <c r="A323" s="119"/>
      <c r="B323" s="119"/>
    </row>
    <row r="324" spans="1:2" ht="15" x14ac:dyDescent="0.2">
      <c r="A324" s="119"/>
      <c r="B324" s="119"/>
    </row>
    <row r="325" spans="1:2" ht="15" x14ac:dyDescent="0.2">
      <c r="A325" s="119"/>
      <c r="B325" s="119"/>
    </row>
    <row r="326" spans="1:2" ht="15" x14ac:dyDescent="0.2">
      <c r="A326" s="119"/>
      <c r="B326" s="119"/>
    </row>
    <row r="327" spans="1:2" ht="15" x14ac:dyDescent="0.2">
      <c r="A327" s="119"/>
      <c r="B327" s="119"/>
    </row>
    <row r="328" spans="1:2" ht="15" x14ac:dyDescent="0.2">
      <c r="A328" s="119"/>
      <c r="B328" s="119"/>
    </row>
    <row r="329" spans="1:2" ht="15" x14ac:dyDescent="0.2">
      <c r="A329" s="119"/>
      <c r="B329" s="119"/>
    </row>
    <row r="330" spans="1:2" ht="15" x14ac:dyDescent="0.2">
      <c r="A330" s="119"/>
      <c r="B330" s="119"/>
    </row>
    <row r="331" spans="1:2" ht="15" x14ac:dyDescent="0.2">
      <c r="A331" s="119"/>
      <c r="B331" s="119"/>
    </row>
    <row r="332" spans="1:2" ht="15" x14ac:dyDescent="0.2">
      <c r="A332" s="119"/>
      <c r="B332" s="119"/>
    </row>
    <row r="333" spans="1:2" ht="15" x14ac:dyDescent="0.2">
      <c r="A333" s="119"/>
      <c r="B333" s="119"/>
    </row>
    <row r="334" spans="1:2" ht="15" x14ac:dyDescent="0.2">
      <c r="A334" s="119"/>
      <c r="B334" s="119"/>
    </row>
    <row r="335" spans="1:2" ht="15" x14ac:dyDescent="0.2">
      <c r="A335" s="119"/>
      <c r="B335" s="119"/>
    </row>
    <row r="336" spans="1:2" ht="15" x14ac:dyDescent="0.2">
      <c r="A336" s="119"/>
      <c r="B336" s="119"/>
    </row>
    <row r="337" spans="1:2" ht="15" x14ac:dyDescent="0.2">
      <c r="A337" s="119"/>
      <c r="B337" s="119"/>
    </row>
    <row r="338" spans="1:2" ht="15" x14ac:dyDescent="0.2">
      <c r="A338" s="119"/>
      <c r="B338" s="119"/>
    </row>
    <row r="339" spans="1:2" ht="15" x14ac:dyDescent="0.2">
      <c r="A339" s="119"/>
      <c r="B339" s="119"/>
    </row>
    <row r="340" spans="1:2" ht="15" x14ac:dyDescent="0.2">
      <c r="A340" s="119"/>
      <c r="B340" s="119"/>
    </row>
    <row r="341" spans="1:2" ht="15" x14ac:dyDescent="0.2">
      <c r="A341" s="119"/>
      <c r="B341" s="119"/>
    </row>
    <row r="342" spans="1:2" ht="15" x14ac:dyDescent="0.2">
      <c r="A342" s="119"/>
      <c r="B342" s="119"/>
    </row>
    <row r="343" spans="1:2" ht="15" x14ac:dyDescent="0.2">
      <c r="A343" s="119"/>
      <c r="B343" s="119"/>
    </row>
    <row r="344" spans="1:2" ht="15" x14ac:dyDescent="0.2">
      <c r="A344" s="119"/>
      <c r="B344" s="119"/>
    </row>
    <row r="345" spans="1:2" ht="15" x14ac:dyDescent="0.2">
      <c r="A345" s="119"/>
      <c r="B345" s="119"/>
    </row>
    <row r="346" spans="1:2" ht="15" x14ac:dyDescent="0.2">
      <c r="A346" s="119"/>
      <c r="B346" s="119"/>
    </row>
    <row r="347" spans="1:2" ht="15" x14ac:dyDescent="0.2">
      <c r="A347" s="119"/>
      <c r="B347" s="119"/>
    </row>
    <row r="348" spans="1:2" ht="15" x14ac:dyDescent="0.2">
      <c r="A348" s="119"/>
      <c r="B348" s="119"/>
    </row>
    <row r="349" spans="1:2" ht="15" x14ac:dyDescent="0.2">
      <c r="A349" s="119"/>
      <c r="B349" s="119"/>
    </row>
    <row r="350" spans="1:2" ht="15" x14ac:dyDescent="0.2">
      <c r="A350" s="119"/>
      <c r="B350" s="119"/>
    </row>
    <row r="351" spans="1:2" ht="15" x14ac:dyDescent="0.2">
      <c r="A351" s="119"/>
      <c r="B351" s="119"/>
    </row>
    <row r="352" spans="1:2" ht="15" x14ac:dyDescent="0.2">
      <c r="A352" s="119"/>
      <c r="B352" s="119"/>
    </row>
    <row r="353" spans="1:2" ht="15" x14ac:dyDescent="0.2">
      <c r="A353" s="119"/>
      <c r="B353" s="119"/>
    </row>
    <row r="354" spans="1:2" ht="15" x14ac:dyDescent="0.2">
      <c r="A354" s="119"/>
      <c r="B354" s="119"/>
    </row>
    <row r="355" spans="1:2" ht="15" x14ac:dyDescent="0.2">
      <c r="A355" s="119"/>
      <c r="B355" s="119"/>
    </row>
    <row r="356" spans="1:2" ht="15" x14ac:dyDescent="0.2">
      <c r="A356" s="119"/>
      <c r="B356" s="119"/>
    </row>
    <row r="357" spans="1:2" ht="15" x14ac:dyDescent="0.2">
      <c r="A357" s="119"/>
      <c r="B357" s="119"/>
    </row>
    <row r="358" spans="1:2" ht="15" x14ac:dyDescent="0.2">
      <c r="A358" s="119"/>
      <c r="B358" s="119"/>
    </row>
    <row r="359" spans="1:2" ht="15" x14ac:dyDescent="0.2">
      <c r="A359" s="119"/>
      <c r="B359" s="119"/>
    </row>
    <row r="360" spans="1:2" ht="15" x14ac:dyDescent="0.2">
      <c r="A360" s="119"/>
      <c r="B360" s="119"/>
    </row>
    <row r="361" spans="1:2" ht="15" x14ac:dyDescent="0.2">
      <c r="A361" s="119"/>
      <c r="B361" s="119"/>
    </row>
    <row r="362" spans="1:2" ht="15" x14ac:dyDescent="0.2">
      <c r="A362" s="119"/>
      <c r="B362" s="119"/>
    </row>
    <row r="363" spans="1:2" ht="15" x14ac:dyDescent="0.2">
      <c r="A363" s="119"/>
      <c r="B363" s="119"/>
    </row>
    <row r="364" spans="1:2" ht="15" x14ac:dyDescent="0.2">
      <c r="A364" s="119"/>
      <c r="B364" s="119"/>
    </row>
    <row r="365" spans="1:2" ht="15" x14ac:dyDescent="0.2">
      <c r="A365" s="119"/>
      <c r="B365" s="119"/>
    </row>
    <row r="366" spans="1:2" ht="15" x14ac:dyDescent="0.2">
      <c r="A366" s="119"/>
      <c r="B366" s="119"/>
    </row>
    <row r="367" spans="1:2" ht="15" x14ac:dyDescent="0.2">
      <c r="A367" s="119"/>
      <c r="B367" s="119"/>
    </row>
    <row r="368" spans="1:2" ht="15" x14ac:dyDescent="0.2">
      <c r="A368" s="119"/>
      <c r="B368" s="119"/>
    </row>
    <row r="369" spans="1:2" ht="15" x14ac:dyDescent="0.2">
      <c r="A369" s="119"/>
      <c r="B369" s="119"/>
    </row>
    <row r="370" spans="1:2" ht="15" x14ac:dyDescent="0.2">
      <c r="A370" s="119"/>
      <c r="B370" s="119"/>
    </row>
    <row r="371" spans="1:2" ht="15" x14ac:dyDescent="0.2">
      <c r="A371" s="119"/>
      <c r="B371" s="119"/>
    </row>
    <row r="372" spans="1:2" ht="15" x14ac:dyDescent="0.2">
      <c r="A372" s="119"/>
      <c r="B372" s="119"/>
    </row>
    <row r="373" spans="1:2" ht="15" x14ac:dyDescent="0.2">
      <c r="A373" s="119"/>
      <c r="B373" s="119"/>
    </row>
    <row r="374" spans="1:2" ht="15" x14ac:dyDescent="0.2">
      <c r="A374" s="119"/>
      <c r="B374" s="119"/>
    </row>
    <row r="375" spans="1:2" ht="15" x14ac:dyDescent="0.2">
      <c r="A375" s="119"/>
      <c r="B375" s="119"/>
    </row>
    <row r="376" spans="1:2" ht="15" x14ac:dyDescent="0.2">
      <c r="A376" s="119"/>
      <c r="B376" s="119"/>
    </row>
    <row r="377" spans="1:2" ht="15" x14ac:dyDescent="0.2">
      <c r="A377" s="119"/>
      <c r="B377" s="119"/>
    </row>
    <row r="378" spans="1:2" ht="15" x14ac:dyDescent="0.2">
      <c r="A378" s="119"/>
      <c r="B378" s="119"/>
    </row>
    <row r="379" spans="1:2" ht="15" x14ac:dyDescent="0.2">
      <c r="A379" s="119"/>
      <c r="B379" s="119"/>
    </row>
    <row r="380" spans="1:2" ht="15" x14ac:dyDescent="0.2">
      <c r="A380" s="119"/>
      <c r="B380" s="119"/>
    </row>
    <row r="381" spans="1:2" ht="15" x14ac:dyDescent="0.2">
      <c r="A381" s="119"/>
      <c r="B381" s="119"/>
    </row>
    <row r="382" spans="1:2" ht="15" x14ac:dyDescent="0.2">
      <c r="A382" s="119"/>
      <c r="B382" s="119"/>
    </row>
    <row r="383" spans="1:2" ht="15" x14ac:dyDescent="0.2">
      <c r="A383" s="119"/>
      <c r="B383" s="119"/>
    </row>
    <row r="384" spans="1:2" ht="15" x14ac:dyDescent="0.2">
      <c r="A384" s="119"/>
      <c r="B384" s="119"/>
    </row>
    <row r="385" spans="1:2" ht="15" x14ac:dyDescent="0.2">
      <c r="A385" s="119"/>
      <c r="B385" s="119"/>
    </row>
    <row r="386" spans="1:2" ht="15" x14ac:dyDescent="0.2">
      <c r="A386" s="119"/>
      <c r="B386" s="119"/>
    </row>
    <row r="387" spans="1:2" ht="15" x14ac:dyDescent="0.2">
      <c r="A387" s="119"/>
      <c r="B387" s="119"/>
    </row>
    <row r="388" spans="1:2" ht="15" x14ac:dyDescent="0.2">
      <c r="A388" s="119"/>
      <c r="B388" s="119"/>
    </row>
    <row r="389" spans="1:2" ht="15" x14ac:dyDescent="0.2">
      <c r="A389" s="119"/>
      <c r="B389" s="119"/>
    </row>
    <row r="390" spans="1:2" ht="15" x14ac:dyDescent="0.2">
      <c r="A390" s="119"/>
      <c r="B390" s="119"/>
    </row>
    <row r="391" spans="1:2" ht="15" x14ac:dyDescent="0.2">
      <c r="A391" s="119"/>
      <c r="B391" s="119"/>
    </row>
    <row r="392" spans="1:2" ht="15" x14ac:dyDescent="0.2">
      <c r="A392" s="119"/>
      <c r="B392" s="119"/>
    </row>
    <row r="393" spans="1:2" ht="15" x14ac:dyDescent="0.2">
      <c r="A393" s="119"/>
      <c r="B393" s="119"/>
    </row>
    <row r="394" spans="1:2" ht="15" x14ac:dyDescent="0.2">
      <c r="A394" s="119"/>
      <c r="B394" s="119"/>
    </row>
    <row r="395" spans="1:2" ht="15" x14ac:dyDescent="0.2">
      <c r="A395" s="119"/>
      <c r="B395" s="119"/>
    </row>
    <row r="396" spans="1:2" ht="15" x14ac:dyDescent="0.2">
      <c r="A396" s="119"/>
      <c r="B396" s="119"/>
    </row>
    <row r="397" spans="1:2" ht="15" x14ac:dyDescent="0.2">
      <c r="A397" s="119"/>
      <c r="B397" s="119"/>
    </row>
    <row r="398" spans="1:2" ht="15" x14ac:dyDescent="0.2">
      <c r="A398" s="119"/>
      <c r="B398" s="119"/>
    </row>
    <row r="399" spans="1:2" ht="15" x14ac:dyDescent="0.2">
      <c r="A399" s="119"/>
      <c r="B399" s="119"/>
    </row>
    <row r="400" spans="1:2" ht="15" x14ac:dyDescent="0.2">
      <c r="A400" s="119"/>
      <c r="B400" s="119"/>
    </row>
    <row r="401" spans="1:2" ht="15" x14ac:dyDescent="0.2">
      <c r="A401" s="119"/>
      <c r="B401" s="119"/>
    </row>
    <row r="402" spans="1:2" ht="15" x14ac:dyDescent="0.2">
      <c r="A402" s="119"/>
      <c r="B402" s="119"/>
    </row>
    <row r="403" spans="1:2" ht="15" x14ac:dyDescent="0.2">
      <c r="A403" s="119"/>
      <c r="B403" s="119"/>
    </row>
    <row r="404" spans="1:2" ht="15" x14ac:dyDescent="0.2">
      <c r="A404" s="119"/>
      <c r="B404" s="119"/>
    </row>
    <row r="405" spans="1:2" ht="15" x14ac:dyDescent="0.2">
      <c r="A405" s="119"/>
      <c r="B405" s="119"/>
    </row>
    <row r="406" spans="1:2" ht="15" x14ac:dyDescent="0.2">
      <c r="A406" s="119"/>
      <c r="B406" s="119"/>
    </row>
    <row r="407" spans="1:2" ht="15" x14ac:dyDescent="0.2">
      <c r="A407" s="119"/>
      <c r="B407" s="119"/>
    </row>
    <row r="408" spans="1:2" ht="15" x14ac:dyDescent="0.2">
      <c r="A408" s="119"/>
      <c r="B408" s="119"/>
    </row>
    <row r="409" spans="1:2" ht="15" x14ac:dyDescent="0.2">
      <c r="A409" s="119"/>
      <c r="B409" s="119"/>
    </row>
    <row r="410" spans="1:2" ht="15" x14ac:dyDescent="0.2">
      <c r="A410" s="119"/>
      <c r="B410" s="119"/>
    </row>
    <row r="411" spans="1:2" ht="15" x14ac:dyDescent="0.2">
      <c r="A411" s="119"/>
      <c r="B411" s="119"/>
    </row>
    <row r="412" spans="1:2" ht="15" x14ac:dyDescent="0.2">
      <c r="A412" s="119"/>
      <c r="B412" s="119"/>
    </row>
    <row r="413" spans="1:2" ht="15" x14ac:dyDescent="0.2">
      <c r="A413" s="119"/>
      <c r="B413" s="119"/>
    </row>
    <row r="414" spans="1:2" ht="15" x14ac:dyDescent="0.2">
      <c r="A414" s="119"/>
      <c r="B414" s="119"/>
    </row>
    <row r="415" spans="1:2" ht="15" x14ac:dyDescent="0.2">
      <c r="A415" s="119"/>
      <c r="B415" s="119"/>
    </row>
    <row r="416" spans="1:2" ht="15" x14ac:dyDescent="0.2">
      <c r="A416" s="119"/>
      <c r="B416" s="119"/>
    </row>
    <row r="417" spans="1:2" ht="15" x14ac:dyDescent="0.2">
      <c r="A417" s="119"/>
      <c r="B417" s="119"/>
    </row>
    <row r="418" spans="1:2" ht="15" x14ac:dyDescent="0.2">
      <c r="A418" s="119"/>
      <c r="B418" s="119"/>
    </row>
    <row r="419" spans="1:2" ht="15" x14ac:dyDescent="0.2">
      <c r="A419" s="119"/>
      <c r="B419" s="119"/>
    </row>
    <row r="420" spans="1:2" ht="15" x14ac:dyDescent="0.2">
      <c r="A420" s="119"/>
      <c r="B420" s="119"/>
    </row>
    <row r="421" spans="1:2" ht="15" x14ac:dyDescent="0.2">
      <c r="A421" s="119"/>
      <c r="B421" s="119"/>
    </row>
    <row r="422" spans="1:2" ht="15" x14ac:dyDescent="0.2">
      <c r="A422" s="119"/>
      <c r="B422" s="119"/>
    </row>
    <row r="423" spans="1:2" ht="15" x14ac:dyDescent="0.2">
      <c r="A423" s="119"/>
      <c r="B423" s="119"/>
    </row>
    <row r="424" spans="1:2" ht="15" x14ac:dyDescent="0.2">
      <c r="A424" s="119"/>
      <c r="B424" s="119"/>
    </row>
    <row r="425" spans="1:2" ht="15" x14ac:dyDescent="0.2">
      <c r="A425" s="119"/>
      <c r="B425" s="119"/>
    </row>
    <row r="426" spans="1:2" ht="15" x14ac:dyDescent="0.2">
      <c r="A426" s="119"/>
      <c r="B426" s="119"/>
    </row>
    <row r="427" spans="1:2" ht="15" x14ac:dyDescent="0.2">
      <c r="A427" s="119"/>
      <c r="B427" s="119"/>
    </row>
    <row r="428" spans="1:2" ht="15" x14ac:dyDescent="0.2">
      <c r="A428" s="119"/>
      <c r="B428" s="119"/>
    </row>
    <row r="429" spans="1:2" ht="15" x14ac:dyDescent="0.2">
      <c r="A429" s="119"/>
      <c r="B429" s="119"/>
    </row>
    <row r="430" spans="1:2" ht="15" x14ac:dyDescent="0.2">
      <c r="A430" s="119"/>
      <c r="B430" s="119"/>
    </row>
    <row r="431" spans="1:2" ht="15" x14ac:dyDescent="0.2">
      <c r="A431" s="119"/>
      <c r="B431" s="119"/>
    </row>
    <row r="432" spans="1:2" ht="15" x14ac:dyDescent="0.2">
      <c r="A432" s="119"/>
      <c r="B432" s="119"/>
    </row>
    <row r="433" spans="1:2" ht="15" x14ac:dyDescent="0.2">
      <c r="A433" s="119"/>
      <c r="B433" s="119"/>
    </row>
    <row r="434" spans="1:2" ht="15" x14ac:dyDescent="0.2">
      <c r="A434" s="119"/>
      <c r="B434" s="119"/>
    </row>
    <row r="435" spans="1:2" ht="15" x14ac:dyDescent="0.2">
      <c r="A435" s="119"/>
      <c r="B435" s="119"/>
    </row>
    <row r="436" spans="1:2" ht="15" x14ac:dyDescent="0.2">
      <c r="A436" s="119"/>
      <c r="B436" s="119"/>
    </row>
    <row r="437" spans="1:2" ht="15" x14ac:dyDescent="0.2">
      <c r="A437" s="119"/>
      <c r="B437" s="119"/>
    </row>
    <row r="438" spans="1:2" ht="15" x14ac:dyDescent="0.2">
      <c r="A438" s="119"/>
      <c r="B438" s="119"/>
    </row>
    <row r="439" spans="1:2" ht="15" x14ac:dyDescent="0.2">
      <c r="A439" s="119"/>
      <c r="B439" s="119"/>
    </row>
    <row r="440" spans="1:2" ht="15" x14ac:dyDescent="0.2">
      <c r="A440" s="119"/>
      <c r="B440" s="119"/>
    </row>
    <row r="441" spans="1:2" ht="15" x14ac:dyDescent="0.2">
      <c r="A441" s="119"/>
      <c r="B441" s="119"/>
    </row>
    <row r="442" spans="1:2" ht="15" x14ac:dyDescent="0.2">
      <c r="A442" s="119"/>
      <c r="B442" s="119"/>
    </row>
    <row r="443" spans="1:2" ht="15" x14ac:dyDescent="0.2">
      <c r="A443" s="119"/>
      <c r="B443" s="119"/>
    </row>
    <row r="444" spans="1:2" ht="15" x14ac:dyDescent="0.2">
      <c r="A444" s="119"/>
      <c r="B444" s="119"/>
    </row>
    <row r="445" spans="1:2" ht="15" x14ac:dyDescent="0.2">
      <c r="A445" s="119"/>
      <c r="B445" s="119"/>
    </row>
    <row r="446" spans="1:2" ht="15" x14ac:dyDescent="0.2">
      <c r="A446" s="119"/>
      <c r="B446" s="119"/>
    </row>
    <row r="447" spans="1:2" ht="15" x14ac:dyDescent="0.2">
      <c r="A447" s="119"/>
      <c r="B447" s="119"/>
    </row>
    <row r="448" spans="1:2" ht="15" x14ac:dyDescent="0.2">
      <c r="A448" s="119"/>
      <c r="B448" s="119"/>
    </row>
    <row r="449" spans="1:2" ht="15" x14ac:dyDescent="0.2">
      <c r="A449" s="119"/>
      <c r="B449" s="119"/>
    </row>
    <row r="450" spans="1:2" ht="15" x14ac:dyDescent="0.2">
      <c r="A450" s="119"/>
      <c r="B450" s="119"/>
    </row>
    <row r="451" spans="1:2" ht="15" x14ac:dyDescent="0.2">
      <c r="A451" s="119"/>
      <c r="B451" s="119"/>
    </row>
    <row r="452" spans="1:2" ht="15" x14ac:dyDescent="0.2">
      <c r="A452" s="119"/>
      <c r="B452" s="119"/>
    </row>
    <row r="453" spans="1:2" ht="15" x14ac:dyDescent="0.2">
      <c r="A453" s="119"/>
      <c r="B453" s="119"/>
    </row>
    <row r="454" spans="1:2" ht="15" x14ac:dyDescent="0.2">
      <c r="A454" s="119"/>
      <c r="B454" s="119"/>
    </row>
    <row r="455" spans="1:2" ht="15" x14ac:dyDescent="0.2">
      <c r="A455" s="119"/>
      <c r="B455" s="119"/>
    </row>
    <row r="456" spans="1:2" ht="15" x14ac:dyDescent="0.2">
      <c r="A456" s="119"/>
      <c r="B456" s="119"/>
    </row>
    <row r="457" spans="1:2" ht="15" x14ac:dyDescent="0.2">
      <c r="A457" s="119"/>
      <c r="B457" s="119"/>
    </row>
    <row r="458" spans="1:2" ht="15" x14ac:dyDescent="0.2">
      <c r="A458" s="119"/>
      <c r="B458" s="119"/>
    </row>
    <row r="459" spans="1:2" ht="15" x14ac:dyDescent="0.2">
      <c r="A459" s="119"/>
      <c r="B459" s="119"/>
    </row>
    <row r="460" spans="1:2" ht="15" x14ac:dyDescent="0.2">
      <c r="A460" s="119"/>
      <c r="B460" s="119"/>
    </row>
    <row r="461" spans="1:2" ht="15" x14ac:dyDescent="0.2">
      <c r="A461" s="119"/>
      <c r="B461" s="119"/>
    </row>
    <row r="462" spans="1:2" ht="15" x14ac:dyDescent="0.2">
      <c r="A462" s="119"/>
      <c r="B462" s="119"/>
    </row>
    <row r="463" spans="1:2" ht="15" x14ac:dyDescent="0.2">
      <c r="A463" s="119"/>
      <c r="B463" s="119"/>
    </row>
    <row r="464" spans="1:2" ht="15" x14ac:dyDescent="0.2">
      <c r="A464" s="119"/>
      <c r="B464" s="119"/>
    </row>
    <row r="465" spans="1:2" ht="15" x14ac:dyDescent="0.2">
      <c r="A465" s="119"/>
      <c r="B465" s="119"/>
    </row>
    <row r="466" spans="1:2" ht="15" x14ac:dyDescent="0.2">
      <c r="A466" s="119"/>
      <c r="B466" s="119"/>
    </row>
    <row r="467" spans="1:2" ht="15" x14ac:dyDescent="0.2">
      <c r="A467" s="119"/>
      <c r="B467" s="119"/>
    </row>
    <row r="468" spans="1:2" ht="15" x14ac:dyDescent="0.2">
      <c r="A468" s="119"/>
      <c r="B468" s="119"/>
    </row>
    <row r="469" spans="1:2" ht="15" x14ac:dyDescent="0.2">
      <c r="A469" s="119"/>
      <c r="B469" s="119"/>
    </row>
    <row r="470" spans="1:2" ht="15" x14ac:dyDescent="0.2">
      <c r="A470" s="119"/>
      <c r="B470" s="119"/>
    </row>
    <row r="471" spans="1:2" ht="15" x14ac:dyDescent="0.2">
      <c r="A471" s="119"/>
      <c r="B471" s="119"/>
    </row>
    <row r="472" spans="1:2" ht="15" x14ac:dyDescent="0.2">
      <c r="A472" s="119"/>
      <c r="B472" s="119"/>
    </row>
    <row r="473" spans="1:2" ht="15" x14ac:dyDescent="0.2">
      <c r="A473" s="119"/>
      <c r="B473" s="119"/>
    </row>
    <row r="474" spans="1:2" ht="15" x14ac:dyDescent="0.2">
      <c r="A474" s="119"/>
      <c r="B474" s="119"/>
    </row>
    <row r="475" spans="1:2" ht="15" x14ac:dyDescent="0.2">
      <c r="A475" s="119"/>
      <c r="B475" s="119"/>
    </row>
    <row r="476" spans="1:2" ht="15" x14ac:dyDescent="0.2">
      <c r="A476" s="119"/>
      <c r="B476" s="119"/>
    </row>
    <row r="477" spans="1:2" ht="15" x14ac:dyDescent="0.2">
      <c r="A477" s="119"/>
      <c r="B477" s="119"/>
    </row>
    <row r="478" spans="1:2" ht="15" x14ac:dyDescent="0.2">
      <c r="A478" s="119"/>
      <c r="B478" s="119"/>
    </row>
    <row r="479" spans="1:2" ht="15" x14ac:dyDescent="0.2">
      <c r="A479" s="119"/>
      <c r="B479" s="119"/>
    </row>
    <row r="480" spans="1:2" ht="15" x14ac:dyDescent="0.2">
      <c r="A480" s="119"/>
      <c r="B480" s="119"/>
    </row>
    <row r="481" spans="1:2" ht="15" x14ac:dyDescent="0.2">
      <c r="A481" s="119"/>
      <c r="B481" s="119"/>
    </row>
    <row r="482" spans="1:2" ht="15" x14ac:dyDescent="0.2">
      <c r="A482" s="119"/>
      <c r="B482" s="119"/>
    </row>
    <row r="483" spans="1:2" ht="15" x14ac:dyDescent="0.2">
      <c r="A483" s="119"/>
      <c r="B483" s="119"/>
    </row>
    <row r="484" spans="1:2" ht="15" x14ac:dyDescent="0.2">
      <c r="A484" s="119"/>
      <c r="B484" s="119"/>
    </row>
    <row r="485" spans="1:2" ht="15" x14ac:dyDescent="0.2">
      <c r="A485" s="119"/>
      <c r="B485" s="119"/>
    </row>
    <row r="486" spans="1:2" ht="15" x14ac:dyDescent="0.2">
      <c r="A486" s="119"/>
      <c r="B486" s="119"/>
    </row>
    <row r="487" spans="1:2" ht="15" x14ac:dyDescent="0.2">
      <c r="A487" s="119"/>
      <c r="B487" s="119"/>
    </row>
    <row r="488" spans="1:2" ht="15" x14ac:dyDescent="0.2">
      <c r="A488" s="119"/>
      <c r="B488" s="119"/>
    </row>
    <row r="489" spans="1:2" ht="15" x14ac:dyDescent="0.2">
      <c r="A489" s="119"/>
      <c r="B489" s="119"/>
    </row>
    <row r="490" spans="1:2" ht="15" x14ac:dyDescent="0.2">
      <c r="A490" s="119"/>
      <c r="B490" s="119"/>
    </row>
    <row r="491" spans="1:2" ht="15" x14ac:dyDescent="0.2">
      <c r="A491" s="119"/>
      <c r="B491" s="119"/>
    </row>
    <row r="492" spans="1:2" ht="15" x14ac:dyDescent="0.2">
      <c r="A492" s="119"/>
      <c r="B492" s="119"/>
    </row>
    <row r="493" spans="1:2" ht="15" x14ac:dyDescent="0.2">
      <c r="A493" s="119"/>
      <c r="B493" s="119"/>
    </row>
    <row r="494" spans="1:2" ht="15" x14ac:dyDescent="0.2">
      <c r="A494" s="119"/>
      <c r="B494" s="119"/>
    </row>
    <row r="495" spans="1:2" ht="15" x14ac:dyDescent="0.2">
      <c r="A495" s="119"/>
      <c r="B495" s="119"/>
    </row>
    <row r="496" spans="1:2" ht="15" x14ac:dyDescent="0.2">
      <c r="A496" s="119"/>
      <c r="B496" s="119"/>
    </row>
    <row r="497" spans="1:2" ht="15" x14ac:dyDescent="0.2">
      <c r="A497" s="119"/>
      <c r="B497" s="119"/>
    </row>
    <row r="498" spans="1:2" ht="15" x14ac:dyDescent="0.2">
      <c r="A498" s="119"/>
      <c r="B498" s="119"/>
    </row>
    <row r="499" spans="1:2" ht="15" x14ac:dyDescent="0.2">
      <c r="A499" s="119"/>
      <c r="B499" s="119"/>
    </row>
    <row r="500" spans="1:2" ht="15" x14ac:dyDescent="0.2">
      <c r="A500" s="119"/>
      <c r="B500" s="119"/>
    </row>
    <row r="501" spans="1:2" ht="15" x14ac:dyDescent="0.2">
      <c r="A501" s="119"/>
      <c r="B501" s="119"/>
    </row>
    <row r="502" spans="1:2" ht="15" x14ac:dyDescent="0.2">
      <c r="A502" s="119"/>
      <c r="B502" s="119"/>
    </row>
    <row r="503" spans="1:2" ht="15" x14ac:dyDescent="0.2">
      <c r="A503" s="119"/>
      <c r="B503" s="119"/>
    </row>
    <row r="504" spans="1:2" ht="15" x14ac:dyDescent="0.2">
      <c r="A504" s="119"/>
      <c r="B504" s="119"/>
    </row>
    <row r="505" spans="1:2" ht="15" x14ac:dyDescent="0.2">
      <c r="A505" s="119"/>
      <c r="B505" s="119"/>
    </row>
    <row r="506" spans="1:2" ht="15" x14ac:dyDescent="0.2">
      <c r="A506" s="119"/>
      <c r="B506" s="119"/>
    </row>
    <row r="507" spans="1:2" ht="15" x14ac:dyDescent="0.2">
      <c r="A507" s="119"/>
      <c r="B507" s="119"/>
    </row>
    <row r="508" spans="1:2" ht="15" x14ac:dyDescent="0.2">
      <c r="A508" s="119"/>
      <c r="B508" s="119"/>
    </row>
    <row r="509" spans="1:2" ht="15" x14ac:dyDescent="0.2">
      <c r="A509" s="119"/>
      <c r="B509" s="119"/>
    </row>
    <row r="510" spans="1:2" ht="15" x14ac:dyDescent="0.2">
      <c r="A510" s="119"/>
      <c r="B510" s="119"/>
    </row>
    <row r="511" spans="1:2" ht="15" x14ac:dyDescent="0.2">
      <c r="A511" s="119"/>
      <c r="B511" s="119"/>
    </row>
    <row r="512" spans="1:2" ht="15" x14ac:dyDescent="0.2">
      <c r="A512" s="119"/>
      <c r="B512" s="119"/>
    </row>
    <row r="513" spans="1:2" ht="15" x14ac:dyDescent="0.2">
      <c r="A513" s="119"/>
      <c r="B513" s="119"/>
    </row>
    <row r="514" spans="1:2" ht="15" x14ac:dyDescent="0.2">
      <c r="A514" s="119"/>
      <c r="B514" s="119"/>
    </row>
    <row r="515" spans="1:2" ht="15" x14ac:dyDescent="0.2">
      <c r="A515" s="119"/>
      <c r="B515" s="119"/>
    </row>
    <row r="516" spans="1:2" ht="15" x14ac:dyDescent="0.2">
      <c r="A516" s="119"/>
      <c r="B516" s="119"/>
    </row>
    <row r="517" spans="1:2" ht="15" x14ac:dyDescent="0.2">
      <c r="A517" s="119"/>
      <c r="B517" s="119"/>
    </row>
    <row r="518" spans="1:2" ht="15" x14ac:dyDescent="0.2">
      <c r="A518" s="119"/>
      <c r="B518" s="119"/>
    </row>
    <row r="519" spans="1:2" ht="15" x14ac:dyDescent="0.2">
      <c r="A519" s="119"/>
      <c r="B519" s="119"/>
    </row>
    <row r="520" spans="1:2" ht="15" x14ac:dyDescent="0.2">
      <c r="A520" s="119"/>
      <c r="B520" s="119"/>
    </row>
    <row r="521" spans="1:2" ht="15" x14ac:dyDescent="0.2">
      <c r="A521" s="119"/>
      <c r="B521" s="119"/>
    </row>
    <row r="522" spans="1:2" ht="15" x14ac:dyDescent="0.2">
      <c r="A522" s="119"/>
      <c r="B522" s="119"/>
    </row>
    <row r="523" spans="1:2" ht="15" x14ac:dyDescent="0.2">
      <c r="A523" s="119"/>
      <c r="B523" s="119"/>
    </row>
    <row r="524" spans="1:2" ht="15" x14ac:dyDescent="0.2">
      <c r="A524" s="119"/>
      <c r="B524" s="119"/>
    </row>
    <row r="525" spans="1:2" ht="15" x14ac:dyDescent="0.2">
      <c r="A525" s="119"/>
      <c r="B525" s="119"/>
    </row>
    <row r="526" spans="1:2" ht="15" x14ac:dyDescent="0.2">
      <c r="A526" s="119"/>
      <c r="B526" s="119"/>
    </row>
    <row r="527" spans="1:2" ht="15" x14ac:dyDescent="0.2">
      <c r="A527" s="119"/>
      <c r="B527" s="119"/>
    </row>
    <row r="528" spans="1:2" ht="15" x14ac:dyDescent="0.2">
      <c r="A528" s="119"/>
      <c r="B528" s="119"/>
    </row>
    <row r="529" spans="1:2" ht="15" x14ac:dyDescent="0.2">
      <c r="A529" s="119"/>
      <c r="B529" s="119"/>
    </row>
    <row r="530" spans="1:2" ht="15" x14ac:dyDescent="0.2">
      <c r="A530" s="119"/>
      <c r="B530" s="119"/>
    </row>
    <row r="531" spans="1:2" ht="15" x14ac:dyDescent="0.2">
      <c r="A531" s="119"/>
      <c r="B531" s="119"/>
    </row>
    <row r="532" spans="1:2" ht="15" x14ac:dyDescent="0.2">
      <c r="A532" s="119"/>
      <c r="B532" s="119"/>
    </row>
    <row r="533" spans="1:2" ht="15" x14ac:dyDescent="0.2">
      <c r="A533" s="119"/>
      <c r="B533" s="119"/>
    </row>
    <row r="534" spans="1:2" ht="15" x14ac:dyDescent="0.2">
      <c r="A534" s="119"/>
      <c r="B534" s="119"/>
    </row>
    <row r="535" spans="1:2" ht="15" x14ac:dyDescent="0.2">
      <c r="A535" s="119"/>
      <c r="B535" s="119"/>
    </row>
    <row r="536" spans="1:2" ht="15" x14ac:dyDescent="0.2">
      <c r="A536" s="119"/>
      <c r="B536" s="119"/>
    </row>
    <row r="537" spans="1:2" ht="15" x14ac:dyDescent="0.2">
      <c r="A537" s="119"/>
      <c r="B537" s="119"/>
    </row>
    <row r="538" spans="1:2" ht="15" x14ac:dyDescent="0.2">
      <c r="A538" s="119"/>
      <c r="B538" s="119"/>
    </row>
    <row r="539" spans="1:2" ht="15" x14ac:dyDescent="0.2">
      <c r="A539" s="119"/>
      <c r="B539" s="119"/>
    </row>
    <row r="540" spans="1:2" ht="15" x14ac:dyDescent="0.2">
      <c r="A540" s="119"/>
      <c r="B540" s="119"/>
    </row>
    <row r="541" spans="1:2" ht="15" x14ac:dyDescent="0.2">
      <c r="A541" s="119"/>
      <c r="B541" s="119"/>
    </row>
    <row r="542" spans="1:2" ht="15" x14ac:dyDescent="0.2">
      <c r="A542" s="119"/>
      <c r="B542" s="119"/>
    </row>
    <row r="543" spans="1:2" ht="15" x14ac:dyDescent="0.2">
      <c r="A543" s="119"/>
      <c r="B543" s="119"/>
    </row>
    <row r="544" spans="1:2" ht="15" x14ac:dyDescent="0.2">
      <c r="A544" s="119"/>
      <c r="B544" s="119"/>
    </row>
    <row r="545" spans="1:2" ht="15" x14ac:dyDescent="0.2">
      <c r="A545" s="119"/>
      <c r="B545" s="119"/>
    </row>
    <row r="546" spans="1:2" ht="15" x14ac:dyDescent="0.2">
      <c r="A546" s="119"/>
      <c r="B546" s="119"/>
    </row>
    <row r="547" spans="1:2" ht="15" x14ac:dyDescent="0.2">
      <c r="A547" s="119"/>
      <c r="B547" s="119"/>
    </row>
    <row r="548" spans="1:2" ht="15" x14ac:dyDescent="0.2">
      <c r="A548" s="119"/>
      <c r="B548" s="119"/>
    </row>
    <row r="549" spans="1:2" ht="15" x14ac:dyDescent="0.2">
      <c r="A549" s="119"/>
      <c r="B549" s="119"/>
    </row>
    <row r="550" spans="1:2" ht="15" x14ac:dyDescent="0.2">
      <c r="A550" s="119"/>
      <c r="B550" s="119"/>
    </row>
    <row r="551" spans="1:2" ht="15" x14ac:dyDescent="0.2">
      <c r="A551" s="119"/>
      <c r="B551" s="119"/>
    </row>
    <row r="552" spans="1:2" ht="15" x14ac:dyDescent="0.2">
      <c r="A552" s="119"/>
      <c r="B552" s="119"/>
    </row>
    <row r="553" spans="1:2" ht="15" x14ac:dyDescent="0.2">
      <c r="A553" s="119"/>
      <c r="B553" s="119"/>
    </row>
    <row r="554" spans="1:2" ht="15" x14ac:dyDescent="0.2">
      <c r="A554" s="119"/>
      <c r="B554" s="119"/>
    </row>
    <row r="555" spans="1:2" ht="15" x14ac:dyDescent="0.2">
      <c r="A555" s="119"/>
      <c r="B555" s="119"/>
    </row>
    <row r="556" spans="1:2" ht="15" x14ac:dyDescent="0.2">
      <c r="A556" s="119"/>
      <c r="B556" s="119"/>
    </row>
    <row r="557" spans="1:2" ht="15" x14ac:dyDescent="0.2">
      <c r="A557" s="119"/>
      <c r="B557" s="119"/>
    </row>
    <row r="558" spans="1:2" ht="15" x14ac:dyDescent="0.2">
      <c r="A558" s="119"/>
      <c r="B558" s="119"/>
    </row>
    <row r="559" spans="1:2" ht="15" x14ac:dyDescent="0.2">
      <c r="A559" s="119"/>
      <c r="B559" s="119"/>
    </row>
    <row r="560" spans="1:2" ht="15" x14ac:dyDescent="0.2">
      <c r="A560" s="119"/>
      <c r="B560" s="119"/>
    </row>
    <row r="561" spans="1:2" ht="15" x14ac:dyDescent="0.2">
      <c r="A561" s="119"/>
      <c r="B561" s="119"/>
    </row>
    <row r="562" spans="1:2" ht="15" x14ac:dyDescent="0.2">
      <c r="A562" s="119"/>
      <c r="B562" s="119"/>
    </row>
    <row r="563" spans="1:2" ht="15" x14ac:dyDescent="0.2">
      <c r="A563" s="119"/>
      <c r="B563" s="119"/>
    </row>
    <row r="564" spans="1:2" ht="15" x14ac:dyDescent="0.2">
      <c r="A564" s="119"/>
      <c r="B564" s="119"/>
    </row>
    <row r="565" spans="1:2" ht="15" x14ac:dyDescent="0.2">
      <c r="A565" s="119"/>
      <c r="B565" s="119"/>
    </row>
    <row r="566" spans="1:2" ht="15" x14ac:dyDescent="0.2">
      <c r="A566" s="119"/>
      <c r="B566" s="119"/>
    </row>
    <row r="567" spans="1:2" ht="15" x14ac:dyDescent="0.2">
      <c r="A567" s="119"/>
      <c r="B567" s="119"/>
    </row>
    <row r="568" spans="1:2" ht="15" x14ac:dyDescent="0.2">
      <c r="A568" s="119"/>
      <c r="B568" s="119"/>
    </row>
    <row r="569" spans="1:2" ht="15" x14ac:dyDescent="0.2">
      <c r="A569" s="119"/>
      <c r="B569" s="119"/>
    </row>
    <row r="570" spans="1:2" ht="15" x14ac:dyDescent="0.2">
      <c r="A570" s="119"/>
      <c r="B570" s="119"/>
    </row>
    <row r="571" spans="1:2" ht="15" x14ac:dyDescent="0.2">
      <c r="A571" s="119"/>
      <c r="B571" s="119"/>
    </row>
    <row r="572" spans="1:2" ht="15" x14ac:dyDescent="0.2">
      <c r="A572" s="119"/>
      <c r="B572" s="119"/>
    </row>
    <row r="573" spans="1:2" ht="15" x14ac:dyDescent="0.2">
      <c r="A573" s="119"/>
      <c r="B573" s="119"/>
    </row>
    <row r="574" spans="1:2" ht="15" x14ac:dyDescent="0.2">
      <c r="A574" s="119"/>
      <c r="B574" s="119"/>
    </row>
    <row r="575" spans="1:2" ht="15" x14ac:dyDescent="0.2">
      <c r="A575" s="119"/>
      <c r="B575" s="119"/>
    </row>
    <row r="576" spans="1:2" ht="15" x14ac:dyDescent="0.2">
      <c r="A576" s="119"/>
      <c r="B576" s="119"/>
    </row>
    <row r="577" spans="1:2" ht="15" x14ac:dyDescent="0.2">
      <c r="A577" s="119"/>
      <c r="B577" s="119"/>
    </row>
    <row r="578" spans="1:2" ht="15" x14ac:dyDescent="0.2">
      <c r="A578" s="119"/>
      <c r="B578" s="119"/>
    </row>
    <row r="579" spans="1:2" ht="15" x14ac:dyDescent="0.2">
      <c r="A579" s="119"/>
      <c r="B579" s="119"/>
    </row>
    <row r="580" spans="1:2" ht="15" x14ac:dyDescent="0.2">
      <c r="A580" s="119"/>
      <c r="B580" s="119"/>
    </row>
    <row r="581" spans="1:2" ht="15" x14ac:dyDescent="0.2">
      <c r="A581" s="119"/>
      <c r="B581" s="119"/>
    </row>
    <row r="582" spans="1:2" ht="15" x14ac:dyDescent="0.2">
      <c r="A582" s="119"/>
      <c r="B582" s="119"/>
    </row>
    <row r="583" spans="1:2" ht="15" x14ac:dyDescent="0.2">
      <c r="A583" s="119"/>
      <c r="B583" s="119"/>
    </row>
    <row r="584" spans="1:2" ht="15" x14ac:dyDescent="0.2">
      <c r="A584" s="119"/>
      <c r="B584" s="119"/>
    </row>
    <row r="585" spans="1:2" ht="15" x14ac:dyDescent="0.2">
      <c r="A585" s="119"/>
      <c r="B585" s="119"/>
    </row>
    <row r="586" spans="1:2" ht="15" x14ac:dyDescent="0.2">
      <c r="A586" s="119"/>
      <c r="B586" s="119"/>
    </row>
    <row r="587" spans="1:2" ht="15" x14ac:dyDescent="0.2">
      <c r="A587" s="119"/>
      <c r="B587" s="119"/>
    </row>
    <row r="588" spans="1:2" ht="15" x14ac:dyDescent="0.2">
      <c r="A588" s="119"/>
      <c r="B588" s="119"/>
    </row>
    <row r="589" spans="1:2" ht="15" x14ac:dyDescent="0.2">
      <c r="A589" s="119"/>
      <c r="B589" s="119"/>
    </row>
    <row r="590" spans="1:2" ht="15" x14ac:dyDescent="0.2">
      <c r="A590" s="119"/>
      <c r="B590" s="119"/>
    </row>
    <row r="591" spans="1:2" ht="15" x14ac:dyDescent="0.2">
      <c r="A591" s="119"/>
      <c r="B591" s="119"/>
    </row>
    <row r="592" spans="1:2" ht="15" x14ac:dyDescent="0.2">
      <c r="A592" s="119"/>
      <c r="B592" s="119"/>
    </row>
    <row r="593" spans="1:2" ht="15" x14ac:dyDescent="0.2">
      <c r="A593" s="119"/>
      <c r="B593" s="119"/>
    </row>
    <row r="594" spans="1:2" ht="15" x14ac:dyDescent="0.2">
      <c r="A594" s="119"/>
      <c r="B594" s="119"/>
    </row>
    <row r="595" spans="1:2" ht="15" x14ac:dyDescent="0.2">
      <c r="A595" s="119"/>
      <c r="B595" s="119"/>
    </row>
    <row r="596" spans="1:2" ht="15" x14ac:dyDescent="0.2">
      <c r="A596" s="119"/>
      <c r="B596" s="119"/>
    </row>
    <row r="597" spans="1:2" ht="15" x14ac:dyDescent="0.2">
      <c r="A597" s="119"/>
      <c r="B597" s="119"/>
    </row>
    <row r="598" spans="1:2" ht="15" x14ac:dyDescent="0.2">
      <c r="A598" s="119"/>
      <c r="B598" s="119"/>
    </row>
    <row r="599" spans="1:2" ht="15" x14ac:dyDescent="0.2">
      <c r="A599" s="119"/>
      <c r="B599" s="119"/>
    </row>
    <row r="600" spans="1:2" ht="15" x14ac:dyDescent="0.2">
      <c r="A600" s="119"/>
      <c r="B600" s="119"/>
    </row>
    <row r="601" spans="1:2" ht="15" x14ac:dyDescent="0.2">
      <c r="A601" s="119"/>
      <c r="B601" s="119"/>
    </row>
    <row r="602" spans="1:2" ht="15" x14ac:dyDescent="0.2">
      <c r="A602" s="119"/>
      <c r="B602" s="119"/>
    </row>
    <row r="603" spans="1:2" ht="15" x14ac:dyDescent="0.2">
      <c r="A603" s="119"/>
      <c r="B603" s="119"/>
    </row>
    <row r="604" spans="1:2" ht="15" x14ac:dyDescent="0.2">
      <c r="A604" s="119"/>
      <c r="B604" s="119"/>
    </row>
    <row r="605" spans="1:2" ht="15" x14ac:dyDescent="0.2">
      <c r="A605" s="119"/>
      <c r="B605" s="119"/>
    </row>
    <row r="606" spans="1:2" ht="15" x14ac:dyDescent="0.2">
      <c r="A606" s="119"/>
      <c r="B606" s="119"/>
    </row>
    <row r="607" spans="1:2" ht="15" x14ac:dyDescent="0.2">
      <c r="A607" s="119"/>
      <c r="B607" s="119"/>
    </row>
    <row r="608" spans="1:2" ht="15" x14ac:dyDescent="0.2">
      <c r="A608" s="119"/>
      <c r="B608" s="119"/>
    </row>
    <row r="609" spans="1:2" ht="15" x14ac:dyDescent="0.2">
      <c r="A609" s="119"/>
      <c r="B609" s="119"/>
    </row>
    <row r="610" spans="1:2" ht="15" x14ac:dyDescent="0.2">
      <c r="A610" s="119"/>
      <c r="B610" s="119"/>
    </row>
    <row r="611" spans="1:2" ht="15" x14ac:dyDescent="0.2">
      <c r="A611" s="119"/>
      <c r="B611" s="119"/>
    </row>
    <row r="612" spans="1:2" ht="15" x14ac:dyDescent="0.2">
      <c r="A612" s="119"/>
      <c r="B612" s="119"/>
    </row>
    <row r="613" spans="1:2" ht="15" x14ac:dyDescent="0.2">
      <c r="A613" s="119"/>
      <c r="B613" s="119"/>
    </row>
    <row r="614" spans="1:2" ht="15" x14ac:dyDescent="0.2">
      <c r="A614" s="119"/>
      <c r="B614" s="119"/>
    </row>
    <row r="615" spans="1:2" ht="15" x14ac:dyDescent="0.2">
      <c r="A615" s="119"/>
      <c r="B615" s="119"/>
    </row>
    <row r="616" spans="1:2" ht="15" x14ac:dyDescent="0.2">
      <c r="A616" s="119"/>
      <c r="B616" s="119"/>
    </row>
    <row r="617" spans="1:2" ht="15" x14ac:dyDescent="0.2">
      <c r="A617" s="119"/>
      <c r="B617" s="119"/>
    </row>
    <row r="618" spans="1:2" ht="15" x14ac:dyDescent="0.2">
      <c r="A618" s="119"/>
      <c r="B618" s="119"/>
    </row>
    <row r="619" spans="1:2" ht="15" x14ac:dyDescent="0.2">
      <c r="A619" s="119"/>
      <c r="B619" s="119"/>
    </row>
    <row r="620" spans="1:2" ht="15" x14ac:dyDescent="0.2">
      <c r="A620" s="119"/>
      <c r="B620" s="119"/>
    </row>
    <row r="621" spans="1:2" ht="15" x14ac:dyDescent="0.2">
      <c r="A621" s="119"/>
      <c r="B621" s="119"/>
    </row>
    <row r="622" spans="1:2" ht="15" x14ac:dyDescent="0.2">
      <c r="A622" s="119"/>
      <c r="B622" s="119"/>
    </row>
    <row r="623" spans="1:2" ht="15" x14ac:dyDescent="0.2">
      <c r="A623" s="119"/>
      <c r="B623" s="119"/>
    </row>
    <row r="624" spans="1:2" ht="15" x14ac:dyDescent="0.2">
      <c r="A624" s="119"/>
      <c r="B624" s="119"/>
    </row>
    <row r="625" spans="1:2" ht="15" x14ac:dyDescent="0.2">
      <c r="A625" s="119"/>
      <c r="B625" s="119"/>
    </row>
    <row r="626" spans="1:2" ht="15" x14ac:dyDescent="0.2">
      <c r="A626" s="119"/>
      <c r="B626" s="119"/>
    </row>
    <row r="627" spans="1:2" ht="15" x14ac:dyDescent="0.2">
      <c r="A627" s="119"/>
      <c r="B627" s="119"/>
    </row>
    <row r="628" spans="1:2" ht="15" x14ac:dyDescent="0.2">
      <c r="A628" s="119"/>
      <c r="B628" s="119"/>
    </row>
    <row r="629" spans="1:2" ht="15" x14ac:dyDescent="0.2">
      <c r="A629" s="119"/>
      <c r="B629" s="119"/>
    </row>
    <row r="630" spans="1:2" ht="15" x14ac:dyDescent="0.2">
      <c r="A630" s="119"/>
      <c r="B630" s="119"/>
    </row>
    <row r="631" spans="1:2" ht="15" x14ac:dyDescent="0.2">
      <c r="A631" s="119"/>
      <c r="B631" s="119"/>
    </row>
    <row r="632" spans="1:2" ht="15" x14ac:dyDescent="0.2">
      <c r="A632" s="119"/>
      <c r="B632" s="119"/>
    </row>
    <row r="633" spans="1:2" ht="15" x14ac:dyDescent="0.2">
      <c r="A633" s="119"/>
      <c r="B633" s="119"/>
    </row>
    <row r="634" spans="1:2" ht="15" x14ac:dyDescent="0.2">
      <c r="A634" s="119"/>
      <c r="B634" s="119"/>
    </row>
    <row r="635" spans="1:2" ht="15" x14ac:dyDescent="0.2">
      <c r="A635" s="119"/>
      <c r="B635" s="119"/>
    </row>
    <row r="636" spans="1:2" ht="15" x14ac:dyDescent="0.2">
      <c r="A636" s="119"/>
      <c r="B636" s="119"/>
    </row>
    <row r="637" spans="1:2" ht="15" x14ac:dyDescent="0.2">
      <c r="A637" s="119"/>
      <c r="B637" s="119"/>
    </row>
    <row r="638" spans="1:2" ht="15" x14ac:dyDescent="0.2">
      <c r="A638" s="119"/>
      <c r="B638" s="119"/>
    </row>
    <row r="639" spans="1:2" ht="15" x14ac:dyDescent="0.2">
      <c r="A639" s="119"/>
      <c r="B639" s="119"/>
    </row>
    <row r="640" spans="1:2" ht="15" x14ac:dyDescent="0.2">
      <c r="A640" s="119"/>
      <c r="B640" s="119"/>
    </row>
    <row r="641" spans="1:2" ht="15" x14ac:dyDescent="0.2">
      <c r="A641" s="119"/>
      <c r="B641" s="119"/>
    </row>
    <row r="642" spans="1:2" ht="15" x14ac:dyDescent="0.2">
      <c r="A642" s="119"/>
      <c r="B642" s="119"/>
    </row>
    <row r="643" spans="1:2" ht="15" x14ac:dyDescent="0.2">
      <c r="A643" s="119"/>
      <c r="B643" s="119"/>
    </row>
    <row r="644" spans="1:2" ht="15" x14ac:dyDescent="0.2">
      <c r="A644" s="119"/>
      <c r="B644" s="119"/>
    </row>
    <row r="645" spans="1:2" ht="15" x14ac:dyDescent="0.2">
      <c r="A645" s="119"/>
      <c r="B645" s="119"/>
    </row>
    <row r="646" spans="1:2" ht="15" x14ac:dyDescent="0.2">
      <c r="A646" s="119"/>
      <c r="B646" s="119"/>
    </row>
    <row r="647" spans="1:2" ht="15" x14ac:dyDescent="0.2">
      <c r="A647" s="119"/>
      <c r="B647" s="119"/>
    </row>
    <row r="648" spans="1:2" ht="15" x14ac:dyDescent="0.2">
      <c r="A648" s="119"/>
      <c r="B648" s="119"/>
    </row>
    <row r="649" spans="1:2" ht="15" x14ac:dyDescent="0.2">
      <c r="A649" s="119"/>
      <c r="B649" s="119"/>
    </row>
    <row r="650" spans="1:2" ht="15" x14ac:dyDescent="0.2">
      <c r="A650" s="119"/>
      <c r="B650" s="119"/>
    </row>
    <row r="651" spans="1:2" ht="15" x14ac:dyDescent="0.2">
      <c r="A651" s="119"/>
      <c r="B651" s="119"/>
    </row>
    <row r="652" spans="1:2" ht="15" x14ac:dyDescent="0.2">
      <c r="A652" s="119"/>
      <c r="B652" s="119"/>
    </row>
    <row r="653" spans="1:2" ht="15" x14ac:dyDescent="0.2">
      <c r="A653" s="119"/>
      <c r="B653" s="119"/>
    </row>
    <row r="654" spans="1:2" ht="15" x14ac:dyDescent="0.2">
      <c r="A654" s="119"/>
      <c r="B654" s="119"/>
    </row>
  </sheetData>
  <mergeCells count="40">
    <mergeCell ref="H9:H10"/>
    <mergeCell ref="I9:I10"/>
    <mergeCell ref="L7:N7"/>
    <mergeCell ref="L8:N8"/>
    <mergeCell ref="L9:M9"/>
    <mergeCell ref="N9:N10"/>
    <mergeCell ref="J9:K9"/>
    <mergeCell ref="H7:K7"/>
    <mergeCell ref="B11:B12"/>
    <mergeCell ref="C11:C12"/>
    <mergeCell ref="D11:D12"/>
    <mergeCell ref="I11:I12"/>
    <mergeCell ref="G11:G12"/>
    <mergeCell ref="A35:A36"/>
    <mergeCell ref="B35:B36"/>
    <mergeCell ref="A31:A32"/>
    <mergeCell ref="B31:B32"/>
    <mergeCell ref="A33:A34"/>
    <mergeCell ref="B33:B34"/>
    <mergeCell ref="A29:A30"/>
    <mergeCell ref="B29:B30"/>
    <mergeCell ref="A21:A22"/>
    <mergeCell ref="B21:B22"/>
    <mergeCell ref="A23:A24"/>
    <mergeCell ref="A17:A18"/>
    <mergeCell ref="B17:B18"/>
    <mergeCell ref="A19:A20"/>
    <mergeCell ref="F11:F12"/>
    <mergeCell ref="A27:A28"/>
    <mergeCell ref="B27:B28"/>
    <mergeCell ref="E11:E12"/>
    <mergeCell ref="B19:B20"/>
    <mergeCell ref="A25:A26"/>
    <mergeCell ref="B25:B26"/>
    <mergeCell ref="B23:B24"/>
    <mergeCell ref="A13:A14"/>
    <mergeCell ref="B13:B14"/>
    <mergeCell ref="A15:A16"/>
    <mergeCell ref="B15:B16"/>
    <mergeCell ref="A11:A12"/>
  </mergeCells>
  <phoneticPr fontId="2" type="noConversion"/>
  <conditionalFormatting sqref="J12">
    <cfRule type="cellIs" dxfId="3" priority="3" stopIfTrue="1" operator="lessThan">
      <formula>0</formula>
    </cfRule>
    <cfRule type="cellIs" dxfId="2" priority="4" stopIfTrue="1" operator="equal">
      <formula>0</formula>
    </cfRule>
  </conditionalFormatting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78740157480314965" bottom="0.19685039370078741" header="0.51181102362204722" footer="0.51181102362204722"/>
  <pageSetup paperSize="9" scale="75" firstPageNumber="325" orientation="landscape" useFirstPageNumber="1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4.8554687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74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75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2">
        <v>47921374</v>
      </c>
      <c r="F6" s="20"/>
      <c r="G6" s="21" t="s">
        <v>3</v>
      </c>
      <c r="I6" s="22">
        <v>1016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5426000</v>
      </c>
      <c r="F16" s="146">
        <v>29711087</v>
      </c>
      <c r="G16" s="7">
        <f>H16+I16</f>
        <v>30462526.02</v>
      </c>
      <c r="H16" s="145">
        <v>30311648.899999999</v>
      </c>
      <c r="I16" s="145">
        <v>150877.12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5426000</v>
      </c>
      <c r="F18" s="146">
        <v>30027768.800000001</v>
      </c>
      <c r="G18" s="7">
        <f>H18+I18</f>
        <v>30532787.899999999</v>
      </c>
      <c r="H18" s="145">
        <v>30311648.899999999</v>
      </c>
      <c r="I18" s="145">
        <v>221139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70261.879999998957</v>
      </c>
      <c r="H24" s="245">
        <f>H18-H16-H22</f>
        <v>0</v>
      </c>
      <c r="I24" s="245">
        <f>I18-I16-I22</f>
        <v>70261.88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70261.879999998957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70261.88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10000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60261.88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714000</v>
      </c>
      <c r="G39" s="190">
        <v>709774</v>
      </c>
      <c r="H39" s="147"/>
      <c r="I39" s="61">
        <f>G39/F39</f>
        <v>0.99408123249299718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535500</v>
      </c>
      <c r="G41" s="190">
        <v>535500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 t="s">
        <v>131</v>
      </c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.75" thickTop="1" x14ac:dyDescent="0.35">
      <c r="A46" s="124"/>
      <c r="B46" s="192"/>
      <c r="C46" s="126"/>
      <c r="D46" s="192"/>
      <c r="E46" s="127" t="s">
        <v>126</v>
      </c>
      <c r="F46" s="128" t="s">
        <v>26</v>
      </c>
      <c r="G46" s="129" t="s">
        <v>27</v>
      </c>
      <c r="H46" s="130" t="s">
        <v>28</v>
      </c>
      <c r="I46" s="131" t="s">
        <v>41</v>
      </c>
      <c r="J46" s="11"/>
    </row>
    <row r="47" spans="1:10" x14ac:dyDescent="0.2">
      <c r="A47" s="193"/>
      <c r="B47" s="194"/>
      <c r="C47" s="194"/>
      <c r="D47" s="194"/>
      <c r="E47" s="132"/>
      <c r="F47" s="394"/>
      <c r="G47" s="134"/>
      <c r="H47" s="135">
        <v>41639</v>
      </c>
      <c r="I47" s="136">
        <v>41639</v>
      </c>
      <c r="J47" s="11"/>
    </row>
    <row r="48" spans="1:10" x14ac:dyDescent="0.2">
      <c r="A48" s="193"/>
      <c r="B48" s="194"/>
      <c r="C48" s="194"/>
      <c r="D48" s="194"/>
      <c r="E48" s="132"/>
      <c r="F48" s="394"/>
      <c r="G48" s="137"/>
      <c r="H48" s="137"/>
      <c r="I48" s="138"/>
      <c r="J48" s="11"/>
    </row>
    <row r="49" spans="1:10" ht="13.5" thickBot="1" x14ac:dyDescent="0.25">
      <c r="A49" s="195"/>
      <c r="B49" s="196"/>
      <c r="C49" s="196"/>
      <c r="D49" s="196"/>
      <c r="E49" s="195"/>
      <c r="F49" s="197"/>
      <c r="G49" s="198"/>
      <c r="H49" s="198"/>
      <c r="I49" s="199"/>
      <c r="J49" s="11"/>
    </row>
    <row r="50" spans="1:10" ht="13.5" thickTop="1" x14ac:dyDescent="0.2">
      <c r="A50" s="69"/>
      <c r="B50" s="70"/>
      <c r="C50" s="70" t="s">
        <v>21</v>
      </c>
      <c r="D50" s="70"/>
      <c r="E50" s="71">
        <v>45583</v>
      </c>
      <c r="F50" s="72">
        <v>20000</v>
      </c>
      <c r="G50" s="73">
        <v>12000</v>
      </c>
      <c r="H50" s="73">
        <f>E50+F50-G50</f>
        <v>53583</v>
      </c>
      <c r="I50" s="74">
        <f>H50</f>
        <v>53583</v>
      </c>
      <c r="J50" s="11"/>
    </row>
    <row r="51" spans="1:10" x14ac:dyDescent="0.2">
      <c r="A51" s="75"/>
      <c r="B51" s="76"/>
      <c r="C51" s="76" t="s">
        <v>29</v>
      </c>
      <c r="D51" s="76"/>
      <c r="E51" s="77">
        <v>594044.12</v>
      </c>
      <c r="F51" s="78">
        <v>177300</v>
      </c>
      <c r="G51" s="79">
        <v>221741</v>
      </c>
      <c r="H51" s="79">
        <f>E51+F51-G51</f>
        <v>549603.12</v>
      </c>
      <c r="I51" s="80">
        <v>405771.61</v>
      </c>
      <c r="J51" s="11"/>
    </row>
    <row r="52" spans="1:10" x14ac:dyDescent="0.2">
      <c r="A52" s="75"/>
      <c r="B52" s="76"/>
      <c r="C52" s="76" t="s">
        <v>20</v>
      </c>
      <c r="D52" s="76"/>
      <c r="E52" s="77">
        <v>414338.49</v>
      </c>
      <c r="F52" s="78">
        <v>73094.22</v>
      </c>
      <c r="G52" s="79">
        <v>237475.4</v>
      </c>
      <c r="H52" s="79">
        <f>E52+F52-G52</f>
        <v>249957.30999999997</v>
      </c>
      <c r="I52" s="80">
        <f>79211.75+76364.3</f>
        <v>155576.04999999999</v>
      </c>
      <c r="J52" s="11"/>
    </row>
    <row r="53" spans="1:10" x14ac:dyDescent="0.2">
      <c r="A53" s="75"/>
      <c r="B53" s="76"/>
      <c r="C53" s="76" t="s">
        <v>30</v>
      </c>
      <c r="D53" s="76"/>
      <c r="E53" s="77">
        <v>39661.800000000047</v>
      </c>
      <c r="F53" s="78">
        <v>713607</v>
      </c>
      <c r="G53" s="79">
        <v>535500</v>
      </c>
      <c r="H53" s="79">
        <f>E53+F53-G53</f>
        <v>217768.80000000005</v>
      </c>
      <c r="I53" s="80">
        <f>H53</f>
        <v>217768.80000000005</v>
      </c>
      <c r="J53" s="11"/>
    </row>
    <row r="54" spans="1:10" ht="18.75" thickBot="1" x14ac:dyDescent="0.4">
      <c r="A54" s="81" t="s">
        <v>12</v>
      </c>
      <c r="B54" s="200"/>
      <c r="C54" s="200"/>
      <c r="D54" s="200"/>
      <c r="E54" s="201">
        <f>E50+E51+E52+E53</f>
        <v>1093627.4099999999</v>
      </c>
      <c r="F54" s="202">
        <f>F50+F51+F52+F53</f>
        <v>984001.22</v>
      </c>
      <c r="G54" s="202">
        <f>G50+G51+G52+G53</f>
        <v>1006716.4</v>
      </c>
      <c r="H54" s="202">
        <f>H50+H51+H52+H53</f>
        <v>1070912.23</v>
      </c>
      <c r="I54" s="203">
        <f>I50+I51+I52+I53</f>
        <v>832699.46</v>
      </c>
      <c r="J54" s="11"/>
    </row>
    <row r="55" spans="1:10" ht="18.75" thickTop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sheetProtection selectLockedCells="1"/>
  <mergeCells count="14">
    <mergeCell ref="F47:F48"/>
    <mergeCell ref="H45:I45"/>
    <mergeCell ref="E5:I5"/>
    <mergeCell ref="H13:I13"/>
    <mergeCell ref="E7:I7"/>
    <mergeCell ref="C29:E29"/>
    <mergeCell ref="C32:F32"/>
    <mergeCell ref="B33:F33"/>
    <mergeCell ref="A2:D2"/>
    <mergeCell ref="E2:I2"/>
    <mergeCell ref="E4:I4"/>
    <mergeCell ref="E3:I3"/>
    <mergeCell ref="A43:I43"/>
    <mergeCell ref="A34:I3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128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76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47922265</v>
      </c>
      <c r="F6" s="20"/>
      <c r="G6" s="21" t="s">
        <v>3</v>
      </c>
      <c r="I6" s="22">
        <v>1017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5921000</v>
      </c>
      <c r="F16" s="146">
        <v>30851217</v>
      </c>
      <c r="G16" s="7">
        <f>H16+I16</f>
        <v>30851065.629999999</v>
      </c>
      <c r="H16" s="145">
        <v>30847465.629999999</v>
      </c>
      <c r="I16" s="145">
        <v>3600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5921000</v>
      </c>
      <c r="F18" s="146">
        <v>30649690</v>
      </c>
      <c r="G18" s="7">
        <f>H18+I18</f>
        <v>30515105.600000001</v>
      </c>
      <c r="H18" s="145">
        <v>30511505.600000001</v>
      </c>
      <c r="I18" s="145">
        <v>3600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-335960.02999999747</v>
      </c>
      <c r="H24" s="245">
        <f>H18-H16-H22</f>
        <v>-335960.02999999747</v>
      </c>
      <c r="I24" s="245">
        <f>I18-I16-I22</f>
        <v>0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-335960.02999999747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0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0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400" t="s">
        <v>132</v>
      </c>
      <c r="B34" s="400"/>
      <c r="C34" s="400"/>
      <c r="D34" s="400"/>
      <c r="E34" s="400"/>
      <c r="F34" s="400"/>
      <c r="G34" s="400"/>
      <c r="H34" s="400"/>
      <c r="I34" s="400"/>
    </row>
    <row r="35" spans="1:10" s="4" customFormat="1" x14ac:dyDescent="0.2">
      <c r="A35" s="400"/>
      <c r="B35" s="400"/>
      <c r="C35" s="400"/>
      <c r="D35" s="400"/>
      <c r="E35" s="400"/>
      <c r="F35" s="400"/>
      <c r="G35" s="400"/>
      <c r="H35" s="400"/>
      <c r="I35" s="400"/>
    </row>
    <row r="36" spans="1:10" x14ac:dyDescent="0.2">
      <c r="A36" s="400"/>
      <c r="B36" s="400"/>
      <c r="C36" s="400"/>
      <c r="D36" s="400"/>
      <c r="E36" s="400"/>
      <c r="F36" s="400"/>
      <c r="G36" s="400"/>
      <c r="H36" s="400"/>
      <c r="I36" s="400"/>
      <c r="J36" s="54"/>
    </row>
    <row r="37" spans="1:10" ht="19.5" x14ac:dyDescent="0.4">
      <c r="A37" s="32" t="s">
        <v>124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54"/>
    </row>
    <row r="39" spans="1:10" ht="15" customHeight="1" x14ac:dyDescent="0.35">
      <c r="A39" s="168" t="s">
        <v>32</v>
      </c>
      <c r="B39" s="60"/>
      <c r="C39" s="2"/>
      <c r="D39" s="60"/>
      <c r="E39" s="187"/>
      <c r="F39" s="190">
        <v>0</v>
      </c>
      <c r="G39" s="190">
        <v>0</v>
      </c>
      <c r="H39" s="147"/>
      <c r="I39" s="61" t="s">
        <v>96</v>
      </c>
      <c r="J39" s="54"/>
    </row>
    <row r="40" spans="1:10" ht="16.5" x14ac:dyDescent="0.35">
      <c r="A40" s="168" t="s">
        <v>43</v>
      </c>
      <c r="B40" s="60"/>
      <c r="C40" s="2"/>
      <c r="D40" s="191"/>
      <c r="E40" s="191"/>
      <c r="F40" s="190">
        <v>1042536</v>
      </c>
      <c r="G40" s="190">
        <v>1042536</v>
      </c>
      <c r="H40" s="147"/>
      <c r="I40" s="61">
        <f>G40/F40</f>
        <v>1</v>
      </c>
      <c r="J40" s="11"/>
    </row>
    <row r="41" spans="1:10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96</v>
      </c>
      <c r="J41" s="11"/>
    </row>
    <row r="42" spans="1:10" ht="16.5" x14ac:dyDescent="0.35">
      <c r="A42" s="168" t="s">
        <v>105</v>
      </c>
      <c r="B42" s="60"/>
      <c r="C42" s="2"/>
      <c r="D42" s="187"/>
      <c r="E42" s="187"/>
      <c r="F42" s="190">
        <v>782402</v>
      </c>
      <c r="G42" s="190">
        <v>782402</v>
      </c>
      <c r="H42" s="147"/>
      <c r="I42" s="61">
        <f>G42/F42</f>
        <v>1</v>
      </c>
      <c r="J42" s="11"/>
    </row>
    <row r="43" spans="1:10" ht="16.5" x14ac:dyDescent="0.35">
      <c r="A43" s="168" t="s">
        <v>38</v>
      </c>
      <c r="B43" s="35"/>
      <c r="C43" s="35"/>
      <c r="D43" s="28"/>
      <c r="E43" s="28" t="s">
        <v>97</v>
      </c>
      <c r="F43" s="190">
        <v>0</v>
      </c>
      <c r="G43" s="190">
        <v>0</v>
      </c>
      <c r="H43" s="147"/>
      <c r="I43" s="65" t="s">
        <v>96</v>
      </c>
      <c r="J43" s="11"/>
    </row>
    <row r="44" spans="1:10" x14ac:dyDescent="0.2">
      <c r="A44" s="392"/>
      <c r="B44" s="392"/>
      <c r="C44" s="392"/>
      <c r="D44" s="392"/>
      <c r="E44" s="392"/>
      <c r="F44" s="392"/>
      <c r="G44" s="392"/>
      <c r="H44" s="392"/>
      <c r="I44" s="392"/>
      <c r="J44" s="11"/>
    </row>
    <row r="45" spans="1:10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0" ht="19.5" thickBot="1" x14ac:dyDescent="0.45">
      <c r="A46" s="32" t="s">
        <v>125</v>
      </c>
      <c r="B46" s="32" t="s">
        <v>25</v>
      </c>
      <c r="C46" s="34"/>
      <c r="D46" s="187"/>
      <c r="E46" s="187"/>
      <c r="F46" s="67"/>
      <c r="G46" s="68"/>
      <c r="H46" s="395" t="s">
        <v>42</v>
      </c>
      <c r="I46" s="396"/>
      <c r="J46" s="11"/>
    </row>
    <row r="47" spans="1:10" ht="18.75" thickTop="1" x14ac:dyDescent="0.35">
      <c r="A47" s="124"/>
      <c r="B47" s="192"/>
      <c r="C47" s="126"/>
      <c r="D47" s="192"/>
      <c r="E47" s="127" t="s">
        <v>126</v>
      </c>
      <c r="F47" s="128" t="s">
        <v>26</v>
      </c>
      <c r="G47" s="129" t="s">
        <v>27</v>
      </c>
      <c r="H47" s="130" t="s">
        <v>28</v>
      </c>
      <c r="I47" s="131" t="s">
        <v>41</v>
      </c>
      <c r="J47" s="11"/>
    </row>
    <row r="48" spans="1:10" x14ac:dyDescent="0.2">
      <c r="A48" s="193"/>
      <c r="B48" s="194"/>
      <c r="C48" s="194"/>
      <c r="D48" s="194"/>
      <c r="E48" s="132"/>
      <c r="F48" s="394"/>
      <c r="G48" s="134"/>
      <c r="H48" s="135">
        <v>41639</v>
      </c>
      <c r="I48" s="136">
        <v>41639</v>
      </c>
      <c r="J48" s="11"/>
    </row>
    <row r="49" spans="1:10" x14ac:dyDescent="0.2">
      <c r="A49" s="193"/>
      <c r="B49" s="194"/>
      <c r="C49" s="194"/>
      <c r="D49" s="194"/>
      <c r="E49" s="132"/>
      <c r="F49" s="394"/>
      <c r="G49" s="137"/>
      <c r="H49" s="137"/>
      <c r="I49" s="138"/>
      <c r="J49" s="11"/>
    </row>
    <row r="50" spans="1:10" ht="13.5" thickBot="1" x14ac:dyDescent="0.25">
      <c r="A50" s="195"/>
      <c r="B50" s="196"/>
      <c r="C50" s="196"/>
      <c r="D50" s="196"/>
      <c r="E50" s="195"/>
      <c r="F50" s="197"/>
      <c r="G50" s="198"/>
      <c r="H50" s="198"/>
      <c r="I50" s="199"/>
      <c r="J50" s="11"/>
    </row>
    <row r="51" spans="1:10" ht="13.5" thickTop="1" x14ac:dyDescent="0.2">
      <c r="A51" s="69"/>
      <c r="B51" s="70"/>
      <c r="C51" s="70" t="s">
        <v>21</v>
      </c>
      <c r="D51" s="70"/>
      <c r="E51" s="71">
        <v>1156</v>
      </c>
      <c r="F51" s="72">
        <v>3000</v>
      </c>
      <c r="G51" s="73">
        <v>2000</v>
      </c>
      <c r="H51" s="73">
        <f>E51+F51-G51</f>
        <v>2156</v>
      </c>
      <c r="I51" s="74">
        <f>H51</f>
        <v>2156</v>
      </c>
      <c r="J51" s="11"/>
    </row>
    <row r="52" spans="1:10" x14ac:dyDescent="0.2">
      <c r="A52" s="75"/>
      <c r="B52" s="76"/>
      <c r="C52" s="76" t="s">
        <v>29</v>
      </c>
      <c r="D52" s="76"/>
      <c r="E52" s="77">
        <v>24916.920000000013</v>
      </c>
      <c r="F52" s="78">
        <v>177930</v>
      </c>
      <c r="G52" s="79">
        <v>192438</v>
      </c>
      <c r="H52" s="79">
        <f>E52+F52-G52</f>
        <v>10408.920000000013</v>
      </c>
      <c r="I52" s="80">
        <v>10321.06</v>
      </c>
      <c r="J52" s="11"/>
    </row>
    <row r="53" spans="1:10" x14ac:dyDescent="0.2">
      <c r="A53" s="75"/>
      <c r="B53" s="76"/>
      <c r="C53" s="76" t="s">
        <v>20</v>
      </c>
      <c r="D53" s="76"/>
      <c r="E53" s="77">
        <v>2001844.8599999999</v>
      </c>
      <c r="F53" s="78">
        <f>97881.24+126400</f>
        <v>224281.24</v>
      </c>
      <c r="G53" s="79">
        <v>219010</v>
      </c>
      <c r="H53" s="79">
        <f>E53+F53-G53</f>
        <v>2007116.0999999996</v>
      </c>
      <c r="I53" s="80">
        <f>585522.53+48461</f>
        <v>633983.53</v>
      </c>
      <c r="J53" s="11"/>
    </row>
    <row r="54" spans="1:10" x14ac:dyDescent="0.2">
      <c r="A54" s="75"/>
      <c r="B54" s="76"/>
      <c r="C54" s="76" t="s">
        <v>30</v>
      </c>
      <c r="D54" s="76"/>
      <c r="E54" s="77">
        <v>666305.76</v>
      </c>
      <c r="F54" s="78">
        <v>1042536</v>
      </c>
      <c r="G54" s="79">
        <v>782402</v>
      </c>
      <c r="H54" s="79">
        <f>E54+F54-G54</f>
        <v>926439.76</v>
      </c>
      <c r="I54" s="80">
        <f>H54</f>
        <v>926439.76</v>
      </c>
      <c r="J54" s="11"/>
    </row>
    <row r="55" spans="1:10" ht="18.75" thickBot="1" x14ac:dyDescent="0.4">
      <c r="A55" s="81" t="s">
        <v>12</v>
      </c>
      <c r="B55" s="200"/>
      <c r="C55" s="200"/>
      <c r="D55" s="200"/>
      <c r="E55" s="201">
        <f>E51+E52+E53+E54</f>
        <v>2694223.54</v>
      </c>
      <c r="F55" s="202">
        <f>F51+F52+F53+F54</f>
        <v>1447747.24</v>
      </c>
      <c r="G55" s="202">
        <f>G51+G52+G53+G54</f>
        <v>1195850</v>
      </c>
      <c r="H55" s="202">
        <f>H51+H52+H53+H54</f>
        <v>2946120.7799999993</v>
      </c>
      <c r="I55" s="203">
        <f>I51+I52+I53+I54</f>
        <v>1572900.35</v>
      </c>
      <c r="J55" s="11"/>
    </row>
    <row r="56" spans="1:10" ht="18.75" thickTop="1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H46:I46"/>
    <mergeCell ref="F48:F49"/>
    <mergeCell ref="E7:I7"/>
    <mergeCell ref="H13:I13"/>
    <mergeCell ref="A34:I36"/>
    <mergeCell ref="A44:I44"/>
    <mergeCell ref="C29:E29"/>
    <mergeCell ref="C32:F32"/>
    <mergeCell ref="B33:F33"/>
    <mergeCell ref="A2:D2"/>
    <mergeCell ref="E2:I2"/>
    <mergeCell ref="E3:I3"/>
    <mergeCell ref="E4:I4"/>
    <mergeCell ref="E5:I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133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77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47922206</v>
      </c>
      <c r="F6" s="20"/>
      <c r="G6" s="21" t="s">
        <v>3</v>
      </c>
      <c r="I6" s="22">
        <v>1106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4744000</v>
      </c>
      <c r="F16" s="146">
        <v>40944708</v>
      </c>
      <c r="G16" s="7">
        <f>H16+I16</f>
        <v>40977218.670000002</v>
      </c>
      <c r="H16" s="145">
        <v>40786830.140000001</v>
      </c>
      <c r="I16" s="145">
        <v>190388.53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4744000</v>
      </c>
      <c r="F18" s="146">
        <v>40809434.920000002</v>
      </c>
      <c r="G18" s="7">
        <f>H18+I18</f>
        <v>41095617.850000001</v>
      </c>
      <c r="H18" s="145">
        <v>40786158.609999999</v>
      </c>
      <c r="I18" s="145">
        <v>309459.24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118399.1799999997</v>
      </c>
      <c r="H24" s="245">
        <f>H18-H16-H22</f>
        <v>-671.53000000119209</v>
      </c>
      <c r="I24" s="245">
        <f>I18-I16-I22</f>
        <v>119070.70999999999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118399.1799999997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118399.18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118399.18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100000</v>
      </c>
      <c r="G38" s="190">
        <v>22900</v>
      </c>
      <c r="H38" s="147"/>
      <c r="I38" s="61">
        <f>G38/F38</f>
        <v>0.22900000000000001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947907</v>
      </c>
      <c r="G39" s="190">
        <v>947907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711430</v>
      </c>
      <c r="G41" s="190">
        <v>711430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/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.75" thickTop="1" x14ac:dyDescent="0.35">
      <c r="A46" s="124"/>
      <c r="B46" s="192"/>
      <c r="C46" s="126"/>
      <c r="D46" s="192"/>
      <c r="E46" s="127" t="s">
        <v>126</v>
      </c>
      <c r="F46" s="128" t="s">
        <v>26</v>
      </c>
      <c r="G46" s="129" t="s">
        <v>27</v>
      </c>
      <c r="H46" s="130" t="s">
        <v>28</v>
      </c>
      <c r="I46" s="131" t="s">
        <v>41</v>
      </c>
      <c r="J46" s="11"/>
    </row>
    <row r="47" spans="1:10" x14ac:dyDescent="0.2">
      <c r="A47" s="193"/>
      <c r="B47" s="194"/>
      <c r="C47" s="194"/>
      <c r="D47" s="194"/>
      <c r="E47" s="132"/>
      <c r="F47" s="394"/>
      <c r="G47" s="134"/>
      <c r="H47" s="135">
        <v>41639</v>
      </c>
      <c r="I47" s="136">
        <v>41639</v>
      </c>
      <c r="J47" s="11"/>
    </row>
    <row r="48" spans="1:10" x14ac:dyDescent="0.2">
      <c r="A48" s="193"/>
      <c r="B48" s="194"/>
      <c r="C48" s="194"/>
      <c r="D48" s="194"/>
      <c r="E48" s="132"/>
      <c r="F48" s="394"/>
      <c r="G48" s="137"/>
      <c r="H48" s="137"/>
      <c r="I48" s="138"/>
      <c r="J48" s="11"/>
    </row>
    <row r="49" spans="1:10" ht="13.5" thickBot="1" x14ac:dyDescent="0.25">
      <c r="A49" s="195"/>
      <c r="B49" s="196"/>
      <c r="C49" s="196"/>
      <c r="D49" s="196"/>
      <c r="E49" s="195"/>
      <c r="F49" s="197"/>
      <c r="G49" s="198"/>
      <c r="H49" s="198"/>
      <c r="I49" s="199"/>
      <c r="J49" s="11"/>
    </row>
    <row r="50" spans="1:10" ht="13.5" thickTop="1" x14ac:dyDescent="0.2">
      <c r="A50" s="69"/>
      <c r="B50" s="70"/>
      <c r="C50" s="70" t="s">
        <v>21</v>
      </c>
      <c r="D50" s="70"/>
      <c r="E50" s="71">
        <v>27908</v>
      </c>
      <c r="F50" s="72">
        <v>0</v>
      </c>
      <c r="G50" s="73">
        <v>4000</v>
      </c>
      <c r="H50" s="73">
        <f>E50+F50-G50</f>
        <v>23908</v>
      </c>
      <c r="I50" s="74">
        <f>H50</f>
        <v>23908</v>
      </c>
      <c r="J50" s="11"/>
    </row>
    <row r="51" spans="1:10" x14ac:dyDescent="0.2">
      <c r="A51" s="75"/>
      <c r="B51" s="76"/>
      <c r="C51" s="76" t="s">
        <v>29</v>
      </c>
      <c r="D51" s="76"/>
      <c r="E51" s="77">
        <v>251877.04000000004</v>
      </c>
      <c r="F51" s="78">
        <v>217448.95</v>
      </c>
      <c r="G51" s="79">
        <v>267424.3</v>
      </c>
      <c r="H51" s="79">
        <f>E51+F51-G51</f>
        <v>201901.69000000006</v>
      </c>
      <c r="I51" s="80">
        <v>175592.66</v>
      </c>
      <c r="J51" s="11"/>
    </row>
    <row r="52" spans="1:10" x14ac:dyDescent="0.2">
      <c r="A52" s="75"/>
      <c r="B52" s="76"/>
      <c r="C52" s="76" t="s">
        <v>20</v>
      </c>
      <c r="D52" s="76"/>
      <c r="E52" s="77">
        <v>729785.15999999992</v>
      </c>
      <c r="F52" s="78">
        <f>53554.85+786354.67</f>
        <v>839909.52</v>
      </c>
      <c r="G52" s="79">
        <v>687682.6</v>
      </c>
      <c r="H52" s="79">
        <f>E52+F52-G52</f>
        <v>882012.08</v>
      </c>
      <c r="I52" s="80">
        <f>95657.41+786354.67</f>
        <v>882012.08000000007</v>
      </c>
      <c r="J52" s="11"/>
    </row>
    <row r="53" spans="1:10" x14ac:dyDescent="0.2">
      <c r="A53" s="75"/>
      <c r="B53" s="76"/>
      <c r="C53" s="76" t="s">
        <v>30</v>
      </c>
      <c r="D53" s="76"/>
      <c r="E53" s="77">
        <v>212523.60000000009</v>
      </c>
      <c r="F53" s="78">
        <v>1637048</v>
      </c>
      <c r="G53" s="79">
        <v>1570022</v>
      </c>
      <c r="H53" s="79">
        <f>E53+F53-G53</f>
        <v>279549.60000000009</v>
      </c>
      <c r="I53" s="80">
        <f>H53</f>
        <v>279549.60000000009</v>
      </c>
      <c r="J53" s="11"/>
    </row>
    <row r="54" spans="1:10" ht="18.75" thickBot="1" x14ac:dyDescent="0.4">
      <c r="A54" s="81" t="s">
        <v>12</v>
      </c>
      <c r="B54" s="200"/>
      <c r="C54" s="200"/>
      <c r="D54" s="200"/>
      <c r="E54" s="201">
        <f>E50+E51+E52+E53</f>
        <v>1222093.8</v>
      </c>
      <c r="F54" s="202">
        <f>F50+F51+F52+F53</f>
        <v>2694406.4699999997</v>
      </c>
      <c r="G54" s="202">
        <f>G50+G51+G52+G53</f>
        <v>2529128.9</v>
      </c>
      <c r="H54" s="202">
        <f>H50+H51+H52+H53</f>
        <v>1387371.37</v>
      </c>
      <c r="I54" s="203">
        <f>I50+I51+I52+I53</f>
        <v>1361062.34</v>
      </c>
      <c r="J54" s="11"/>
    </row>
    <row r="55" spans="1:10" ht="18.75" thickTop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A2:D2"/>
    <mergeCell ref="E2:I2"/>
    <mergeCell ref="E3:I3"/>
    <mergeCell ref="E4:I4"/>
    <mergeCell ref="F47:F48"/>
    <mergeCell ref="E5:I5"/>
    <mergeCell ref="E7:I7"/>
    <mergeCell ref="H13:I13"/>
    <mergeCell ref="H45:I45"/>
    <mergeCell ref="A43:I43"/>
    <mergeCell ref="A34:I35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113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110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47922061</v>
      </c>
      <c r="F6" s="20"/>
      <c r="G6" s="21" t="s">
        <v>3</v>
      </c>
      <c r="I6" s="22">
        <v>1125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7039000</v>
      </c>
      <c r="F16" s="146">
        <v>22107930</v>
      </c>
      <c r="G16" s="7">
        <f>H16+I16</f>
        <v>22115924.93</v>
      </c>
      <c r="H16" s="145">
        <v>21097543.850000001</v>
      </c>
      <c r="I16" s="145">
        <v>1018381.08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7039000</v>
      </c>
      <c r="F18" s="146">
        <v>22034343.199999999</v>
      </c>
      <c r="G18" s="7">
        <f>H18+I18</f>
        <v>22228532.890000001</v>
      </c>
      <c r="H18" s="145">
        <v>21099587.140000001</v>
      </c>
      <c r="I18" s="145">
        <v>1128945.75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112607.96000000089</v>
      </c>
      <c r="H24" s="245">
        <f>H18-H16-H22</f>
        <v>2043.2899999991059</v>
      </c>
      <c r="I24" s="245">
        <f>I18-I16-I22</f>
        <v>110564.67000000004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112607.96000000089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112607.96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30000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82607.960000000006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707000</v>
      </c>
      <c r="G39" s="190">
        <v>704474.12</v>
      </c>
      <c r="H39" s="147"/>
      <c r="I39" s="61">
        <f>G39/F39</f>
        <v>0.99642732673267331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530000</v>
      </c>
      <c r="G41" s="190">
        <v>530000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342000</v>
      </c>
      <c r="G42" s="190">
        <v>342000</v>
      </c>
      <c r="H42" s="147"/>
      <c r="I42" s="61">
        <f>G42/F42</f>
        <v>1</v>
      </c>
      <c r="J42" s="11"/>
    </row>
    <row r="43" spans="1:10" x14ac:dyDescent="0.2">
      <c r="A43" s="392" t="s">
        <v>134</v>
      </c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.75" thickTop="1" x14ac:dyDescent="0.35">
      <c r="A46" s="124"/>
      <c r="B46" s="192"/>
      <c r="C46" s="126"/>
      <c r="D46" s="192"/>
      <c r="E46" s="127" t="s">
        <v>126</v>
      </c>
      <c r="F46" s="128" t="s">
        <v>26</v>
      </c>
      <c r="G46" s="129" t="s">
        <v>27</v>
      </c>
      <c r="H46" s="130" t="s">
        <v>28</v>
      </c>
      <c r="I46" s="131" t="s">
        <v>41</v>
      </c>
      <c r="J46" s="11"/>
    </row>
    <row r="47" spans="1:10" x14ac:dyDescent="0.2">
      <c r="A47" s="193"/>
      <c r="B47" s="194"/>
      <c r="C47" s="194"/>
      <c r="D47" s="194"/>
      <c r="E47" s="132"/>
      <c r="F47" s="394"/>
      <c r="G47" s="134"/>
      <c r="H47" s="135">
        <v>41639</v>
      </c>
      <c r="I47" s="136">
        <v>41639</v>
      </c>
      <c r="J47" s="11"/>
    </row>
    <row r="48" spans="1:10" x14ac:dyDescent="0.2">
      <c r="A48" s="193"/>
      <c r="B48" s="194"/>
      <c r="C48" s="194"/>
      <c r="D48" s="194"/>
      <c r="E48" s="132"/>
      <c r="F48" s="394"/>
      <c r="G48" s="137"/>
      <c r="H48" s="137"/>
      <c r="I48" s="138"/>
      <c r="J48" s="11"/>
    </row>
    <row r="49" spans="1:10" ht="13.5" thickBot="1" x14ac:dyDescent="0.25">
      <c r="A49" s="195"/>
      <c r="B49" s="196"/>
      <c r="C49" s="196"/>
      <c r="D49" s="196"/>
      <c r="E49" s="195"/>
      <c r="F49" s="197"/>
      <c r="G49" s="198"/>
      <c r="H49" s="198"/>
      <c r="I49" s="199"/>
      <c r="J49" s="11"/>
    </row>
    <row r="50" spans="1:10" ht="13.5" thickTop="1" x14ac:dyDescent="0.2">
      <c r="A50" s="69"/>
      <c r="B50" s="70"/>
      <c r="C50" s="70" t="s">
        <v>21</v>
      </c>
      <c r="D50" s="70"/>
      <c r="E50" s="71">
        <v>11100</v>
      </c>
      <c r="F50" s="72">
        <v>50000</v>
      </c>
      <c r="G50" s="73">
        <v>43000</v>
      </c>
      <c r="H50" s="73">
        <f>E50+F50-G50</f>
        <v>18100</v>
      </c>
      <c r="I50" s="74">
        <f>H50</f>
        <v>18100</v>
      </c>
      <c r="J50" s="11"/>
    </row>
    <row r="51" spans="1:10" x14ac:dyDescent="0.2">
      <c r="A51" s="75"/>
      <c r="B51" s="76"/>
      <c r="C51" s="76" t="s">
        <v>29</v>
      </c>
      <c r="D51" s="76"/>
      <c r="E51" s="77">
        <v>139108.75</v>
      </c>
      <c r="F51" s="78">
        <v>101058.3</v>
      </c>
      <c r="G51" s="79">
        <v>85622</v>
      </c>
      <c r="H51" s="79">
        <f>E51+F51-G51</f>
        <v>154545.04999999999</v>
      </c>
      <c r="I51" s="80">
        <v>129840.71</v>
      </c>
      <c r="J51" s="11"/>
    </row>
    <row r="52" spans="1:10" x14ac:dyDescent="0.2">
      <c r="A52" s="75"/>
      <c r="B52" s="76"/>
      <c r="C52" s="76" t="s">
        <v>20</v>
      </c>
      <c r="D52" s="76"/>
      <c r="E52" s="77">
        <v>617940.94000000006</v>
      </c>
      <c r="F52" s="78">
        <f>80195.54+239093</f>
        <v>319288.53999999998</v>
      </c>
      <c r="G52" s="79">
        <f>80422.65+423679.8</f>
        <v>504102.44999999995</v>
      </c>
      <c r="H52" s="79">
        <f>E52+F52-G52</f>
        <v>433127.03</v>
      </c>
      <c r="I52" s="80">
        <f>H52</f>
        <v>433127.03</v>
      </c>
      <c r="J52" s="11"/>
    </row>
    <row r="53" spans="1:10" x14ac:dyDescent="0.2">
      <c r="A53" s="75"/>
      <c r="B53" s="76"/>
      <c r="C53" s="76" t="s">
        <v>30</v>
      </c>
      <c r="D53" s="76"/>
      <c r="E53" s="77">
        <v>1180366.1599999999</v>
      </c>
      <c r="F53" s="78">
        <v>790335</v>
      </c>
      <c r="G53" s="79">
        <v>1244089.49</v>
      </c>
      <c r="H53" s="79">
        <f>E53+F53-G53</f>
        <v>726611.66999999993</v>
      </c>
      <c r="I53" s="80">
        <f>H53</f>
        <v>726611.66999999993</v>
      </c>
      <c r="J53" s="11"/>
    </row>
    <row r="54" spans="1:10" ht="18.75" thickBot="1" x14ac:dyDescent="0.4">
      <c r="A54" s="81" t="s">
        <v>12</v>
      </c>
      <c r="B54" s="200"/>
      <c r="C54" s="200"/>
      <c r="D54" s="200"/>
      <c r="E54" s="201">
        <f>E50+E51+E52+E53</f>
        <v>1948515.85</v>
      </c>
      <c r="F54" s="202">
        <f>F50+F51+F52+F53</f>
        <v>1260681.8399999999</v>
      </c>
      <c r="G54" s="202">
        <f>G50+G51+G52+G53</f>
        <v>1876813.94</v>
      </c>
      <c r="H54" s="202">
        <f>H50+H51+H52+H53</f>
        <v>1332383.75</v>
      </c>
      <c r="I54" s="203">
        <f>I50+I51+I52+I53</f>
        <v>1307679.4099999999</v>
      </c>
      <c r="J54" s="11"/>
    </row>
    <row r="55" spans="1:10" ht="18.75" thickTop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7:F48"/>
    <mergeCell ref="E5:I5"/>
    <mergeCell ref="E7:I7"/>
    <mergeCell ref="H13:I13"/>
    <mergeCell ref="A43:I43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78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79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69650721</v>
      </c>
      <c r="F6" s="20"/>
      <c r="G6" s="21" t="s">
        <v>3</v>
      </c>
      <c r="I6" s="22">
        <v>1126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5006000</v>
      </c>
      <c r="F16" s="146">
        <v>25589538</v>
      </c>
      <c r="G16" s="7">
        <f>H16+I16</f>
        <v>25480657.900000002</v>
      </c>
      <c r="H16" s="145">
        <v>25449089.600000001</v>
      </c>
      <c r="I16" s="145">
        <v>31568.3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5006000</v>
      </c>
      <c r="F18" s="146">
        <v>25605963</v>
      </c>
      <c r="G18" s="7">
        <f>H18+I18</f>
        <v>25493857.900000002</v>
      </c>
      <c r="H18" s="145">
        <v>25449089.600000001</v>
      </c>
      <c r="I18" s="145">
        <v>44768.3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13200</v>
      </c>
      <c r="H24" s="245">
        <f>H18-H16-H22</f>
        <v>0</v>
      </c>
      <c r="I24" s="245">
        <f>I18-I16-I22</f>
        <v>13200.000000000004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13200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13200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145">
        <v>10500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2700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145883</v>
      </c>
      <c r="G39" s="190">
        <v>145883.1</v>
      </c>
      <c r="H39" s="147"/>
      <c r="I39" s="61">
        <f>G39/F39</f>
        <v>1.0000006854808305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109162</v>
      </c>
      <c r="G41" s="190">
        <v>109162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 t="s">
        <v>135</v>
      </c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" x14ac:dyDescent="0.35">
      <c r="A46" s="212"/>
      <c r="B46" s="213"/>
      <c r="C46" s="214"/>
      <c r="D46" s="213"/>
      <c r="E46" s="206" t="s">
        <v>126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207"/>
      <c r="F47" s="401"/>
      <c r="G47" s="134"/>
      <c r="H47" s="135">
        <v>41639</v>
      </c>
      <c r="I47" s="220">
        <v>41639</v>
      </c>
      <c r="J47" s="11"/>
    </row>
    <row r="48" spans="1:10" x14ac:dyDescent="0.2">
      <c r="A48" s="218"/>
      <c r="B48" s="219"/>
      <c r="C48" s="219"/>
      <c r="D48" s="219"/>
      <c r="E48" s="234"/>
      <c r="F48" s="401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33">
        <v>0</v>
      </c>
      <c r="F50" s="204">
        <v>17000</v>
      </c>
      <c r="G50" s="73">
        <v>17000</v>
      </c>
      <c r="H50" s="73">
        <f>E50+F50-G50</f>
        <v>0</v>
      </c>
      <c r="I50" s="225">
        <f>H50</f>
        <v>0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55029.789999999979</v>
      </c>
      <c r="F51" s="205">
        <v>141620</v>
      </c>
      <c r="G51" s="79">
        <v>119914</v>
      </c>
      <c r="H51" s="79">
        <f>E51+F51-G51</f>
        <v>76735.789999999979</v>
      </c>
      <c r="I51" s="227">
        <v>76117.37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169544</v>
      </c>
      <c r="F52" s="205">
        <f>4327+163273</f>
        <v>167600</v>
      </c>
      <c r="G52" s="79">
        <v>169544</v>
      </c>
      <c r="H52" s="79">
        <f>E52+F52-G52</f>
        <v>167600</v>
      </c>
      <c r="I52" s="227">
        <f>H52</f>
        <v>167600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72963.169999999984</v>
      </c>
      <c r="F53" s="205">
        <v>145883.1</v>
      </c>
      <c r="G53" s="79">
        <v>198625</v>
      </c>
      <c r="H53" s="79">
        <f>E53+F53-G53</f>
        <v>20221.26999999999</v>
      </c>
      <c r="I53" s="227">
        <f>H53</f>
        <v>20221.26999999999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297536.95999999996</v>
      </c>
      <c r="F54" s="230">
        <f>F50+F51+F52+F53</f>
        <v>472103.1</v>
      </c>
      <c r="G54" s="231">
        <f>G50+G51+G52+G53</f>
        <v>505083</v>
      </c>
      <c r="H54" s="231">
        <f>H50+H51+H52+H53</f>
        <v>264557.05999999994</v>
      </c>
      <c r="I54" s="232">
        <f>I50+I51+I52+I53</f>
        <v>263938.64</v>
      </c>
      <c r="J54" s="11"/>
    </row>
    <row r="55" spans="1:10" ht="15" customHeight="1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2.75" customHeight="1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2.7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A2:D2"/>
    <mergeCell ref="E2:I2"/>
    <mergeCell ref="E3:I3"/>
    <mergeCell ref="E4:I4"/>
    <mergeCell ref="F47:F48"/>
    <mergeCell ref="A34:I35"/>
    <mergeCell ref="H45:I45"/>
    <mergeCell ref="E5:I5"/>
    <mergeCell ref="E7:I7"/>
    <mergeCell ref="H13:I13"/>
    <mergeCell ref="A43:I43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0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118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80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91" t="s">
        <v>98</v>
      </c>
      <c r="F6" s="20"/>
      <c r="G6" s="21" t="s">
        <v>3</v>
      </c>
      <c r="I6" s="22">
        <v>1127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10" spans="1:10" s="4" customFormat="1" ht="15" customHeight="1" x14ac:dyDescent="0.4">
      <c r="A10" s="23"/>
      <c r="B10" s="24"/>
      <c r="C10" s="24"/>
      <c r="D10" s="24"/>
      <c r="E10" s="25" t="s">
        <v>4</v>
      </c>
      <c r="F10" s="25" t="s">
        <v>5</v>
      </c>
      <c r="G10" s="26" t="s">
        <v>6</v>
      </c>
      <c r="H10" s="47" t="s">
        <v>7</v>
      </c>
      <c r="I10" s="47"/>
      <c r="J10" s="24"/>
    </row>
    <row r="11" spans="1:10" s="4" customFormat="1" ht="15" customHeight="1" x14ac:dyDescent="0.4">
      <c r="A11" s="28"/>
      <c r="B11" s="28"/>
      <c r="C11" s="28"/>
      <c r="D11" s="28"/>
      <c r="E11" s="25" t="s">
        <v>8</v>
      </c>
      <c r="F11" s="25" t="s">
        <v>8</v>
      </c>
      <c r="G11" s="26" t="s">
        <v>9</v>
      </c>
      <c r="H11" s="185" t="s">
        <v>10</v>
      </c>
      <c r="I11" s="120" t="s">
        <v>11</v>
      </c>
      <c r="J11" s="24"/>
    </row>
    <row r="12" spans="1:10" s="4" customFormat="1" ht="12.75" customHeight="1" x14ac:dyDescent="0.2">
      <c r="A12" s="28"/>
      <c r="B12" s="28"/>
      <c r="C12" s="28"/>
      <c r="D12" s="28"/>
      <c r="E12" s="25" t="s">
        <v>12</v>
      </c>
      <c r="F12" s="25" t="s">
        <v>12</v>
      </c>
      <c r="G12" s="186"/>
      <c r="H12" s="395" t="s">
        <v>115</v>
      </c>
      <c r="I12" s="396"/>
      <c r="J12" s="24"/>
    </row>
    <row r="13" spans="1:10" s="4" customFormat="1" ht="12.75" customHeight="1" x14ac:dyDescent="0.2">
      <c r="A13" s="28"/>
      <c r="B13" s="28"/>
      <c r="C13" s="28"/>
      <c r="D13" s="28"/>
      <c r="E13" s="25"/>
      <c r="F13" s="25"/>
      <c r="G13" s="186"/>
      <c r="H13" s="182"/>
      <c r="I13" s="144"/>
      <c r="J13" s="24"/>
    </row>
    <row r="14" spans="1:10" s="4" customFormat="1" ht="18.75" x14ac:dyDescent="0.4">
      <c r="A14" s="32" t="s">
        <v>120</v>
      </c>
      <c r="B14" s="32"/>
      <c r="C14" s="33"/>
      <c r="D14" s="34"/>
      <c r="E14" s="35"/>
      <c r="F14" s="35"/>
      <c r="G14" s="187"/>
      <c r="H14" s="28"/>
      <c r="I14" s="28"/>
      <c r="J14" s="24"/>
    </row>
    <row r="15" spans="1:10" s="4" customFormat="1" ht="19.5" x14ac:dyDescent="0.4">
      <c r="A15" s="37" t="s">
        <v>14</v>
      </c>
      <c r="B15" s="32"/>
      <c r="C15" s="33"/>
      <c r="D15" s="34"/>
      <c r="E15" s="145">
        <v>19186000</v>
      </c>
      <c r="F15" s="146">
        <v>60970417.579999998</v>
      </c>
      <c r="G15" s="7">
        <f>H15+I15</f>
        <v>61970900.120000005</v>
      </c>
      <c r="H15" s="145">
        <v>59853049.380000003</v>
      </c>
      <c r="I15" s="145">
        <v>2117850.7400000002</v>
      </c>
      <c r="J15" s="24"/>
    </row>
    <row r="16" spans="1:10" s="4" customFormat="1" ht="20.25" customHeight="1" x14ac:dyDescent="0.35">
      <c r="A16" s="2"/>
      <c r="B16" s="24"/>
      <c r="C16" s="24"/>
      <c r="D16" s="24"/>
      <c r="J16" s="24"/>
    </row>
    <row r="17" spans="1:10" s="4" customFormat="1" ht="19.5" x14ac:dyDescent="0.4">
      <c r="A17" s="37" t="s">
        <v>15</v>
      </c>
      <c r="B17" s="3"/>
      <c r="C17" s="3"/>
      <c r="D17" s="3"/>
      <c r="E17" s="145">
        <v>19186000</v>
      </c>
      <c r="F17" s="146">
        <v>61368633.119999997</v>
      </c>
      <c r="G17" s="7">
        <f>H17+I17</f>
        <v>62163690.299999997</v>
      </c>
      <c r="H17" s="145">
        <v>59782672.390000001</v>
      </c>
      <c r="I17" s="145">
        <v>2381017.91</v>
      </c>
      <c r="J17" s="24"/>
    </row>
    <row r="18" spans="1:10" s="4" customFormat="1" ht="14.25" customHeight="1" x14ac:dyDescent="0.35">
      <c r="A18" s="2"/>
      <c r="B18" s="3"/>
      <c r="C18" s="3"/>
      <c r="D18" s="3"/>
      <c r="E18" s="7"/>
      <c r="F18" s="8"/>
      <c r="G18" s="7"/>
      <c r="H18" s="9"/>
      <c r="I18" s="9"/>
      <c r="J18" s="184"/>
    </row>
    <row r="19" spans="1:10" s="4" customFormat="1" ht="14.25" customHeight="1" x14ac:dyDescent="0.35">
      <c r="A19" s="2"/>
      <c r="B19" s="3"/>
      <c r="C19" s="3"/>
      <c r="D19" s="3"/>
      <c r="E19" s="38"/>
      <c r="F19" s="38"/>
      <c r="G19" s="39"/>
      <c r="H19" s="1"/>
      <c r="I19" s="1"/>
      <c r="J19" s="184"/>
    </row>
    <row r="20" spans="1:10" ht="19.5" x14ac:dyDescent="0.4">
      <c r="A20" s="40" t="s">
        <v>16</v>
      </c>
      <c r="B20" s="38"/>
      <c r="C20" s="38"/>
      <c r="D20" s="38"/>
      <c r="E20" s="38"/>
      <c r="F20" s="38"/>
      <c r="G20" s="41"/>
      <c r="H20" s="39"/>
      <c r="I20" s="39"/>
      <c r="J20" s="39"/>
    </row>
    <row r="21" spans="1:10" ht="18" x14ac:dyDescent="0.35">
      <c r="A21" s="38"/>
      <c r="B21" s="38"/>
      <c r="C21" s="188" t="s">
        <v>39</v>
      </c>
      <c r="D21" s="38"/>
      <c r="E21" s="38"/>
      <c r="F21" s="38"/>
      <c r="G21" s="5">
        <f>H21+I21</f>
        <v>0</v>
      </c>
      <c r="H21" s="6">
        <v>0</v>
      </c>
      <c r="I21" s="6">
        <v>0</v>
      </c>
      <c r="J21" s="39"/>
    </row>
    <row r="22" spans="1:10" ht="18" x14ac:dyDescent="0.35">
      <c r="A22" s="38"/>
      <c r="B22" s="38"/>
      <c r="C22" s="188"/>
      <c r="D22" s="38"/>
      <c r="E22" s="38"/>
      <c r="F22" s="38"/>
      <c r="G22" s="5"/>
      <c r="H22" s="6"/>
      <c r="I22" s="6"/>
      <c r="J22" s="39"/>
    </row>
    <row r="23" spans="1:10" ht="19.5" x14ac:dyDescent="0.4">
      <c r="A23" s="243" t="s">
        <v>35</v>
      </c>
      <c r="B23" s="243"/>
      <c r="C23" s="244"/>
      <c r="D23" s="243"/>
      <c r="E23" s="243"/>
      <c r="F23" s="243"/>
      <c r="G23" s="245">
        <f>G17-G15-G21</f>
        <v>192790.17999999225</v>
      </c>
      <c r="H23" s="245">
        <f>H17-H15-H21</f>
        <v>-70376.990000002086</v>
      </c>
      <c r="I23" s="245">
        <f>I17-I15-I21</f>
        <v>263167.16999999993</v>
      </c>
      <c r="J23" s="45"/>
    </row>
    <row r="24" spans="1:10" ht="15" x14ac:dyDescent="0.3">
      <c r="A24" s="241" t="s">
        <v>139</v>
      </c>
      <c r="B24" s="241"/>
      <c r="C24" s="241"/>
      <c r="D24" s="241"/>
      <c r="E24" s="241"/>
      <c r="F24" s="241"/>
      <c r="G24" s="246">
        <f>G23-G25</f>
        <v>-91636.220000007772</v>
      </c>
      <c r="H24" s="238"/>
      <c r="I24" s="238"/>
    </row>
    <row r="25" spans="1:10" ht="15" x14ac:dyDescent="0.3">
      <c r="A25" s="241" t="s">
        <v>121</v>
      </c>
      <c r="B25" s="241"/>
      <c r="C25" s="241"/>
      <c r="D25" s="241"/>
      <c r="E25" s="241"/>
      <c r="F25" s="241"/>
      <c r="G25" s="315">
        <v>284426.40000000002</v>
      </c>
      <c r="H25" s="238"/>
      <c r="I25" s="238"/>
    </row>
    <row r="26" spans="1:10" x14ac:dyDescent="0.2">
      <c r="A26" s="238"/>
      <c r="B26" s="238"/>
      <c r="C26" s="238"/>
      <c r="D26" s="238"/>
      <c r="E26" s="238"/>
      <c r="F26" s="238"/>
      <c r="G26" s="238"/>
      <c r="H26" s="237"/>
      <c r="I26" s="237"/>
    </row>
    <row r="27" spans="1:10" ht="16.5" x14ac:dyDescent="0.35">
      <c r="A27" s="248" t="s">
        <v>122</v>
      </c>
      <c r="B27" s="248" t="s">
        <v>123</v>
      </c>
      <c r="C27" s="248"/>
      <c r="D27" s="242"/>
      <c r="E27" s="242"/>
      <c r="F27" s="240"/>
      <c r="G27" s="245"/>
      <c r="H27" s="239"/>
      <c r="I27" s="249"/>
      <c r="J27" s="46"/>
    </row>
    <row r="28" spans="1:10" s="4" customFormat="1" ht="15" x14ac:dyDescent="0.3">
      <c r="A28" s="248"/>
      <c r="B28" s="248"/>
      <c r="C28" s="397" t="s">
        <v>19</v>
      </c>
      <c r="D28" s="397"/>
      <c r="E28" s="397"/>
      <c r="F28" s="240"/>
      <c r="G28" s="250">
        <f>G29+G30</f>
        <v>0</v>
      </c>
      <c r="H28" s="239"/>
      <c r="I28" s="249"/>
    </row>
    <row r="29" spans="1:10" s="4" customFormat="1" ht="18.75" x14ac:dyDescent="0.4">
      <c r="A29" s="251"/>
      <c r="B29" s="251"/>
      <c r="C29" s="252"/>
      <c r="D29" s="253"/>
      <c r="E29" s="254" t="s">
        <v>140</v>
      </c>
      <c r="F29" s="255" t="s">
        <v>21</v>
      </c>
      <c r="G29" s="256">
        <v>0</v>
      </c>
      <c r="H29" s="239"/>
      <c r="I29" s="249"/>
    </row>
    <row r="30" spans="1:10" s="4" customFormat="1" ht="18.75" x14ac:dyDescent="0.4">
      <c r="A30" s="251"/>
      <c r="B30" s="251"/>
      <c r="C30" s="257"/>
      <c r="D30" s="253"/>
      <c r="E30" s="258"/>
      <c r="F30" s="255" t="s">
        <v>20</v>
      </c>
      <c r="G30" s="256">
        <v>0</v>
      </c>
      <c r="H30" s="239"/>
      <c r="I30" s="249"/>
    </row>
    <row r="31" spans="1:10" s="4" customFormat="1" ht="20.25" customHeight="1" x14ac:dyDescent="0.4">
      <c r="A31" s="251"/>
      <c r="B31" s="259"/>
      <c r="C31" s="398" t="s">
        <v>141</v>
      </c>
      <c r="D31" s="398"/>
      <c r="E31" s="398"/>
      <c r="F31" s="398"/>
      <c r="G31" s="250">
        <f>G25</f>
        <v>284426.40000000002</v>
      </c>
      <c r="H31" s="239"/>
      <c r="I31" s="249"/>
    </row>
    <row r="32" spans="1:10" s="4" customFormat="1" ht="20.25" customHeight="1" x14ac:dyDescent="0.3">
      <c r="A32" s="260"/>
      <c r="B32" s="399" t="s">
        <v>142</v>
      </c>
      <c r="C32" s="399"/>
      <c r="D32" s="399"/>
      <c r="E32" s="399"/>
      <c r="F32" s="399"/>
      <c r="G32" s="261">
        <v>0</v>
      </c>
      <c r="H32" s="262"/>
      <c r="I32" s="262"/>
    </row>
    <row r="33" spans="1:10" s="4" customFormat="1" ht="12.75" customHeight="1" x14ac:dyDescent="0.2">
      <c r="A33" s="403" t="s">
        <v>162</v>
      </c>
      <c r="B33" s="403"/>
      <c r="C33" s="403"/>
      <c r="D33" s="403"/>
      <c r="E33" s="403"/>
      <c r="F33" s="403"/>
      <c r="G33" s="403"/>
      <c r="H33" s="403"/>
      <c r="I33" s="403"/>
    </row>
    <row r="34" spans="1:10" s="4" customFormat="1" x14ac:dyDescent="0.2">
      <c r="A34" s="403"/>
      <c r="B34" s="403"/>
      <c r="C34" s="403"/>
      <c r="D34" s="403"/>
      <c r="E34" s="403"/>
      <c r="F34" s="403"/>
      <c r="G34" s="403"/>
      <c r="H34" s="403"/>
      <c r="I34" s="403"/>
    </row>
    <row r="35" spans="1:10" s="4" customFormat="1" x14ac:dyDescent="0.2">
      <c r="A35" s="403"/>
      <c r="B35" s="403"/>
      <c r="C35" s="403"/>
      <c r="D35" s="403"/>
      <c r="E35" s="403"/>
      <c r="F35" s="403"/>
      <c r="G35" s="403"/>
      <c r="H35" s="403"/>
      <c r="I35" s="403"/>
    </row>
    <row r="36" spans="1:10" s="4" customFormat="1" x14ac:dyDescent="0.2">
      <c r="A36" s="403"/>
      <c r="B36" s="403"/>
      <c r="C36" s="403"/>
      <c r="D36" s="403"/>
      <c r="E36" s="403"/>
      <c r="F36" s="403"/>
      <c r="G36" s="403"/>
      <c r="H36" s="403"/>
      <c r="I36" s="403"/>
    </row>
    <row r="37" spans="1:10" ht="27.75" customHeight="1" x14ac:dyDescent="0.2">
      <c r="A37" s="403"/>
      <c r="B37" s="403"/>
      <c r="C37" s="403"/>
      <c r="D37" s="403"/>
      <c r="E37" s="403"/>
      <c r="F37" s="403"/>
      <c r="G37" s="403"/>
      <c r="H37" s="403"/>
      <c r="I37" s="403"/>
      <c r="J37" s="54"/>
    </row>
    <row r="38" spans="1:10" ht="19.5" customHeight="1" x14ac:dyDescent="0.4">
      <c r="A38" s="32" t="s">
        <v>124</v>
      </c>
      <c r="B38" s="32" t="s">
        <v>31</v>
      </c>
      <c r="C38" s="32"/>
      <c r="D38" s="55"/>
      <c r="E38" s="187"/>
      <c r="F38" s="3"/>
      <c r="G38" s="56"/>
      <c r="H38" s="48"/>
      <c r="I38" s="48"/>
      <c r="J38" s="54"/>
    </row>
    <row r="39" spans="1:10" ht="18.75" x14ac:dyDescent="0.4">
      <c r="A39" s="32"/>
      <c r="B39" s="32"/>
      <c r="C39" s="32"/>
      <c r="D39" s="55"/>
      <c r="F39" s="57" t="s">
        <v>37</v>
      </c>
      <c r="G39" s="120" t="s">
        <v>6</v>
      </c>
      <c r="H39" s="28"/>
      <c r="I39" s="58" t="s">
        <v>40</v>
      </c>
      <c r="J39" s="54"/>
    </row>
    <row r="40" spans="1:10" ht="15" customHeight="1" x14ac:dyDescent="0.35">
      <c r="A40" s="168" t="s">
        <v>32</v>
      </c>
      <c r="B40" s="60"/>
      <c r="C40" s="2"/>
      <c r="D40" s="60"/>
      <c r="E40" s="187"/>
      <c r="F40" s="190">
        <v>409000</v>
      </c>
      <c r="G40" s="190">
        <v>117262</v>
      </c>
      <c r="H40" s="147"/>
      <c r="I40" s="61">
        <f>G40/F40</f>
        <v>0.2867041564792176</v>
      </c>
      <c r="J40" s="54"/>
    </row>
    <row r="41" spans="1:10" ht="16.5" x14ac:dyDescent="0.35">
      <c r="A41" s="168" t="s">
        <v>43</v>
      </c>
      <c r="B41" s="60"/>
      <c r="C41" s="2"/>
      <c r="D41" s="191"/>
      <c r="E41" s="191"/>
      <c r="F41" s="190">
        <v>2026167</v>
      </c>
      <c r="G41" s="190">
        <v>2310593.4</v>
      </c>
      <c r="H41" s="147"/>
      <c r="I41" s="61">
        <f>G41/F41</f>
        <v>1.1403765829766253</v>
      </c>
      <c r="J41" s="11"/>
    </row>
    <row r="42" spans="1:10" ht="16.5" x14ac:dyDescent="0.35">
      <c r="A42" s="168" t="s">
        <v>44</v>
      </c>
      <c r="B42" s="60"/>
      <c r="C42" s="2"/>
      <c r="D42" s="191"/>
      <c r="E42" s="191"/>
      <c r="F42" s="190">
        <v>0</v>
      </c>
      <c r="G42" s="190">
        <v>0</v>
      </c>
      <c r="H42" s="147"/>
      <c r="I42" s="61" t="s">
        <v>96</v>
      </c>
      <c r="J42" s="11"/>
    </row>
    <row r="43" spans="1:10" ht="16.5" x14ac:dyDescent="0.35">
      <c r="A43" s="168" t="s">
        <v>105</v>
      </c>
      <c r="B43" s="60"/>
      <c r="C43" s="2"/>
      <c r="D43" s="187"/>
      <c r="E43" s="187"/>
      <c r="F43" s="190">
        <v>1519375</v>
      </c>
      <c r="G43" s="190">
        <v>1519375</v>
      </c>
      <c r="H43" s="147"/>
      <c r="I43" s="61">
        <f>G43/F43</f>
        <v>1</v>
      </c>
      <c r="J43" s="11"/>
    </row>
    <row r="44" spans="1:10" ht="16.5" x14ac:dyDescent="0.35">
      <c r="A44" s="168" t="s">
        <v>38</v>
      </c>
      <c r="B44" s="35"/>
      <c r="C44" s="35"/>
      <c r="D44" s="28"/>
      <c r="E44" s="28" t="s">
        <v>97</v>
      </c>
      <c r="F44" s="190">
        <v>0</v>
      </c>
      <c r="G44" s="190">
        <v>0</v>
      </c>
      <c r="H44" s="147"/>
      <c r="I44" s="65" t="s">
        <v>96</v>
      </c>
      <c r="J44" s="11"/>
    </row>
    <row r="45" spans="1:10" x14ac:dyDescent="0.2">
      <c r="A45" s="392" t="s">
        <v>160</v>
      </c>
      <c r="B45" s="392"/>
      <c r="C45" s="392"/>
      <c r="D45" s="392"/>
      <c r="E45" s="392"/>
      <c r="F45" s="392"/>
      <c r="G45" s="392"/>
      <c r="H45" s="392"/>
      <c r="I45" s="392"/>
      <c r="J45" s="11"/>
    </row>
    <row r="46" spans="1:10" ht="7.5" customHeight="1" x14ac:dyDescent="0.2">
      <c r="A46" s="183"/>
      <c r="B46" s="183"/>
      <c r="C46" s="183"/>
      <c r="D46" s="183"/>
      <c r="E46" s="183"/>
      <c r="F46" s="183"/>
      <c r="G46" s="183"/>
      <c r="H46" s="183"/>
      <c r="I46" s="183"/>
      <c r="J46" s="11"/>
    </row>
    <row r="47" spans="1:10" ht="19.5" thickBot="1" x14ac:dyDescent="0.45">
      <c r="A47" s="32" t="s">
        <v>125</v>
      </c>
      <c r="B47" s="32" t="s">
        <v>25</v>
      </c>
      <c r="C47" s="34"/>
      <c r="D47" s="187"/>
      <c r="E47" s="187"/>
      <c r="F47" s="67"/>
      <c r="G47" s="68"/>
      <c r="H47" s="395" t="s">
        <v>42</v>
      </c>
      <c r="I47" s="396"/>
      <c r="J47" s="11"/>
    </row>
    <row r="48" spans="1:10" ht="18" x14ac:dyDescent="0.35">
      <c r="A48" s="212"/>
      <c r="B48" s="213"/>
      <c r="C48" s="214"/>
      <c r="D48" s="213"/>
      <c r="E48" s="206" t="s">
        <v>126</v>
      </c>
      <c r="F48" s="215" t="s">
        <v>26</v>
      </c>
      <c r="G48" s="215" t="s">
        <v>27</v>
      </c>
      <c r="H48" s="216" t="s">
        <v>28</v>
      </c>
      <c r="I48" s="217" t="s">
        <v>41</v>
      </c>
      <c r="J48" s="11"/>
    </row>
    <row r="49" spans="1:10" x14ac:dyDescent="0.2">
      <c r="A49" s="218"/>
      <c r="B49" s="219"/>
      <c r="C49" s="219"/>
      <c r="D49" s="219"/>
      <c r="E49" s="402"/>
      <c r="F49" s="401"/>
      <c r="G49" s="134"/>
      <c r="H49" s="135">
        <v>41639</v>
      </c>
      <c r="I49" s="220">
        <v>41639</v>
      </c>
      <c r="J49" s="11"/>
    </row>
    <row r="50" spans="1:10" x14ac:dyDescent="0.2">
      <c r="A50" s="218"/>
      <c r="B50" s="219"/>
      <c r="C50" s="219"/>
      <c r="D50" s="219"/>
      <c r="E50" s="402"/>
      <c r="F50" s="401"/>
      <c r="G50" s="137"/>
      <c r="H50" s="137"/>
      <c r="I50" s="221"/>
      <c r="J50" s="11"/>
    </row>
    <row r="51" spans="1:10" ht="13.5" thickBot="1" x14ac:dyDescent="0.25">
      <c r="A51" s="222"/>
      <c r="B51" s="196"/>
      <c r="C51" s="196"/>
      <c r="D51" s="196"/>
      <c r="E51" s="208"/>
      <c r="F51" s="198"/>
      <c r="G51" s="198"/>
      <c r="H51" s="198"/>
      <c r="I51" s="223"/>
      <c r="J51" s="11"/>
    </row>
    <row r="52" spans="1:10" ht="13.5" thickTop="1" x14ac:dyDescent="0.2">
      <c r="A52" s="224"/>
      <c r="B52" s="70"/>
      <c r="C52" s="70" t="s">
        <v>21</v>
      </c>
      <c r="D52" s="70"/>
      <c r="E52" s="211">
        <v>80913.66</v>
      </c>
      <c r="F52" s="204">
        <v>12506.34</v>
      </c>
      <c r="G52" s="73">
        <v>16909</v>
      </c>
      <c r="H52" s="73">
        <f>E52+F52-G52</f>
        <v>76511</v>
      </c>
      <c r="I52" s="225">
        <f>H52</f>
        <v>76511</v>
      </c>
      <c r="J52" s="11"/>
    </row>
    <row r="53" spans="1:10" x14ac:dyDescent="0.2">
      <c r="A53" s="226"/>
      <c r="B53" s="76"/>
      <c r="C53" s="76" t="s">
        <v>29</v>
      </c>
      <c r="D53" s="76"/>
      <c r="E53" s="209">
        <v>174060.57999999996</v>
      </c>
      <c r="F53" s="205">
        <v>257832.22</v>
      </c>
      <c r="G53" s="79">
        <v>313019.87</v>
      </c>
      <c r="H53" s="79">
        <f>E53+F53-G53</f>
        <v>118872.92999999993</v>
      </c>
      <c r="I53" s="227">
        <v>124997.65</v>
      </c>
      <c r="J53" s="11"/>
    </row>
    <row r="54" spans="1:10" x14ac:dyDescent="0.2">
      <c r="A54" s="226"/>
      <c r="B54" s="76"/>
      <c r="C54" s="76" t="s">
        <v>20</v>
      </c>
      <c r="D54" s="76"/>
      <c r="E54" s="209">
        <v>2803060.55</v>
      </c>
      <c r="F54" s="205">
        <v>34282.71</v>
      </c>
      <c r="G54" s="79">
        <f>3297+2197174.45</f>
        <v>2200471.4500000002</v>
      </c>
      <c r="H54" s="79">
        <f>E54+F54-G54</f>
        <v>636871.80999999959</v>
      </c>
      <c r="I54" s="227">
        <f>H54</f>
        <v>636871.80999999959</v>
      </c>
      <c r="J54" s="11"/>
    </row>
    <row r="55" spans="1:10" x14ac:dyDescent="0.2">
      <c r="A55" s="226"/>
      <c r="B55" s="76"/>
      <c r="C55" s="76" t="s">
        <v>30</v>
      </c>
      <c r="D55" s="76"/>
      <c r="E55" s="209">
        <v>345751.62999999989</v>
      </c>
      <c r="F55" s="205">
        <v>2137293</v>
      </c>
      <c r="G55" s="79">
        <v>1767336</v>
      </c>
      <c r="H55" s="79">
        <f>E55+F55-G55</f>
        <v>715708.62999999989</v>
      </c>
      <c r="I55" s="227">
        <f>H55</f>
        <v>715708.62999999989</v>
      </c>
      <c r="J55" s="11"/>
    </row>
    <row r="56" spans="1:10" ht="18.75" thickBot="1" x14ac:dyDescent="0.4">
      <c r="A56" s="228" t="s">
        <v>12</v>
      </c>
      <c r="B56" s="229"/>
      <c r="C56" s="229"/>
      <c r="D56" s="229"/>
      <c r="E56" s="210">
        <f>E52+E53+E54+E55</f>
        <v>3403786.4199999995</v>
      </c>
      <c r="F56" s="230">
        <f>F52+F53+F54+F55</f>
        <v>2441914.27</v>
      </c>
      <c r="G56" s="231">
        <f>G52+G53+G54+G55</f>
        <v>4297736.32</v>
      </c>
      <c r="H56" s="231">
        <f>H52+H53+H54+H55</f>
        <v>1547964.3699999994</v>
      </c>
      <c r="I56" s="232">
        <f>I52+I53+I54+I55</f>
        <v>1554089.0899999994</v>
      </c>
      <c r="J56" s="11"/>
    </row>
    <row r="57" spans="1:10" ht="18" x14ac:dyDescent="0.35">
      <c r="A57" s="83"/>
      <c r="B57" s="64"/>
      <c r="C57" s="64"/>
      <c r="D57" s="36"/>
      <c r="E57" s="36"/>
      <c r="F57" s="67"/>
      <c r="G57" s="68"/>
      <c r="H57" s="84"/>
      <c r="I57" s="84"/>
      <c r="J57" s="11"/>
    </row>
    <row r="58" spans="1:10" ht="18" x14ac:dyDescent="0.35">
      <c r="A58" s="83"/>
      <c r="B58" s="64"/>
      <c r="C58" s="64"/>
      <c r="D58" s="36"/>
      <c r="E58" s="36"/>
      <c r="F58" s="67"/>
      <c r="G58" s="85"/>
      <c r="H58" s="86"/>
      <c r="I58" s="86"/>
      <c r="J58" s="11"/>
    </row>
    <row r="59" spans="1:10" ht="1.5" customHeight="1" x14ac:dyDescent="0.35">
      <c r="A59" s="87"/>
      <c r="B59" s="88"/>
      <c r="C59" s="88"/>
      <c r="D59" s="89"/>
      <c r="E59" s="89"/>
      <c r="F59" s="86"/>
      <c r="G59" s="86"/>
      <c r="H59" s="86"/>
      <c r="I59" s="86"/>
      <c r="J59" s="11"/>
    </row>
    <row r="60" spans="1:10" x14ac:dyDescent="0.2">
      <c r="A60" s="90"/>
      <c r="B60" s="90"/>
      <c r="C60" s="90"/>
      <c r="D60" s="90"/>
      <c r="E60" s="90"/>
      <c r="F60" s="90"/>
      <c r="G60" s="90"/>
      <c r="H60" s="90"/>
      <c r="I60" s="90"/>
    </row>
  </sheetData>
  <mergeCells count="15">
    <mergeCell ref="E49:E50"/>
    <mergeCell ref="A2:D2"/>
    <mergeCell ref="E2:I2"/>
    <mergeCell ref="E3:I3"/>
    <mergeCell ref="E4:I4"/>
    <mergeCell ref="E5:I5"/>
    <mergeCell ref="E7:I7"/>
    <mergeCell ref="H12:I12"/>
    <mergeCell ref="A33:I37"/>
    <mergeCell ref="A45:I45"/>
    <mergeCell ref="H47:I47"/>
    <mergeCell ref="F49:F50"/>
    <mergeCell ref="C28:E28"/>
    <mergeCell ref="C31:F31"/>
    <mergeCell ref="B32:F3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81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82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91" t="s">
        <v>99</v>
      </c>
      <c r="F6" s="20"/>
      <c r="G6" s="21" t="s">
        <v>3</v>
      </c>
      <c r="I6" s="22">
        <v>1151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1207000</v>
      </c>
      <c r="F16" s="146">
        <v>12089780.300000001</v>
      </c>
      <c r="G16" s="7">
        <f>H16+I16</f>
        <v>12092957.75</v>
      </c>
      <c r="H16" s="145">
        <v>12084167.75</v>
      </c>
      <c r="I16" s="145">
        <v>8790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1207000</v>
      </c>
      <c r="F18" s="146">
        <v>12357342.189999999</v>
      </c>
      <c r="G18" s="7">
        <f>H18+I18</f>
        <v>11969636.75</v>
      </c>
      <c r="H18" s="145">
        <v>11958316.75</v>
      </c>
      <c r="I18" s="145">
        <v>11320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-123321</v>
      </c>
      <c r="H24" s="245">
        <f>H18-H16-H22</f>
        <v>-125851</v>
      </c>
      <c r="I24" s="245">
        <f>I18-I16-I22</f>
        <v>2530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-123321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0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0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400" t="s">
        <v>136</v>
      </c>
      <c r="B34" s="400"/>
      <c r="C34" s="400"/>
      <c r="D34" s="400"/>
      <c r="E34" s="400"/>
      <c r="F34" s="400"/>
      <c r="G34" s="400"/>
      <c r="H34" s="400"/>
      <c r="I34" s="400"/>
    </row>
    <row r="35" spans="1:10" ht="25.5" customHeight="1" x14ac:dyDescent="0.2">
      <c r="A35" s="400"/>
      <c r="B35" s="400"/>
      <c r="C35" s="400"/>
      <c r="D35" s="400"/>
      <c r="E35" s="400"/>
      <c r="F35" s="400"/>
      <c r="G35" s="400"/>
      <c r="H35" s="400"/>
      <c r="I35" s="400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160240</v>
      </c>
      <c r="G39" s="190">
        <v>160240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120180</v>
      </c>
      <c r="G41" s="190">
        <v>120180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/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" x14ac:dyDescent="0.35">
      <c r="A46" s="212"/>
      <c r="B46" s="213"/>
      <c r="C46" s="214"/>
      <c r="D46" s="213"/>
      <c r="E46" s="206" t="s">
        <v>126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02"/>
      <c r="F47" s="401"/>
      <c r="G47" s="134"/>
      <c r="H47" s="135">
        <v>41639</v>
      </c>
      <c r="I47" s="220">
        <v>41639</v>
      </c>
      <c r="J47" s="11"/>
    </row>
    <row r="48" spans="1:10" x14ac:dyDescent="0.2">
      <c r="A48" s="218"/>
      <c r="B48" s="219"/>
      <c r="C48" s="219"/>
      <c r="D48" s="219"/>
      <c r="E48" s="402"/>
      <c r="F48" s="401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17015</v>
      </c>
      <c r="F50" s="204">
        <v>0</v>
      </c>
      <c r="G50" s="73">
        <v>4000</v>
      </c>
      <c r="H50" s="73">
        <f>E50+F50-G50</f>
        <v>13015</v>
      </c>
      <c r="I50" s="225">
        <f>H50</f>
        <v>13015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62080.899999999994</v>
      </c>
      <c r="F51" s="205">
        <v>71802</v>
      </c>
      <c r="G51" s="79">
        <v>49834</v>
      </c>
      <c r="H51" s="79">
        <f>E51+F51-G51</f>
        <v>84048.9</v>
      </c>
      <c r="I51" s="227">
        <v>86556.49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150151.38</v>
      </c>
      <c r="F52" s="205">
        <f>39.69+462154.3</f>
        <v>462193.99</v>
      </c>
      <c r="G52" s="79">
        <v>17415.27</v>
      </c>
      <c r="H52" s="79">
        <f>E52+F52-G52</f>
        <v>594930.1</v>
      </c>
      <c r="I52" s="227">
        <f>1681.8+469927.3</f>
        <v>471609.1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136931.91999999998</v>
      </c>
      <c r="F53" s="205">
        <v>160240</v>
      </c>
      <c r="G53" s="79">
        <v>120180</v>
      </c>
      <c r="H53" s="79">
        <f>E53+F53-G53</f>
        <v>176991.91999999998</v>
      </c>
      <c r="I53" s="227">
        <f>H53</f>
        <v>176991.91999999998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366179.19999999995</v>
      </c>
      <c r="F54" s="230">
        <f>F50+F51+F52+F53</f>
        <v>694235.99</v>
      </c>
      <c r="G54" s="231">
        <f>G50+G51+G52+G53</f>
        <v>191429.27000000002</v>
      </c>
      <c r="H54" s="231">
        <f>H50+H51+H52+H53</f>
        <v>868985.91999999993</v>
      </c>
      <c r="I54" s="232">
        <f>I50+I51+I52+I53</f>
        <v>748172.51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83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84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91" t="s">
        <v>100</v>
      </c>
      <c r="F6" s="20"/>
      <c r="G6" s="21" t="s">
        <v>3</v>
      </c>
      <c r="I6" s="22">
        <v>1161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1702000</v>
      </c>
      <c r="F16" s="146">
        <v>14729816</v>
      </c>
      <c r="G16" s="7">
        <f>H16+I16</f>
        <v>14688160.109999999</v>
      </c>
      <c r="H16" s="145">
        <v>14578278.609999999</v>
      </c>
      <c r="I16" s="145">
        <v>109881.5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1702000</v>
      </c>
      <c r="F18" s="146">
        <v>14825986.6</v>
      </c>
      <c r="G18" s="7">
        <f>H18+I18</f>
        <v>14772827.65</v>
      </c>
      <c r="H18" s="145">
        <v>14588147.65</v>
      </c>
      <c r="I18" s="145">
        <v>184680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84667.540000000969</v>
      </c>
      <c r="H24" s="245">
        <f>H18-H16-H22</f>
        <v>9869.0400000009686</v>
      </c>
      <c r="I24" s="245">
        <f>I18-I16-I22</f>
        <v>74798.5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84667.540000000969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84667.54</v>
      </c>
      <c r="H29" s="239"/>
      <c r="I29" s="249"/>
      <c r="J29" s="145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145">
        <v>10000</v>
      </c>
      <c r="H30" s="239"/>
      <c r="I30" s="249"/>
      <c r="J30" s="145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74667.539999999994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35877</v>
      </c>
      <c r="G39" s="190">
        <v>35877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26908</v>
      </c>
      <c r="G41" s="190">
        <v>26908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/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" x14ac:dyDescent="0.35">
      <c r="A46" s="212"/>
      <c r="B46" s="213"/>
      <c r="C46" s="214"/>
      <c r="D46" s="213"/>
      <c r="E46" s="206" t="s">
        <v>126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02"/>
      <c r="F47" s="401"/>
      <c r="G47" s="134"/>
      <c r="H47" s="135">
        <v>41639</v>
      </c>
      <c r="I47" s="220">
        <v>41639</v>
      </c>
      <c r="J47" s="11"/>
    </row>
    <row r="48" spans="1:10" x14ac:dyDescent="0.2">
      <c r="A48" s="218"/>
      <c r="B48" s="219"/>
      <c r="C48" s="219"/>
      <c r="D48" s="219"/>
      <c r="E48" s="402"/>
      <c r="F48" s="401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38500</v>
      </c>
      <c r="F50" s="204">
        <v>10000</v>
      </c>
      <c r="G50" s="73">
        <v>4000</v>
      </c>
      <c r="H50" s="73">
        <f>E50+F50-G50</f>
        <v>44500</v>
      </c>
      <c r="I50" s="225">
        <f>H50</f>
        <v>44500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79523.549999999988</v>
      </c>
      <c r="F51" s="205">
        <v>93040</v>
      </c>
      <c r="G51" s="79">
        <v>100022</v>
      </c>
      <c r="H51" s="79">
        <f>E51+F51-G51</f>
        <v>72541.549999999988</v>
      </c>
      <c r="I51" s="227">
        <v>71869.55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407854.67</v>
      </c>
      <c r="F52" s="205">
        <f>73931.09+193284</f>
        <v>267215.08999999997</v>
      </c>
      <c r="G52" s="79">
        <f>87725+139126.4</f>
        <v>226851.4</v>
      </c>
      <c r="H52" s="79">
        <f>E52+F52-G52</f>
        <v>448218.36</v>
      </c>
      <c r="I52" s="227">
        <f>H52</f>
        <v>448218.36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57484.73000000001</v>
      </c>
      <c r="F53" s="205">
        <v>123602</v>
      </c>
      <c r="G53" s="79">
        <v>163605</v>
      </c>
      <c r="H53" s="79">
        <f>E53+F53-G53</f>
        <v>17481.73000000001</v>
      </c>
      <c r="I53" s="227">
        <f>H53</f>
        <v>17481.73000000001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583362.94999999995</v>
      </c>
      <c r="F54" s="230">
        <f>F50+F51+F52+F53</f>
        <v>493857.08999999997</v>
      </c>
      <c r="G54" s="231">
        <f>G50+G51+G52+G53</f>
        <v>494478.4</v>
      </c>
      <c r="H54" s="231">
        <f>H50+H51+H52+H53</f>
        <v>582741.6399999999</v>
      </c>
      <c r="I54" s="232">
        <f>I50+I51+I52+I53</f>
        <v>582069.64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85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86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91" t="s">
        <v>101</v>
      </c>
      <c r="F6" s="20"/>
      <c r="G6" s="21" t="s">
        <v>3</v>
      </c>
      <c r="I6" s="22">
        <v>1212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5362000</v>
      </c>
      <c r="F16" s="146">
        <v>24246830</v>
      </c>
      <c r="G16" s="7">
        <f>H16+I16</f>
        <v>24197032.170000002</v>
      </c>
      <c r="H16" s="145">
        <v>24163783.170000002</v>
      </c>
      <c r="I16" s="145">
        <v>33249</v>
      </c>
      <c r="J16" s="24"/>
    </row>
    <row r="17" spans="1:11" s="4" customFormat="1" ht="20.25" customHeight="1" x14ac:dyDescent="0.35">
      <c r="A17" s="2"/>
      <c r="B17" s="24"/>
      <c r="C17" s="24"/>
      <c r="D17" s="24"/>
      <c r="J17" s="24"/>
    </row>
    <row r="18" spans="1:11" s="4" customFormat="1" ht="19.5" x14ac:dyDescent="0.4">
      <c r="A18" s="37" t="s">
        <v>15</v>
      </c>
      <c r="B18" s="3"/>
      <c r="C18" s="3"/>
      <c r="D18" s="3"/>
      <c r="E18" s="145">
        <v>5362000</v>
      </c>
      <c r="F18" s="146">
        <v>24499088.02</v>
      </c>
      <c r="G18" s="7">
        <f>H18+I18</f>
        <v>24379499.329999998</v>
      </c>
      <c r="H18" s="145">
        <v>24305995.329999998</v>
      </c>
      <c r="I18" s="145">
        <v>73504</v>
      </c>
      <c r="J18" s="24"/>
    </row>
    <row r="19" spans="1:11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1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1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1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1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1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182467.15999999642</v>
      </c>
      <c r="H24" s="245">
        <f>H18-H16-H22</f>
        <v>142212.15999999642</v>
      </c>
      <c r="I24" s="245">
        <f>I18-I16-I22</f>
        <v>40255</v>
      </c>
      <c r="J24" s="45"/>
    </row>
    <row r="25" spans="1:11" ht="15" x14ac:dyDescent="0.3">
      <c r="A25" s="241" t="s">
        <v>139</v>
      </c>
      <c r="B25" s="241"/>
      <c r="C25" s="241"/>
      <c r="D25" s="241"/>
      <c r="E25" s="241"/>
      <c r="F25" s="241"/>
      <c r="G25" s="246">
        <f>G24-G26</f>
        <v>66299.159999996424</v>
      </c>
      <c r="H25" s="238"/>
      <c r="I25" s="238"/>
    </row>
    <row r="26" spans="1:11" ht="15" x14ac:dyDescent="0.3">
      <c r="A26" s="241" t="s">
        <v>121</v>
      </c>
      <c r="B26" s="241"/>
      <c r="C26" s="241"/>
      <c r="D26" s="241"/>
      <c r="E26" s="241"/>
      <c r="F26" s="241"/>
      <c r="G26" s="246">
        <v>116168</v>
      </c>
      <c r="H26" s="238"/>
      <c r="I26" s="238"/>
    </row>
    <row r="27" spans="1:11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1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1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66299.16</v>
      </c>
      <c r="H29" s="239"/>
      <c r="I29" s="249"/>
      <c r="K29" s="145"/>
    </row>
    <row r="30" spans="1:11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145">
        <v>10000</v>
      </c>
      <c r="H30" s="239"/>
      <c r="I30" s="249"/>
      <c r="K30" s="145"/>
    </row>
    <row r="31" spans="1:11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56299.16</v>
      </c>
      <c r="H31" s="239"/>
      <c r="I31" s="249"/>
      <c r="K31" s="189"/>
    </row>
    <row r="32" spans="1:11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116168</v>
      </c>
      <c r="H32" s="239"/>
      <c r="I32" s="249"/>
      <c r="K32" s="145"/>
    </row>
    <row r="33" spans="1:11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  <c r="K33" s="145"/>
    </row>
    <row r="34" spans="1:11" s="4" customFormat="1" x14ac:dyDescent="0.2">
      <c r="A34" s="400" t="s">
        <v>143</v>
      </c>
      <c r="B34" s="400"/>
      <c r="C34" s="400"/>
      <c r="D34" s="400"/>
      <c r="E34" s="400"/>
      <c r="F34" s="400"/>
      <c r="G34" s="400"/>
      <c r="H34" s="400"/>
      <c r="I34" s="400"/>
    </row>
    <row r="35" spans="1:11" s="4" customFormat="1" x14ac:dyDescent="0.2">
      <c r="A35" s="400"/>
      <c r="B35" s="400"/>
      <c r="C35" s="400"/>
      <c r="D35" s="400"/>
      <c r="E35" s="400"/>
      <c r="F35" s="400"/>
      <c r="G35" s="400"/>
      <c r="H35" s="400"/>
      <c r="I35" s="400"/>
    </row>
    <row r="36" spans="1:11" x14ac:dyDescent="0.2">
      <c r="A36" s="400"/>
      <c r="B36" s="400"/>
      <c r="C36" s="400"/>
      <c r="D36" s="400"/>
      <c r="E36" s="400"/>
      <c r="F36" s="400"/>
      <c r="G36" s="400"/>
      <c r="H36" s="400"/>
      <c r="I36" s="400"/>
      <c r="J36" s="54"/>
    </row>
    <row r="37" spans="1:11" ht="19.5" x14ac:dyDescent="0.4">
      <c r="A37" s="32" t="s">
        <v>124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1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54"/>
    </row>
    <row r="39" spans="1:11" ht="15" customHeight="1" x14ac:dyDescent="0.35">
      <c r="A39" s="168" t="s">
        <v>32</v>
      </c>
      <c r="B39" s="60"/>
      <c r="C39" s="2"/>
      <c r="D39" s="60"/>
      <c r="E39" s="187"/>
      <c r="F39" s="190">
        <v>285000</v>
      </c>
      <c r="G39" s="190">
        <v>133585</v>
      </c>
      <c r="H39" s="147"/>
      <c r="I39" s="61">
        <f>G39/F39</f>
        <v>0.46871929824561404</v>
      </c>
      <c r="J39" s="54"/>
    </row>
    <row r="40" spans="1:11" ht="16.5" x14ac:dyDescent="0.35">
      <c r="A40" s="168" t="s">
        <v>43</v>
      </c>
      <c r="B40" s="60"/>
      <c r="C40" s="2"/>
      <c r="D40" s="191"/>
      <c r="E40" s="191"/>
      <c r="F40" s="190">
        <v>294540</v>
      </c>
      <c r="G40" s="190">
        <v>294540</v>
      </c>
      <c r="H40" s="147"/>
      <c r="I40" s="61">
        <f>G40/F40</f>
        <v>1</v>
      </c>
      <c r="J40" s="11"/>
    </row>
    <row r="41" spans="1:11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96</v>
      </c>
      <c r="J41" s="11"/>
    </row>
    <row r="42" spans="1:11" ht="16.5" x14ac:dyDescent="0.35">
      <c r="A42" s="168" t="s">
        <v>105</v>
      </c>
      <c r="B42" s="60"/>
      <c r="C42" s="2"/>
      <c r="D42" s="187"/>
      <c r="E42" s="187"/>
      <c r="F42" s="190">
        <v>221155</v>
      </c>
      <c r="G42" s="190">
        <v>221155</v>
      </c>
      <c r="H42" s="147"/>
      <c r="I42" s="61">
        <f>G42/F42</f>
        <v>1</v>
      </c>
      <c r="J42" s="11"/>
    </row>
    <row r="43" spans="1:11" ht="16.5" x14ac:dyDescent="0.35">
      <c r="A43" s="168" t="s">
        <v>38</v>
      </c>
      <c r="B43" s="35"/>
      <c r="C43" s="35"/>
      <c r="D43" s="28"/>
      <c r="E43" s="28" t="s">
        <v>97</v>
      </c>
      <c r="F43" s="190">
        <v>0</v>
      </c>
      <c r="G43" s="190">
        <v>0</v>
      </c>
      <c r="H43" s="147"/>
      <c r="I43" s="65" t="s">
        <v>96</v>
      </c>
      <c r="J43" s="11"/>
    </row>
    <row r="44" spans="1:11" x14ac:dyDescent="0.2">
      <c r="A44" s="392"/>
      <c r="B44" s="392"/>
      <c r="C44" s="392"/>
      <c r="D44" s="392"/>
      <c r="E44" s="392"/>
      <c r="F44" s="392"/>
      <c r="G44" s="392"/>
      <c r="H44" s="392"/>
      <c r="I44" s="392"/>
      <c r="J44" s="11"/>
    </row>
    <row r="45" spans="1:11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1" ht="19.5" thickBot="1" x14ac:dyDescent="0.45">
      <c r="A46" s="32" t="s">
        <v>125</v>
      </c>
      <c r="B46" s="32" t="s">
        <v>25</v>
      </c>
      <c r="C46" s="34"/>
      <c r="D46" s="187"/>
      <c r="E46" s="187"/>
      <c r="F46" s="67"/>
      <c r="G46" s="68"/>
      <c r="H46" s="395" t="s">
        <v>42</v>
      </c>
      <c r="I46" s="396"/>
      <c r="J46" s="11"/>
    </row>
    <row r="47" spans="1:11" ht="18" x14ac:dyDescent="0.35">
      <c r="A47" s="212"/>
      <c r="B47" s="213"/>
      <c r="C47" s="214"/>
      <c r="D47" s="213"/>
      <c r="E47" s="206" t="s">
        <v>126</v>
      </c>
      <c r="F47" s="215" t="s">
        <v>26</v>
      </c>
      <c r="G47" s="215" t="s">
        <v>27</v>
      </c>
      <c r="H47" s="216" t="s">
        <v>28</v>
      </c>
      <c r="I47" s="217" t="s">
        <v>41</v>
      </c>
      <c r="J47" s="11"/>
    </row>
    <row r="48" spans="1:11" x14ac:dyDescent="0.2">
      <c r="A48" s="218"/>
      <c r="B48" s="219"/>
      <c r="C48" s="219"/>
      <c r="D48" s="219"/>
      <c r="E48" s="402"/>
      <c r="F48" s="401"/>
      <c r="G48" s="134"/>
      <c r="H48" s="135">
        <v>41639</v>
      </c>
      <c r="I48" s="220">
        <v>41639</v>
      </c>
      <c r="J48" s="11"/>
    </row>
    <row r="49" spans="1:10" x14ac:dyDescent="0.2">
      <c r="A49" s="218"/>
      <c r="B49" s="219"/>
      <c r="C49" s="219"/>
      <c r="D49" s="219"/>
      <c r="E49" s="402"/>
      <c r="F49" s="401"/>
      <c r="G49" s="137"/>
      <c r="H49" s="137"/>
      <c r="I49" s="221"/>
      <c r="J49" s="11"/>
    </row>
    <row r="50" spans="1:10" ht="13.5" thickBot="1" x14ac:dyDescent="0.25">
      <c r="A50" s="222"/>
      <c r="B50" s="196"/>
      <c r="C50" s="196"/>
      <c r="D50" s="196"/>
      <c r="E50" s="208"/>
      <c r="F50" s="198"/>
      <c r="G50" s="198"/>
      <c r="H50" s="198"/>
      <c r="I50" s="223"/>
      <c r="J50" s="11"/>
    </row>
    <row r="51" spans="1:10" ht="13.5" thickTop="1" x14ac:dyDescent="0.2">
      <c r="A51" s="224"/>
      <c r="B51" s="70"/>
      <c r="C51" s="70" t="s">
        <v>21</v>
      </c>
      <c r="D51" s="70"/>
      <c r="E51" s="211">
        <v>44984</v>
      </c>
      <c r="F51" s="204">
        <v>8200</v>
      </c>
      <c r="G51" s="73">
        <v>4000</v>
      </c>
      <c r="H51" s="73">
        <f>E51+F51-G51</f>
        <v>49184</v>
      </c>
      <c r="I51" s="225">
        <f>H51</f>
        <v>49184</v>
      </c>
      <c r="J51" s="11"/>
    </row>
    <row r="52" spans="1:10" x14ac:dyDescent="0.2">
      <c r="A52" s="226"/>
      <c r="B52" s="76"/>
      <c r="C52" s="76" t="s">
        <v>29</v>
      </c>
      <c r="D52" s="76"/>
      <c r="E52" s="209">
        <v>37311.160000000003</v>
      </c>
      <c r="F52" s="205">
        <v>137760</v>
      </c>
      <c r="G52" s="79">
        <v>136592</v>
      </c>
      <c r="H52" s="79">
        <f>E52+F52-G52</f>
        <v>38479.160000000003</v>
      </c>
      <c r="I52" s="227">
        <v>37656.03</v>
      </c>
      <c r="J52" s="11"/>
    </row>
    <row r="53" spans="1:10" x14ac:dyDescent="0.2">
      <c r="A53" s="226"/>
      <c r="B53" s="76"/>
      <c r="C53" s="76" t="s">
        <v>20</v>
      </c>
      <c r="D53" s="76"/>
      <c r="E53" s="209">
        <v>189017.15000000002</v>
      </c>
      <c r="F53" s="205">
        <f>74478.83+58917</f>
        <v>133395.83000000002</v>
      </c>
      <c r="G53" s="79">
        <f>246080+27559.8</f>
        <v>273639.8</v>
      </c>
      <c r="H53" s="79">
        <f>E53+F53-G53</f>
        <v>48773.180000000051</v>
      </c>
      <c r="I53" s="227">
        <f>H53</f>
        <v>48773.180000000051</v>
      </c>
      <c r="J53" s="11"/>
    </row>
    <row r="54" spans="1:10" x14ac:dyDescent="0.2">
      <c r="A54" s="226"/>
      <c r="B54" s="76"/>
      <c r="C54" s="76" t="s">
        <v>30</v>
      </c>
      <c r="D54" s="76"/>
      <c r="E54" s="209">
        <v>103820.83000000007</v>
      </c>
      <c r="F54" s="205">
        <v>546195</v>
      </c>
      <c r="G54" s="79">
        <v>571055</v>
      </c>
      <c r="H54" s="79">
        <f>E54+F54-G54</f>
        <v>78960.830000000075</v>
      </c>
      <c r="I54" s="227">
        <f>H54</f>
        <v>78960.830000000075</v>
      </c>
      <c r="J54" s="11"/>
    </row>
    <row r="55" spans="1:10" ht="18.75" thickBot="1" x14ac:dyDescent="0.4">
      <c r="A55" s="228" t="s">
        <v>12</v>
      </c>
      <c r="B55" s="229"/>
      <c r="C55" s="229"/>
      <c r="D55" s="229"/>
      <c r="E55" s="210">
        <f>E51+E52+E53+E54</f>
        <v>375133.14000000013</v>
      </c>
      <c r="F55" s="230">
        <f>F51+F52+F53+F54</f>
        <v>825550.83000000007</v>
      </c>
      <c r="G55" s="231">
        <f>G51+G52+G53+G54</f>
        <v>985286.8</v>
      </c>
      <c r="H55" s="231">
        <f>H51+H52+H53+H54</f>
        <v>215397.17000000013</v>
      </c>
      <c r="I55" s="232">
        <f>I51+I52+I53+I54</f>
        <v>214574.04000000012</v>
      </c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H46:I46"/>
    <mergeCell ref="E48:E49"/>
    <mergeCell ref="F48:F49"/>
    <mergeCell ref="E7:I7"/>
    <mergeCell ref="H13:I13"/>
    <mergeCell ref="A34:I36"/>
    <mergeCell ref="A44:I44"/>
    <mergeCell ref="C29:E29"/>
    <mergeCell ref="C32:F32"/>
    <mergeCell ref="B33:F33"/>
    <mergeCell ref="A2:D2"/>
    <mergeCell ref="E2:I2"/>
    <mergeCell ref="E3:I3"/>
    <mergeCell ref="E4:I4"/>
    <mergeCell ref="E5:I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4.8554687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87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88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91" t="s">
        <v>102</v>
      </c>
      <c r="F6" s="20"/>
      <c r="G6" s="21" t="s">
        <v>3</v>
      </c>
      <c r="I6" s="22">
        <v>1305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753000</v>
      </c>
      <c r="F16" s="146">
        <v>6329770.9000000004</v>
      </c>
      <c r="G16" s="7">
        <f>H16+I16</f>
        <v>6329354.9000000004</v>
      </c>
      <c r="H16" s="145">
        <v>6323234.9000000004</v>
      </c>
      <c r="I16" s="145">
        <v>6120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753000</v>
      </c>
      <c r="F18" s="146">
        <v>6333217.2699999996</v>
      </c>
      <c r="G18" s="7">
        <f>H18+I18</f>
        <v>6332801.2699999996</v>
      </c>
      <c r="H18" s="145">
        <v>6326681.2699999996</v>
      </c>
      <c r="I18" s="145">
        <v>6120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3446.3699999991804</v>
      </c>
      <c r="H24" s="245">
        <f>H18-H16-H22</f>
        <v>3446.3699999991804</v>
      </c>
      <c r="I24" s="245">
        <f>I18-I16-I22</f>
        <v>0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3446.3699999991804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3446.37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3446.37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5000</v>
      </c>
      <c r="G39" s="190">
        <v>4584</v>
      </c>
      <c r="H39" s="147"/>
      <c r="I39" s="61">
        <f>G39/F39</f>
        <v>0.91679999999999995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4000</v>
      </c>
      <c r="G41" s="190">
        <v>4000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 t="s">
        <v>137</v>
      </c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" x14ac:dyDescent="0.35">
      <c r="A46" s="212"/>
      <c r="B46" s="213"/>
      <c r="C46" s="214"/>
      <c r="D46" s="213"/>
      <c r="E46" s="206" t="s">
        <v>126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02"/>
      <c r="F47" s="401"/>
      <c r="G47" s="134"/>
      <c r="H47" s="135">
        <v>41639</v>
      </c>
      <c r="I47" s="220">
        <v>41639</v>
      </c>
      <c r="J47" s="11"/>
    </row>
    <row r="48" spans="1:10" x14ac:dyDescent="0.2">
      <c r="A48" s="218"/>
      <c r="B48" s="219"/>
      <c r="C48" s="219"/>
      <c r="D48" s="219"/>
      <c r="E48" s="402"/>
      <c r="F48" s="401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59441</v>
      </c>
      <c r="F50" s="204">
        <v>0</v>
      </c>
      <c r="G50" s="73">
        <v>2000</v>
      </c>
      <c r="H50" s="73">
        <f>E50+F50-G50</f>
        <v>57441</v>
      </c>
      <c r="I50" s="225">
        <f>H50</f>
        <v>57441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61592.28</v>
      </c>
      <c r="F51" s="205">
        <v>40886</v>
      </c>
      <c r="G51" s="79">
        <v>34237</v>
      </c>
      <c r="H51" s="79">
        <f>E51+F51-G51</f>
        <v>68241.279999999999</v>
      </c>
      <c r="I51" s="227">
        <v>63688.28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214055.24</v>
      </c>
      <c r="F52" s="205">
        <v>687.63</v>
      </c>
      <c r="G52" s="79">
        <v>0</v>
      </c>
      <c r="H52" s="79">
        <f>E52+F52-G52</f>
        <v>214742.87</v>
      </c>
      <c r="I52" s="227">
        <f>H52</f>
        <v>214742.87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174177.47</v>
      </c>
      <c r="F53" s="205">
        <v>4584</v>
      </c>
      <c r="G53" s="79">
        <v>4000</v>
      </c>
      <c r="H53" s="79">
        <f>E53+F53-G53</f>
        <v>174761.47</v>
      </c>
      <c r="I53" s="227">
        <f>H53</f>
        <v>174761.47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509265.99</v>
      </c>
      <c r="F54" s="230">
        <f>F50+F51+F52+F53</f>
        <v>46157.63</v>
      </c>
      <c r="G54" s="231">
        <f>G50+G51+G52+G53</f>
        <v>40237</v>
      </c>
      <c r="H54" s="231">
        <f>H50+H51+H52+H53</f>
        <v>515186.62</v>
      </c>
      <c r="I54" s="232">
        <f>I50+I51+I52+I53</f>
        <v>510633.62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.14062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89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90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47922141</v>
      </c>
      <c r="F6" s="20"/>
      <c r="G6" s="21" t="s">
        <v>3</v>
      </c>
      <c r="I6" s="22">
        <v>1401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1762000</v>
      </c>
      <c r="F16" s="146">
        <v>6069989</v>
      </c>
      <c r="G16" s="7">
        <f>H16+I16</f>
        <v>5893034.9400000004</v>
      </c>
      <c r="H16" s="145">
        <v>5893034.9400000004</v>
      </c>
      <c r="I16" s="145">
        <v>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1762000</v>
      </c>
      <c r="F18" s="146">
        <v>6069989</v>
      </c>
      <c r="G18" s="7">
        <f>H18+I18</f>
        <v>5969478</v>
      </c>
      <c r="H18" s="145">
        <v>5969478</v>
      </c>
      <c r="I18" s="145">
        <v>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76443.05999999959</v>
      </c>
      <c r="H24" s="245">
        <f>H18-H16-H22</f>
        <v>76443.05999999959</v>
      </c>
      <c r="I24" s="245">
        <f>I18-I16-I22</f>
        <v>0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76443.05999999959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76443.06</v>
      </c>
      <c r="H29" s="239"/>
      <c r="I29" s="249"/>
      <c r="J29" s="145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145">
        <v>1000</v>
      </c>
      <c r="H30" s="239"/>
      <c r="I30" s="249"/>
      <c r="J30" s="145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145">
        <v>75443.06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393"/>
      <c r="B34" s="393"/>
      <c r="C34" s="393"/>
      <c r="D34" s="393"/>
      <c r="E34" s="393"/>
      <c r="F34" s="393"/>
      <c r="G34" s="393"/>
      <c r="H34" s="393"/>
      <c r="I34" s="393"/>
    </row>
    <row r="35" spans="1:10" x14ac:dyDescent="0.2">
      <c r="A35" s="393"/>
      <c r="B35" s="393"/>
      <c r="C35" s="393"/>
      <c r="D35" s="393"/>
      <c r="E35" s="393"/>
      <c r="F35" s="393"/>
      <c r="G35" s="393"/>
      <c r="H35" s="393"/>
      <c r="I35" s="393"/>
      <c r="J35" s="54"/>
    </row>
    <row r="36" spans="1:10" ht="19.5" x14ac:dyDescent="0.4">
      <c r="A36" s="32" t="s">
        <v>124</v>
      </c>
      <c r="B36" s="32" t="s">
        <v>31</v>
      </c>
      <c r="C36" s="32"/>
      <c r="D36" s="55"/>
      <c r="E36" s="187"/>
      <c r="F36" s="3"/>
      <c r="G36" s="56"/>
      <c r="H36" s="48"/>
      <c r="I36" s="48"/>
      <c r="J36" s="54"/>
    </row>
    <row r="37" spans="1:10" ht="18.75" x14ac:dyDescent="0.4">
      <c r="A37" s="32"/>
      <c r="B37" s="32"/>
      <c r="C37" s="32"/>
      <c r="D37" s="55"/>
      <c r="F37" s="57" t="s">
        <v>37</v>
      </c>
      <c r="G37" s="120" t="s">
        <v>6</v>
      </c>
      <c r="H37" s="28"/>
      <c r="I37" s="58" t="s">
        <v>40</v>
      </c>
      <c r="J37" s="54"/>
    </row>
    <row r="38" spans="1:10" ht="15" customHeight="1" x14ac:dyDescent="0.35">
      <c r="A38" s="168" t="s">
        <v>32</v>
      </c>
      <c r="B38" s="60"/>
      <c r="C38" s="2"/>
      <c r="D38" s="60"/>
      <c r="E38" s="187"/>
      <c r="F38" s="190">
        <v>0</v>
      </c>
      <c r="G38" s="190">
        <v>0</v>
      </c>
      <c r="H38" s="147"/>
      <c r="I38" s="61" t="s">
        <v>96</v>
      </c>
      <c r="J38" s="54"/>
    </row>
    <row r="39" spans="1:10" ht="16.5" x14ac:dyDescent="0.35">
      <c r="A39" s="168" t="s">
        <v>43</v>
      </c>
      <c r="B39" s="60"/>
      <c r="C39" s="2"/>
      <c r="D39" s="191"/>
      <c r="E39" s="191"/>
      <c r="F39" s="190">
        <v>280389</v>
      </c>
      <c r="G39" s="190">
        <v>280389</v>
      </c>
      <c r="H39" s="147"/>
      <c r="I39" s="61">
        <f>G39/F39</f>
        <v>1</v>
      </c>
      <c r="J39" s="11"/>
    </row>
    <row r="40" spans="1:10" ht="16.5" x14ac:dyDescent="0.35">
      <c r="A40" s="168" t="s">
        <v>44</v>
      </c>
      <c r="B40" s="60"/>
      <c r="C40" s="2"/>
      <c r="D40" s="191"/>
      <c r="E40" s="191"/>
      <c r="F40" s="190">
        <v>0</v>
      </c>
      <c r="G40" s="190">
        <v>0</v>
      </c>
      <c r="H40" s="147"/>
      <c r="I40" s="61" t="s">
        <v>96</v>
      </c>
      <c r="J40" s="11"/>
    </row>
    <row r="41" spans="1:10" ht="16.5" x14ac:dyDescent="0.35">
      <c r="A41" s="168" t="s">
        <v>105</v>
      </c>
      <c r="B41" s="60"/>
      <c r="C41" s="2"/>
      <c r="D41" s="187"/>
      <c r="E41" s="187"/>
      <c r="F41" s="190">
        <v>210292</v>
      </c>
      <c r="G41" s="190">
        <v>210292</v>
      </c>
      <c r="H41" s="147"/>
      <c r="I41" s="61">
        <f>G41/F41</f>
        <v>1</v>
      </c>
      <c r="J41" s="11"/>
    </row>
    <row r="42" spans="1:10" ht="16.5" x14ac:dyDescent="0.35">
      <c r="A42" s="168" t="s">
        <v>38</v>
      </c>
      <c r="B42" s="35"/>
      <c r="C42" s="35"/>
      <c r="D42" s="28"/>
      <c r="E42" s="28" t="s">
        <v>97</v>
      </c>
      <c r="F42" s="190">
        <v>0</v>
      </c>
      <c r="G42" s="190">
        <v>0</v>
      </c>
      <c r="H42" s="147"/>
      <c r="I42" s="65" t="s">
        <v>96</v>
      </c>
      <c r="J42" s="11"/>
    </row>
    <row r="43" spans="1:10" x14ac:dyDescent="0.2">
      <c r="A43" s="392"/>
      <c r="B43" s="392"/>
      <c r="C43" s="392"/>
      <c r="D43" s="392"/>
      <c r="E43" s="392"/>
      <c r="F43" s="392"/>
      <c r="G43" s="392"/>
      <c r="H43" s="392"/>
      <c r="I43" s="392"/>
      <c r="J43" s="11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1"/>
    </row>
    <row r="45" spans="1:10" ht="19.5" thickBot="1" x14ac:dyDescent="0.45">
      <c r="A45" s="32" t="s">
        <v>125</v>
      </c>
      <c r="B45" s="32" t="s">
        <v>25</v>
      </c>
      <c r="C45" s="34"/>
      <c r="D45" s="187"/>
      <c r="E45" s="187"/>
      <c r="F45" s="67"/>
      <c r="G45" s="68"/>
      <c r="H45" s="395" t="s">
        <v>42</v>
      </c>
      <c r="I45" s="396"/>
      <c r="J45" s="11"/>
    </row>
    <row r="46" spans="1:10" ht="18" x14ac:dyDescent="0.35">
      <c r="A46" s="212"/>
      <c r="B46" s="213"/>
      <c r="C46" s="214"/>
      <c r="D46" s="213"/>
      <c r="E46" s="206" t="s">
        <v>126</v>
      </c>
      <c r="F46" s="215" t="s">
        <v>26</v>
      </c>
      <c r="G46" s="215" t="s">
        <v>27</v>
      </c>
      <c r="H46" s="216" t="s">
        <v>28</v>
      </c>
      <c r="I46" s="217" t="s">
        <v>41</v>
      </c>
      <c r="J46" s="11"/>
    </row>
    <row r="47" spans="1:10" x14ac:dyDescent="0.2">
      <c r="A47" s="218"/>
      <c r="B47" s="219"/>
      <c r="C47" s="219"/>
      <c r="D47" s="219"/>
      <c r="E47" s="402"/>
      <c r="F47" s="401"/>
      <c r="G47" s="134"/>
      <c r="H47" s="135">
        <v>41639</v>
      </c>
      <c r="I47" s="220">
        <v>41639</v>
      </c>
      <c r="J47" s="11"/>
    </row>
    <row r="48" spans="1:10" x14ac:dyDescent="0.2">
      <c r="A48" s="218"/>
      <c r="B48" s="219"/>
      <c r="C48" s="219"/>
      <c r="D48" s="219"/>
      <c r="E48" s="402"/>
      <c r="F48" s="401"/>
      <c r="G48" s="137"/>
      <c r="H48" s="137"/>
      <c r="I48" s="221"/>
      <c r="J48" s="11"/>
    </row>
    <row r="49" spans="1:10" ht="13.5" thickBot="1" x14ac:dyDescent="0.25">
      <c r="A49" s="222"/>
      <c r="B49" s="196"/>
      <c r="C49" s="196"/>
      <c r="D49" s="196"/>
      <c r="E49" s="208"/>
      <c r="F49" s="198"/>
      <c r="G49" s="198"/>
      <c r="H49" s="198"/>
      <c r="I49" s="223"/>
      <c r="J49" s="11"/>
    </row>
    <row r="50" spans="1:10" ht="13.5" thickTop="1" x14ac:dyDescent="0.2">
      <c r="A50" s="224"/>
      <c r="B50" s="70"/>
      <c r="C50" s="70" t="s">
        <v>21</v>
      </c>
      <c r="D50" s="70"/>
      <c r="E50" s="211">
        <v>76613</v>
      </c>
      <c r="F50" s="204">
        <v>1000</v>
      </c>
      <c r="G50" s="73">
        <v>0</v>
      </c>
      <c r="H50" s="73">
        <f>E50+F50-G50</f>
        <v>77613</v>
      </c>
      <c r="I50" s="225">
        <f>H50</f>
        <v>77613</v>
      </c>
      <c r="J50" s="11"/>
    </row>
    <row r="51" spans="1:10" x14ac:dyDescent="0.2">
      <c r="A51" s="226"/>
      <c r="B51" s="76"/>
      <c r="C51" s="76" t="s">
        <v>29</v>
      </c>
      <c r="D51" s="76"/>
      <c r="E51" s="209">
        <v>23627.339999999997</v>
      </c>
      <c r="F51" s="205">
        <v>31839</v>
      </c>
      <c r="G51" s="79">
        <v>0</v>
      </c>
      <c r="H51" s="79">
        <f>E51+F51-G51</f>
        <v>55466.34</v>
      </c>
      <c r="I51" s="227">
        <v>55466.34</v>
      </c>
      <c r="J51" s="11"/>
    </row>
    <row r="52" spans="1:10" x14ac:dyDescent="0.2">
      <c r="A52" s="226"/>
      <c r="B52" s="76"/>
      <c r="C52" s="76" t="s">
        <v>20</v>
      </c>
      <c r="D52" s="76"/>
      <c r="E52" s="209">
        <v>1581309.41</v>
      </c>
      <c r="F52" s="205">
        <v>323665.99</v>
      </c>
      <c r="G52" s="79">
        <v>10517</v>
      </c>
      <c r="H52" s="79">
        <f>E52+F52-G52</f>
        <v>1894458.4</v>
      </c>
      <c r="I52" s="227">
        <f>1198674.5+163971.1</f>
        <v>1362645.6</v>
      </c>
      <c r="J52" s="11"/>
    </row>
    <row r="53" spans="1:10" x14ac:dyDescent="0.2">
      <c r="A53" s="226"/>
      <c r="B53" s="76"/>
      <c r="C53" s="76" t="s">
        <v>30</v>
      </c>
      <c r="D53" s="76"/>
      <c r="E53" s="209">
        <v>197887.91000000003</v>
      </c>
      <c r="F53" s="205">
        <v>280389</v>
      </c>
      <c r="G53" s="79">
        <v>210292</v>
      </c>
      <c r="H53" s="79">
        <f>E53+F53-G53</f>
        <v>267984.91000000003</v>
      </c>
      <c r="I53" s="227">
        <f>H53</f>
        <v>267984.91000000003</v>
      </c>
      <c r="J53" s="11"/>
    </row>
    <row r="54" spans="1:10" ht="18.75" thickBot="1" x14ac:dyDescent="0.4">
      <c r="A54" s="228" t="s">
        <v>12</v>
      </c>
      <c r="B54" s="229"/>
      <c r="C54" s="229"/>
      <c r="D54" s="229"/>
      <c r="E54" s="210">
        <f>E50+E51+E52+E53</f>
        <v>1879437.6600000001</v>
      </c>
      <c r="F54" s="230">
        <f>F50+F51+F52+F53</f>
        <v>636893.99</v>
      </c>
      <c r="G54" s="231">
        <f>G50+G51+G52+G53</f>
        <v>220809</v>
      </c>
      <c r="H54" s="231">
        <f>H50+H51+H52+H53</f>
        <v>2295522.65</v>
      </c>
      <c r="I54" s="232">
        <f>I50+I51+I52+I53</f>
        <v>1763709.85</v>
      </c>
      <c r="J54" s="11"/>
    </row>
    <row r="55" spans="1:10" ht="18" x14ac:dyDescent="0.35">
      <c r="A55" s="83"/>
      <c r="B55" s="64"/>
      <c r="C55" s="64"/>
      <c r="D55" s="36"/>
      <c r="E55" s="36"/>
      <c r="F55" s="67"/>
      <c r="G55" s="68"/>
      <c r="H55" s="84"/>
      <c r="I55" s="84"/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7:F48"/>
    <mergeCell ref="E5:I5"/>
    <mergeCell ref="E7:I7"/>
    <mergeCell ref="H13:I13"/>
    <mergeCell ref="A43:I43"/>
    <mergeCell ref="E47:E48"/>
    <mergeCell ref="C29:E29"/>
    <mergeCell ref="C32:F32"/>
    <mergeCell ref="B33:F33"/>
    <mergeCell ref="A2:D2"/>
    <mergeCell ref="E2:I2"/>
    <mergeCell ref="E3:I3"/>
    <mergeCell ref="E4:I4"/>
    <mergeCell ref="H45:I45"/>
    <mergeCell ref="A34:I3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91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390" t="s">
        <v>92</v>
      </c>
      <c r="F4" s="390"/>
      <c r="G4" s="390"/>
      <c r="H4" s="390"/>
      <c r="I4" s="390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91" t="s">
        <v>103</v>
      </c>
      <c r="F6" s="20"/>
      <c r="G6" s="21" t="s">
        <v>3</v>
      </c>
      <c r="I6" s="22">
        <v>1402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2055000</v>
      </c>
      <c r="F16" s="146">
        <v>8908570.0600000005</v>
      </c>
      <c r="G16" s="7">
        <f>H16+I16</f>
        <v>8908570.0600000005</v>
      </c>
      <c r="H16" s="145">
        <v>8908570.0600000005</v>
      </c>
      <c r="I16" s="145">
        <v>0</v>
      </c>
      <c r="J16" s="24"/>
    </row>
    <row r="17" spans="1:10" s="4" customFormat="1" ht="20.25" customHeight="1" x14ac:dyDescent="0.35">
      <c r="A17" s="2"/>
      <c r="B17" s="24"/>
      <c r="C17" s="24"/>
      <c r="D17" s="24"/>
      <c r="J17" s="24"/>
    </row>
    <row r="18" spans="1:10" s="4" customFormat="1" ht="19.5" x14ac:dyDescent="0.4">
      <c r="A18" s="37" t="s">
        <v>15</v>
      </c>
      <c r="B18" s="3"/>
      <c r="C18" s="3"/>
      <c r="D18" s="3"/>
      <c r="E18" s="145">
        <v>2055000</v>
      </c>
      <c r="F18" s="146">
        <v>8872442.2699999996</v>
      </c>
      <c r="G18" s="7">
        <f>H18+I18</f>
        <v>8872442.2699999996</v>
      </c>
      <c r="H18" s="145">
        <v>8872442.2699999996</v>
      </c>
      <c r="I18" s="145">
        <v>0</v>
      </c>
      <c r="J18" s="24"/>
    </row>
    <row r="19" spans="1:10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0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0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0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0</v>
      </c>
      <c r="H22" s="6">
        <v>0</v>
      </c>
      <c r="I22" s="6">
        <v>0</v>
      </c>
      <c r="J22" s="39"/>
    </row>
    <row r="23" spans="1:10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0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-36127.790000000969</v>
      </c>
      <c r="H24" s="245">
        <f>H18-H16-H22</f>
        <v>-36127.790000000969</v>
      </c>
      <c r="I24" s="245">
        <f>I18-I16-I22</f>
        <v>0</v>
      </c>
      <c r="J24" s="45"/>
    </row>
    <row r="25" spans="1:10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-36127.790000000969</v>
      </c>
      <c r="H25" s="238"/>
      <c r="I25" s="238"/>
    </row>
    <row r="26" spans="1:10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0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0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0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0</v>
      </c>
      <c r="H29" s="239"/>
      <c r="I29" s="249"/>
    </row>
    <row r="30" spans="1:10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0</v>
      </c>
      <c r="H30" s="239"/>
      <c r="I30" s="249"/>
    </row>
    <row r="31" spans="1:10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0</v>
      </c>
      <c r="H31" s="239"/>
      <c r="I31" s="249"/>
    </row>
    <row r="32" spans="1:10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0</v>
      </c>
      <c r="H33" s="262"/>
      <c r="I33" s="262"/>
    </row>
    <row r="34" spans="1:10" s="4" customFormat="1" x14ac:dyDescent="0.2">
      <c r="A34" s="400" t="s">
        <v>138</v>
      </c>
      <c r="B34" s="400"/>
      <c r="C34" s="400"/>
      <c r="D34" s="400"/>
      <c r="E34" s="400"/>
      <c r="F34" s="400"/>
      <c r="G34" s="400"/>
      <c r="H34" s="400"/>
      <c r="I34" s="400"/>
    </row>
    <row r="35" spans="1:10" s="4" customFormat="1" x14ac:dyDescent="0.2">
      <c r="A35" s="400"/>
      <c r="B35" s="400"/>
      <c r="C35" s="400"/>
      <c r="D35" s="400"/>
      <c r="E35" s="400"/>
      <c r="F35" s="400"/>
      <c r="G35" s="400"/>
      <c r="H35" s="400"/>
      <c r="I35" s="400"/>
    </row>
    <row r="36" spans="1:10" x14ac:dyDescent="0.2">
      <c r="A36" s="400"/>
      <c r="B36" s="400"/>
      <c r="C36" s="400"/>
      <c r="D36" s="400"/>
      <c r="E36" s="400"/>
      <c r="F36" s="400"/>
      <c r="G36" s="400"/>
      <c r="H36" s="400"/>
      <c r="I36" s="400"/>
      <c r="J36" s="54"/>
    </row>
    <row r="37" spans="1:10" ht="19.5" x14ac:dyDescent="0.4">
      <c r="A37" s="32" t="s">
        <v>124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54"/>
    </row>
    <row r="39" spans="1:10" ht="15" customHeight="1" x14ac:dyDescent="0.35">
      <c r="A39" s="168" t="s">
        <v>32</v>
      </c>
      <c r="B39" s="60"/>
      <c r="C39" s="2"/>
      <c r="D39" s="60"/>
      <c r="E39" s="187"/>
      <c r="F39" s="190">
        <v>0</v>
      </c>
      <c r="G39" s="190">
        <v>0</v>
      </c>
      <c r="H39" s="147"/>
      <c r="I39" s="61" t="s">
        <v>96</v>
      </c>
      <c r="J39" s="54"/>
    </row>
    <row r="40" spans="1:10" ht="16.5" x14ac:dyDescent="0.35">
      <c r="A40" s="168" t="s">
        <v>43</v>
      </c>
      <c r="B40" s="60"/>
      <c r="C40" s="2"/>
      <c r="D40" s="191"/>
      <c r="E40" s="191"/>
      <c r="F40" s="190">
        <v>46730</v>
      </c>
      <c r="G40" s="190">
        <v>46730</v>
      </c>
      <c r="H40" s="147"/>
      <c r="I40" s="61">
        <f>G40/F40</f>
        <v>1</v>
      </c>
      <c r="J40" s="11"/>
    </row>
    <row r="41" spans="1:10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96</v>
      </c>
      <c r="J41" s="11"/>
    </row>
    <row r="42" spans="1:10" ht="16.5" x14ac:dyDescent="0.35">
      <c r="A42" s="168" t="s">
        <v>105</v>
      </c>
      <c r="B42" s="60"/>
      <c r="C42" s="2"/>
      <c r="D42" s="187"/>
      <c r="E42" s="187"/>
      <c r="F42" s="190">
        <v>35297</v>
      </c>
      <c r="G42" s="190">
        <v>35297</v>
      </c>
      <c r="H42" s="147"/>
      <c r="I42" s="61">
        <f>G42/F42</f>
        <v>1</v>
      </c>
      <c r="J42" s="11"/>
    </row>
    <row r="43" spans="1:10" ht="16.5" x14ac:dyDescent="0.35">
      <c r="A43" s="168" t="s">
        <v>38</v>
      </c>
      <c r="B43" s="35"/>
      <c r="C43" s="35"/>
      <c r="D43" s="28"/>
      <c r="E43" s="28" t="s">
        <v>97</v>
      </c>
      <c r="F43" s="190">
        <v>0</v>
      </c>
      <c r="G43" s="190">
        <v>0</v>
      </c>
      <c r="H43" s="147"/>
      <c r="I43" s="65" t="s">
        <v>96</v>
      </c>
      <c r="J43" s="11"/>
    </row>
    <row r="44" spans="1:10" x14ac:dyDescent="0.2">
      <c r="A44" s="392"/>
      <c r="B44" s="392"/>
      <c r="C44" s="392"/>
      <c r="D44" s="392"/>
      <c r="E44" s="392"/>
      <c r="F44" s="392"/>
      <c r="G44" s="392"/>
      <c r="H44" s="392"/>
      <c r="I44" s="392"/>
      <c r="J44" s="11"/>
    </row>
    <row r="45" spans="1:10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0" ht="19.5" thickBot="1" x14ac:dyDescent="0.45">
      <c r="A46" s="32" t="s">
        <v>125</v>
      </c>
      <c r="B46" s="32" t="s">
        <v>25</v>
      </c>
      <c r="C46" s="34"/>
      <c r="D46" s="187"/>
      <c r="E46" s="187"/>
      <c r="F46" s="67"/>
      <c r="G46" s="68"/>
      <c r="H46" s="395" t="s">
        <v>42</v>
      </c>
      <c r="I46" s="396"/>
      <c r="J46" s="11"/>
    </row>
    <row r="47" spans="1:10" ht="18" x14ac:dyDescent="0.35">
      <c r="A47" s="212"/>
      <c r="B47" s="213"/>
      <c r="C47" s="214"/>
      <c r="D47" s="213"/>
      <c r="E47" s="206" t="s">
        <v>126</v>
      </c>
      <c r="F47" s="215" t="s">
        <v>26</v>
      </c>
      <c r="G47" s="215" t="s">
        <v>27</v>
      </c>
      <c r="H47" s="216" t="s">
        <v>28</v>
      </c>
      <c r="I47" s="217" t="s">
        <v>41</v>
      </c>
      <c r="J47" s="11"/>
    </row>
    <row r="48" spans="1:10" x14ac:dyDescent="0.2">
      <c r="A48" s="218"/>
      <c r="B48" s="219"/>
      <c r="C48" s="219"/>
      <c r="D48" s="219"/>
      <c r="E48" s="402"/>
      <c r="F48" s="401"/>
      <c r="G48" s="134"/>
      <c r="H48" s="135">
        <v>41639</v>
      </c>
      <c r="I48" s="220">
        <v>41639</v>
      </c>
      <c r="J48" s="11"/>
    </row>
    <row r="49" spans="1:10" x14ac:dyDescent="0.2">
      <c r="A49" s="218"/>
      <c r="B49" s="219"/>
      <c r="C49" s="219"/>
      <c r="D49" s="219"/>
      <c r="E49" s="402"/>
      <c r="F49" s="401"/>
      <c r="G49" s="137"/>
      <c r="H49" s="137"/>
      <c r="I49" s="221"/>
      <c r="J49" s="11"/>
    </row>
    <row r="50" spans="1:10" ht="13.5" thickBot="1" x14ac:dyDescent="0.25">
      <c r="A50" s="222"/>
      <c r="B50" s="196"/>
      <c r="C50" s="196"/>
      <c r="D50" s="196"/>
      <c r="E50" s="208"/>
      <c r="F50" s="198"/>
      <c r="G50" s="198"/>
      <c r="H50" s="198"/>
      <c r="I50" s="223"/>
      <c r="J50" s="11"/>
    </row>
    <row r="51" spans="1:10" ht="13.5" thickTop="1" x14ac:dyDescent="0.2">
      <c r="A51" s="224"/>
      <c r="B51" s="70"/>
      <c r="C51" s="70" t="s">
        <v>21</v>
      </c>
      <c r="D51" s="70"/>
      <c r="E51" s="211">
        <v>5557</v>
      </c>
      <c r="F51" s="204">
        <v>0</v>
      </c>
      <c r="G51" s="73">
        <v>0</v>
      </c>
      <c r="H51" s="73">
        <f>E51+F51-G51</f>
        <v>5557</v>
      </c>
      <c r="I51" s="225">
        <v>2557</v>
      </c>
      <c r="J51" s="11"/>
    </row>
    <row r="52" spans="1:10" x14ac:dyDescent="0.2">
      <c r="A52" s="226"/>
      <c r="B52" s="76"/>
      <c r="C52" s="76" t="s">
        <v>29</v>
      </c>
      <c r="D52" s="76"/>
      <c r="E52" s="209">
        <v>162349.69</v>
      </c>
      <c r="F52" s="205">
        <v>47397</v>
      </c>
      <c r="G52" s="79">
        <v>66040</v>
      </c>
      <c r="H52" s="79">
        <f>E52+F52-G52</f>
        <v>143706.69</v>
      </c>
      <c r="I52" s="227">
        <v>143539.25</v>
      </c>
      <c r="J52" s="11"/>
    </row>
    <row r="53" spans="1:10" x14ac:dyDescent="0.2">
      <c r="A53" s="226"/>
      <c r="B53" s="76"/>
      <c r="C53" s="76" t="s">
        <v>20</v>
      </c>
      <c r="D53" s="76"/>
      <c r="E53" s="209">
        <v>1092913.32</v>
      </c>
      <c r="F53" s="205">
        <f>922.83+138902</f>
        <v>139824.82999999999</v>
      </c>
      <c r="G53" s="79">
        <v>138902</v>
      </c>
      <c r="H53" s="79">
        <f>E53+F53-G53</f>
        <v>1093836.1500000001</v>
      </c>
      <c r="I53" s="227">
        <v>287831.73</v>
      </c>
      <c r="J53" s="11"/>
    </row>
    <row r="54" spans="1:10" x14ac:dyDescent="0.2">
      <c r="A54" s="226"/>
      <c r="B54" s="76"/>
      <c r="C54" s="76" t="s">
        <v>30</v>
      </c>
      <c r="D54" s="76"/>
      <c r="E54" s="209">
        <v>40832.570000000007</v>
      </c>
      <c r="F54" s="205">
        <v>46730</v>
      </c>
      <c r="G54" s="79">
        <v>50245</v>
      </c>
      <c r="H54" s="79">
        <f>E54+F54-G54</f>
        <v>37317.570000000007</v>
      </c>
      <c r="I54" s="227">
        <v>37317.57</v>
      </c>
      <c r="J54" s="11"/>
    </row>
    <row r="55" spans="1:10" ht="18.75" thickBot="1" x14ac:dyDescent="0.4">
      <c r="A55" s="228" t="s">
        <v>12</v>
      </c>
      <c r="B55" s="229"/>
      <c r="C55" s="229"/>
      <c r="D55" s="229"/>
      <c r="E55" s="210">
        <f>E51+E52+E53+E54</f>
        <v>1301652.58</v>
      </c>
      <c r="F55" s="230">
        <f>F51+F52+F53+F54</f>
        <v>233951.83</v>
      </c>
      <c r="G55" s="231">
        <f>G51+G52+G53+G54</f>
        <v>255187</v>
      </c>
      <c r="H55" s="231">
        <f>H51+H52+H53+H54</f>
        <v>1280417.4100000001</v>
      </c>
      <c r="I55" s="232">
        <f>I51+I52+I53+I54</f>
        <v>471245.55</v>
      </c>
      <c r="J55" s="11"/>
    </row>
    <row r="56" spans="1:10" ht="18" x14ac:dyDescent="0.35">
      <c r="A56" s="83"/>
      <c r="B56" s="64"/>
      <c r="C56" s="64"/>
      <c r="D56" s="36"/>
      <c r="E56" s="36"/>
      <c r="F56" s="67"/>
      <c r="G56" s="85"/>
      <c r="H56" s="86"/>
      <c r="I56" s="86"/>
      <c r="J56" s="11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1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E48:E49"/>
    <mergeCell ref="F48:F49"/>
    <mergeCell ref="A34:I36"/>
    <mergeCell ref="E5:I5"/>
    <mergeCell ref="E7:I7"/>
    <mergeCell ref="H13:I13"/>
    <mergeCell ref="A44:I44"/>
    <mergeCell ref="C29:E29"/>
    <mergeCell ref="C32:F32"/>
    <mergeCell ref="B33:F33"/>
    <mergeCell ref="A2:D2"/>
    <mergeCell ref="E2:I2"/>
    <mergeCell ref="E3:I3"/>
    <mergeCell ref="E4:I4"/>
    <mergeCell ref="H46:I46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9"/>
  <sheetViews>
    <sheetView topLeftCell="A25" zoomScaleNormal="100" workbookViewId="0">
      <selection activeCell="C38" sqref="C38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1" width="12.7109375" style="10" bestFit="1" customWidth="1"/>
    <col min="12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93</v>
      </c>
      <c r="F2" s="389"/>
      <c r="G2" s="389"/>
      <c r="H2" s="389"/>
      <c r="I2" s="389"/>
      <c r="J2" s="18"/>
    </row>
    <row r="3" spans="1:10" ht="9.75" customHeight="1" x14ac:dyDescent="0.4">
      <c r="A3" s="17"/>
      <c r="B3" s="17"/>
      <c r="C3" s="17"/>
      <c r="D3" s="17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404" t="s">
        <v>114</v>
      </c>
      <c r="F4" s="404"/>
      <c r="G4" s="404"/>
      <c r="H4" s="404"/>
      <c r="I4" s="404"/>
    </row>
    <row r="5" spans="1:10" ht="7.5" customHeight="1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71177451</v>
      </c>
      <c r="F6" s="20"/>
      <c r="G6" s="21" t="s">
        <v>3</v>
      </c>
      <c r="I6" s="22">
        <v>1465</v>
      </c>
    </row>
    <row r="7" spans="1:10" ht="8.25" customHeight="1" x14ac:dyDescent="0.4">
      <c r="A7" s="18"/>
      <c r="E7" s="391" t="s">
        <v>34</v>
      </c>
      <c r="F7" s="391"/>
      <c r="G7" s="391"/>
      <c r="H7" s="391"/>
      <c r="I7" s="391"/>
    </row>
    <row r="8" spans="1:10" ht="19.5" hidden="1" x14ac:dyDescent="0.4">
      <c r="A8" s="18"/>
      <c r="E8" s="22"/>
      <c r="F8" s="22"/>
      <c r="G8" s="22"/>
      <c r="H8" s="21"/>
      <c r="I8" s="22"/>
    </row>
    <row r="9" spans="1:10" ht="30.75" customHeight="1" x14ac:dyDescent="0.4">
      <c r="A9" s="18"/>
      <c r="E9" s="22"/>
      <c r="F9" s="22"/>
      <c r="G9" s="22"/>
      <c r="H9" s="21"/>
      <c r="I9" s="22"/>
    </row>
    <row r="11" spans="1:10" s="4" customFormat="1" ht="15" customHeight="1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47" t="s">
        <v>7</v>
      </c>
      <c r="I11" s="47"/>
      <c r="J11" s="24"/>
    </row>
    <row r="12" spans="1:10" s="4" customFormat="1" ht="15" customHeight="1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185" t="s">
        <v>10</v>
      </c>
      <c r="I12" s="120" t="s">
        <v>11</v>
      </c>
      <c r="J12" s="24"/>
    </row>
    <row r="13" spans="1:10" s="4" customFormat="1" ht="12.75" customHeight="1" x14ac:dyDescent="0.2">
      <c r="A13" s="28"/>
      <c r="B13" s="28"/>
      <c r="C13" s="28"/>
      <c r="D13" s="28"/>
      <c r="E13" s="25" t="s">
        <v>12</v>
      </c>
      <c r="F13" s="25" t="s">
        <v>12</v>
      </c>
      <c r="G13" s="186"/>
      <c r="H13" s="395" t="s">
        <v>115</v>
      </c>
      <c r="I13" s="396"/>
      <c r="J13" s="24"/>
    </row>
    <row r="14" spans="1:10" s="4" customFormat="1" ht="12.75" customHeight="1" x14ac:dyDescent="0.2">
      <c r="A14" s="28"/>
      <c r="B14" s="28"/>
      <c r="C14" s="28"/>
      <c r="D14" s="28"/>
      <c r="E14" s="25"/>
      <c r="F14" s="25"/>
      <c r="G14" s="186"/>
      <c r="H14" s="182"/>
      <c r="I14" s="144"/>
      <c r="J14" s="24"/>
    </row>
    <row r="15" spans="1:10" s="4" customFormat="1" ht="18.75" x14ac:dyDescent="0.4">
      <c r="A15" s="32" t="s">
        <v>120</v>
      </c>
      <c r="B15" s="32"/>
      <c r="C15" s="33"/>
      <c r="D15" s="34"/>
      <c r="E15" s="35"/>
      <c r="F15" s="35"/>
      <c r="G15" s="187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v>24654000</v>
      </c>
      <c r="F16" s="146">
        <v>24415200</v>
      </c>
      <c r="G16" s="7">
        <f>H16+I16</f>
        <v>27424695.030000001</v>
      </c>
      <c r="H16" s="145">
        <v>11081797.66</v>
      </c>
      <c r="I16" s="145">
        <v>16342897.369999999</v>
      </c>
      <c r="J16" s="24"/>
    </row>
    <row r="17" spans="1:11" s="4" customFormat="1" ht="20.25" customHeight="1" x14ac:dyDescent="0.35">
      <c r="A17" s="2"/>
      <c r="B17" s="24"/>
      <c r="C17" s="24"/>
      <c r="D17" s="24"/>
      <c r="J17" s="24"/>
    </row>
    <row r="18" spans="1:11" s="4" customFormat="1" ht="19.5" x14ac:dyDescent="0.4">
      <c r="A18" s="37" t="s">
        <v>15</v>
      </c>
      <c r="B18" s="3"/>
      <c r="C18" s="3"/>
      <c r="D18" s="3"/>
      <c r="E18" s="145">
        <v>24671000</v>
      </c>
      <c r="F18" s="146">
        <v>28058853.66</v>
      </c>
      <c r="G18" s="7">
        <f>H18+I18</f>
        <v>28185904.52</v>
      </c>
      <c r="H18" s="145">
        <v>9475319.2100000009</v>
      </c>
      <c r="I18" s="145">
        <v>18710585.309999999</v>
      </c>
      <c r="J18" s="24"/>
      <c r="K18" s="235"/>
    </row>
    <row r="19" spans="1:11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84"/>
    </row>
    <row r="20" spans="1:11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84"/>
    </row>
    <row r="21" spans="1:11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1" ht="18" x14ac:dyDescent="0.35">
      <c r="A22" s="38"/>
      <c r="B22" s="38"/>
      <c r="C22" s="188" t="s">
        <v>39</v>
      </c>
      <c r="D22" s="38"/>
      <c r="E22" s="38"/>
      <c r="F22" s="38"/>
      <c r="G22" s="5">
        <f>H22+I22</f>
        <v>641280</v>
      </c>
      <c r="H22" s="6">
        <v>0</v>
      </c>
      <c r="I22" s="6">
        <v>641280</v>
      </c>
      <c r="J22" s="39"/>
    </row>
    <row r="23" spans="1:11" ht="18" x14ac:dyDescent="0.35">
      <c r="A23" s="38"/>
      <c r="B23" s="38"/>
      <c r="C23" s="188"/>
      <c r="D23" s="38"/>
      <c r="E23" s="38"/>
      <c r="F23" s="38"/>
      <c r="G23" s="5"/>
      <c r="H23" s="6"/>
      <c r="I23" s="6"/>
      <c r="J23" s="39"/>
    </row>
    <row r="24" spans="1:11" ht="19.5" x14ac:dyDescent="0.4">
      <c r="A24" s="243" t="s">
        <v>35</v>
      </c>
      <c r="B24" s="243"/>
      <c r="C24" s="244"/>
      <c r="D24" s="243"/>
      <c r="E24" s="243"/>
      <c r="F24" s="243"/>
      <c r="G24" s="245">
        <f>G18-G16-G22</f>
        <v>119929.48999999836</v>
      </c>
      <c r="H24" s="245">
        <f>H18-H16-H22</f>
        <v>-1606478.4499999993</v>
      </c>
      <c r="I24" s="245">
        <f>I18-I16-I22</f>
        <v>1726407.9399999995</v>
      </c>
      <c r="J24" s="45"/>
    </row>
    <row r="25" spans="1:11" ht="15" x14ac:dyDescent="0.3">
      <c r="A25" s="241" t="s">
        <v>139</v>
      </c>
      <c r="B25" s="241"/>
      <c r="C25" s="241"/>
      <c r="D25" s="241"/>
      <c r="E25" s="241"/>
      <c r="F25" s="241"/>
      <c r="G25" s="246">
        <f>G24</f>
        <v>119929.48999999836</v>
      </c>
      <c r="H25" s="238"/>
      <c r="I25" s="238"/>
    </row>
    <row r="26" spans="1:11" ht="15" x14ac:dyDescent="0.3">
      <c r="A26" s="241" t="s">
        <v>121</v>
      </c>
      <c r="B26" s="241"/>
      <c r="C26" s="241"/>
      <c r="D26" s="241"/>
      <c r="E26" s="241"/>
      <c r="F26" s="241"/>
      <c r="G26" s="247">
        <v>0</v>
      </c>
      <c r="H26" s="238"/>
      <c r="I26" s="238"/>
    </row>
    <row r="27" spans="1:11" x14ac:dyDescent="0.2">
      <c r="A27" s="238"/>
      <c r="B27" s="238"/>
      <c r="C27" s="238"/>
      <c r="D27" s="238"/>
      <c r="E27" s="238"/>
      <c r="F27" s="238"/>
      <c r="G27" s="238"/>
      <c r="H27" s="237"/>
      <c r="I27" s="237"/>
    </row>
    <row r="28" spans="1:11" ht="16.5" x14ac:dyDescent="0.35">
      <c r="A28" s="248" t="s">
        <v>122</v>
      </c>
      <c r="B28" s="248" t="s">
        <v>123</v>
      </c>
      <c r="C28" s="248"/>
      <c r="D28" s="242"/>
      <c r="E28" s="242"/>
      <c r="F28" s="240"/>
      <c r="G28" s="245"/>
      <c r="H28" s="239"/>
      <c r="I28" s="249"/>
      <c r="J28" s="46"/>
    </row>
    <row r="29" spans="1:11" s="4" customFormat="1" ht="15" x14ac:dyDescent="0.3">
      <c r="A29" s="248"/>
      <c r="B29" s="248"/>
      <c r="C29" s="397" t="s">
        <v>19</v>
      </c>
      <c r="D29" s="397"/>
      <c r="E29" s="397"/>
      <c r="F29" s="240"/>
      <c r="G29" s="250">
        <f>G30+G31</f>
        <v>0</v>
      </c>
      <c r="H29" s="239"/>
      <c r="I29" s="249"/>
    </row>
    <row r="30" spans="1:11" s="4" customFormat="1" ht="18.75" x14ac:dyDescent="0.4">
      <c r="A30" s="251"/>
      <c r="B30" s="251"/>
      <c r="C30" s="252"/>
      <c r="D30" s="253"/>
      <c r="E30" s="254" t="s">
        <v>140</v>
      </c>
      <c r="F30" s="255" t="s">
        <v>21</v>
      </c>
      <c r="G30" s="256">
        <v>0</v>
      </c>
      <c r="H30" s="239"/>
      <c r="I30" s="249"/>
    </row>
    <row r="31" spans="1:11" s="4" customFormat="1" ht="18.75" x14ac:dyDescent="0.4">
      <c r="A31" s="251"/>
      <c r="B31" s="251"/>
      <c r="C31" s="257"/>
      <c r="D31" s="253"/>
      <c r="E31" s="258"/>
      <c r="F31" s="255" t="s">
        <v>20</v>
      </c>
      <c r="G31" s="256">
        <v>0</v>
      </c>
      <c r="H31" s="239"/>
      <c r="I31" s="249"/>
    </row>
    <row r="32" spans="1:11" s="4" customFormat="1" ht="20.25" customHeight="1" x14ac:dyDescent="0.4">
      <c r="A32" s="251"/>
      <c r="B32" s="259"/>
      <c r="C32" s="398" t="s">
        <v>141</v>
      </c>
      <c r="D32" s="398"/>
      <c r="E32" s="398"/>
      <c r="F32" s="398"/>
      <c r="G32" s="250">
        <f>G26</f>
        <v>0</v>
      </c>
      <c r="H32" s="239"/>
      <c r="I32" s="249"/>
    </row>
    <row r="33" spans="1:10" s="4" customFormat="1" ht="20.25" customHeight="1" x14ac:dyDescent="0.3">
      <c r="A33" s="260"/>
      <c r="B33" s="399" t="s">
        <v>142</v>
      </c>
      <c r="C33" s="399"/>
      <c r="D33" s="399"/>
      <c r="E33" s="399"/>
      <c r="F33" s="399"/>
      <c r="G33" s="261">
        <v>-138687.48000000001</v>
      </c>
      <c r="H33" s="262"/>
      <c r="I33" s="262"/>
    </row>
    <row r="34" spans="1:10" s="4" customFormat="1" ht="12.75" customHeight="1" x14ac:dyDescent="0.2">
      <c r="A34" s="400" t="s">
        <v>129</v>
      </c>
      <c r="B34" s="400"/>
      <c r="C34" s="400"/>
      <c r="D34" s="400"/>
      <c r="E34" s="400"/>
      <c r="F34" s="400"/>
      <c r="G34" s="400"/>
      <c r="H34" s="400"/>
      <c r="I34" s="400"/>
    </row>
    <row r="35" spans="1:10" s="4" customFormat="1" ht="12.75" customHeight="1" x14ac:dyDescent="0.2">
      <c r="A35" s="400"/>
      <c r="B35" s="400"/>
      <c r="C35" s="400"/>
      <c r="D35" s="400"/>
      <c r="E35" s="400"/>
      <c r="F35" s="400"/>
      <c r="G35" s="400"/>
      <c r="H35" s="400"/>
      <c r="I35" s="400"/>
    </row>
    <row r="36" spans="1:10" x14ac:dyDescent="0.2">
      <c r="A36" s="400"/>
      <c r="B36" s="400"/>
      <c r="C36" s="400"/>
      <c r="D36" s="400"/>
      <c r="E36" s="400"/>
      <c r="F36" s="400"/>
      <c r="G36" s="400"/>
      <c r="H36" s="400"/>
      <c r="I36" s="400"/>
      <c r="J36" s="54"/>
    </row>
    <row r="37" spans="1:10" ht="19.5" x14ac:dyDescent="0.4">
      <c r="A37" s="32" t="s">
        <v>124</v>
      </c>
      <c r="B37" s="32" t="s">
        <v>31</v>
      </c>
      <c r="C37" s="32"/>
      <c r="D37" s="55"/>
      <c r="E37" s="187"/>
      <c r="F37" s="3"/>
      <c r="G37" s="56"/>
      <c r="H37" s="48"/>
      <c r="I37" s="48"/>
      <c r="J37" s="54"/>
    </row>
    <row r="38" spans="1:10" ht="18.75" x14ac:dyDescent="0.4">
      <c r="A38" s="32"/>
      <c r="B38" s="32"/>
      <c r="C38" s="32"/>
      <c r="D38" s="55"/>
      <c r="F38" s="57" t="s">
        <v>37</v>
      </c>
      <c r="G38" s="120" t="s">
        <v>6</v>
      </c>
      <c r="H38" s="28"/>
      <c r="I38" s="58" t="s">
        <v>40</v>
      </c>
      <c r="J38" s="54"/>
    </row>
    <row r="39" spans="1:10" ht="15" customHeight="1" x14ac:dyDescent="0.35">
      <c r="A39" s="168" t="s">
        <v>32</v>
      </c>
      <c r="B39" s="60"/>
      <c r="C39" s="2"/>
      <c r="D39" s="60"/>
      <c r="E39" s="187"/>
      <c r="F39" s="190">
        <v>3820000</v>
      </c>
      <c r="G39" s="190">
        <v>3511312.29</v>
      </c>
      <c r="H39" s="147"/>
      <c r="I39" s="61">
        <f>G39/F39</f>
        <v>0.91919169895287955</v>
      </c>
      <c r="J39" s="236"/>
    </row>
    <row r="40" spans="1:10" ht="16.5" x14ac:dyDescent="0.35">
      <c r="A40" s="168" t="s">
        <v>43</v>
      </c>
      <c r="B40" s="60"/>
      <c r="C40" s="2"/>
      <c r="D40" s="191"/>
      <c r="E40" s="191"/>
      <c r="F40" s="190">
        <v>771000</v>
      </c>
      <c r="G40" s="190">
        <v>774135.1</v>
      </c>
      <c r="H40" s="147"/>
      <c r="I40" s="61">
        <f>G40/F40</f>
        <v>1.0040662775616083</v>
      </c>
      <c r="J40" s="11"/>
    </row>
    <row r="41" spans="1:10" ht="16.5" x14ac:dyDescent="0.35">
      <c r="A41" s="168" t="s">
        <v>44</v>
      </c>
      <c r="B41" s="60"/>
      <c r="C41" s="2"/>
      <c r="D41" s="191"/>
      <c r="E41" s="191"/>
      <c r="F41" s="190">
        <v>0</v>
      </c>
      <c r="G41" s="190">
        <v>0</v>
      </c>
      <c r="H41" s="147"/>
      <c r="I41" s="61" t="s">
        <v>96</v>
      </c>
      <c r="J41" s="11"/>
    </row>
    <row r="42" spans="1:10" ht="16.5" x14ac:dyDescent="0.35">
      <c r="A42" s="168" t="s">
        <v>105</v>
      </c>
      <c r="B42" s="60"/>
      <c r="C42" s="2"/>
      <c r="D42" s="187"/>
      <c r="E42" s="187"/>
      <c r="F42" s="190">
        <v>578000</v>
      </c>
      <c r="G42" s="190">
        <v>578000</v>
      </c>
      <c r="H42" s="147"/>
      <c r="I42" s="61">
        <f>G42/F42</f>
        <v>1</v>
      </c>
      <c r="J42" s="11"/>
    </row>
    <row r="43" spans="1:10" ht="16.5" x14ac:dyDescent="0.35">
      <c r="A43" s="168" t="s">
        <v>38</v>
      </c>
      <c r="B43" s="35"/>
      <c r="C43" s="35"/>
      <c r="D43" s="28"/>
      <c r="E43" s="28" t="s">
        <v>97</v>
      </c>
      <c r="F43" s="190">
        <v>0</v>
      </c>
      <c r="G43" s="190">
        <v>0</v>
      </c>
      <c r="H43" s="147"/>
      <c r="I43" s="65" t="s">
        <v>96</v>
      </c>
      <c r="J43" s="11"/>
    </row>
    <row r="44" spans="1:10" x14ac:dyDescent="0.2">
      <c r="A44" s="392" t="s">
        <v>159</v>
      </c>
      <c r="B44" s="392"/>
      <c r="C44" s="392"/>
      <c r="D44" s="392"/>
      <c r="E44" s="392"/>
      <c r="F44" s="392"/>
      <c r="G44" s="392"/>
      <c r="H44" s="392"/>
      <c r="I44" s="392"/>
      <c r="J44" s="11"/>
    </row>
    <row r="45" spans="1:10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1"/>
    </row>
    <row r="46" spans="1:10" ht="19.5" thickBot="1" x14ac:dyDescent="0.45">
      <c r="A46" s="32" t="s">
        <v>125</v>
      </c>
      <c r="B46" s="32" t="s">
        <v>25</v>
      </c>
      <c r="C46" s="34"/>
      <c r="D46" s="187"/>
      <c r="E46" s="187"/>
      <c r="F46" s="67"/>
      <c r="G46" s="68"/>
      <c r="H46" s="395" t="s">
        <v>42</v>
      </c>
      <c r="I46" s="396"/>
      <c r="J46" s="11"/>
    </row>
    <row r="47" spans="1:10" ht="18" x14ac:dyDescent="0.35">
      <c r="A47" s="212"/>
      <c r="B47" s="213"/>
      <c r="C47" s="214"/>
      <c r="D47" s="213"/>
      <c r="E47" s="206" t="s">
        <v>126</v>
      </c>
      <c r="F47" s="215" t="s">
        <v>26</v>
      </c>
      <c r="G47" s="215" t="s">
        <v>27</v>
      </c>
      <c r="H47" s="216" t="s">
        <v>28</v>
      </c>
      <c r="I47" s="217" t="s">
        <v>41</v>
      </c>
      <c r="J47" s="11"/>
    </row>
    <row r="48" spans="1:10" x14ac:dyDescent="0.2">
      <c r="A48" s="218"/>
      <c r="B48" s="219"/>
      <c r="C48" s="219"/>
      <c r="D48" s="219"/>
      <c r="E48" s="402"/>
      <c r="F48" s="401"/>
      <c r="G48" s="134"/>
      <c r="H48" s="135">
        <v>41639</v>
      </c>
      <c r="I48" s="220">
        <v>41639</v>
      </c>
      <c r="J48" s="11"/>
    </row>
    <row r="49" spans="1:10" x14ac:dyDescent="0.2">
      <c r="A49" s="218"/>
      <c r="B49" s="219"/>
      <c r="C49" s="219"/>
      <c r="D49" s="219"/>
      <c r="E49" s="402"/>
      <c r="F49" s="401"/>
      <c r="G49" s="137"/>
      <c r="H49" s="137"/>
      <c r="I49" s="221"/>
      <c r="J49" s="11"/>
    </row>
    <row r="50" spans="1:10" ht="13.5" thickBot="1" x14ac:dyDescent="0.25">
      <c r="A50" s="222"/>
      <c r="B50" s="196"/>
      <c r="C50" s="196"/>
      <c r="D50" s="196"/>
      <c r="E50" s="208"/>
      <c r="F50" s="198"/>
      <c r="G50" s="198"/>
      <c r="H50" s="198"/>
      <c r="I50" s="223"/>
      <c r="J50" s="11"/>
    </row>
    <row r="51" spans="1:10" ht="13.5" thickTop="1" x14ac:dyDescent="0.2">
      <c r="A51" s="224"/>
      <c r="B51" s="70"/>
      <c r="C51" s="70" t="s">
        <v>21</v>
      </c>
      <c r="D51" s="70"/>
      <c r="E51" s="211">
        <v>46041</v>
      </c>
      <c r="F51" s="204">
        <v>0</v>
      </c>
      <c r="G51" s="73">
        <v>46041</v>
      </c>
      <c r="H51" s="73">
        <f>E51+F51-G51</f>
        <v>0</v>
      </c>
      <c r="I51" s="225">
        <f>H51</f>
        <v>0</v>
      </c>
      <c r="J51" s="11"/>
    </row>
    <row r="52" spans="1:10" x14ac:dyDescent="0.2">
      <c r="A52" s="226"/>
      <c r="B52" s="76"/>
      <c r="C52" s="76" t="s">
        <v>29</v>
      </c>
      <c r="D52" s="76"/>
      <c r="E52" s="209">
        <v>22953.329999999987</v>
      </c>
      <c r="F52" s="205">
        <v>136926.54</v>
      </c>
      <c r="G52" s="79">
        <v>134997</v>
      </c>
      <c r="H52" s="79">
        <f>E52+F52-G52</f>
        <v>24882.869999999995</v>
      </c>
      <c r="I52" s="227">
        <v>65784.69</v>
      </c>
      <c r="J52" s="11"/>
    </row>
    <row r="53" spans="1:10" x14ac:dyDescent="0.2">
      <c r="A53" s="226"/>
      <c r="B53" s="76"/>
      <c r="C53" s="76" t="s">
        <v>20</v>
      </c>
      <c r="D53" s="76"/>
      <c r="E53" s="209">
        <v>654167.09999999963</v>
      </c>
      <c r="F53" s="205">
        <v>648080.89</v>
      </c>
      <c r="G53" s="79">
        <v>0</v>
      </c>
      <c r="H53" s="79">
        <f>E53+F53-G53</f>
        <v>1302247.9899999998</v>
      </c>
      <c r="I53" s="227">
        <v>648080.89</v>
      </c>
      <c r="J53" s="11"/>
    </row>
    <row r="54" spans="1:10" x14ac:dyDescent="0.2">
      <c r="A54" s="226"/>
      <c r="B54" s="76"/>
      <c r="C54" s="76" t="s">
        <v>30</v>
      </c>
      <c r="D54" s="76"/>
      <c r="E54" s="209">
        <v>1941750.7400000002</v>
      </c>
      <c r="F54" s="205">
        <v>1149796</v>
      </c>
      <c r="G54" s="79">
        <v>1777700.53</v>
      </c>
      <c r="H54" s="79">
        <f>E54+F54-G54</f>
        <v>1313846.2100000002</v>
      </c>
      <c r="I54" s="227">
        <v>1173046.21</v>
      </c>
      <c r="J54" s="11"/>
    </row>
    <row r="55" spans="1:10" ht="18.75" thickBot="1" x14ac:dyDescent="0.4">
      <c r="A55" s="228" t="s">
        <v>12</v>
      </c>
      <c r="B55" s="229"/>
      <c r="C55" s="229"/>
      <c r="D55" s="229"/>
      <c r="E55" s="210">
        <f>E51+E52+E53+E54</f>
        <v>2664912.17</v>
      </c>
      <c r="F55" s="230">
        <f>F51+F52+F53+F54</f>
        <v>1934803.4300000002</v>
      </c>
      <c r="G55" s="231">
        <f>G51+G52+G53+G54</f>
        <v>1958738.53</v>
      </c>
      <c r="H55" s="231">
        <f>H51+H52+H53+H54</f>
        <v>2640977.0700000003</v>
      </c>
      <c r="I55" s="232">
        <f>I51+I52+I53+I54</f>
        <v>1886911.79</v>
      </c>
      <c r="J55" s="11"/>
    </row>
    <row r="56" spans="1:10" ht="18" x14ac:dyDescent="0.35">
      <c r="A56" s="83"/>
      <c r="B56" s="64"/>
      <c r="C56" s="64"/>
      <c r="D56" s="36"/>
      <c r="E56" s="36"/>
      <c r="F56" s="67"/>
      <c r="G56" s="68"/>
      <c r="H56" s="84"/>
      <c r="I56" s="84"/>
      <c r="J56" s="11"/>
    </row>
    <row r="57" spans="1:10" ht="18" x14ac:dyDescent="0.35">
      <c r="A57" s="83"/>
      <c r="B57" s="64"/>
      <c r="C57" s="64"/>
      <c r="D57" s="36"/>
      <c r="E57" s="36"/>
      <c r="F57" s="67"/>
      <c r="G57" s="85"/>
      <c r="H57" s="86"/>
      <c r="I57" s="86"/>
      <c r="J57" s="11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1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5">
    <mergeCell ref="A2:D2"/>
    <mergeCell ref="E2:I2"/>
    <mergeCell ref="E3:I3"/>
    <mergeCell ref="E4:I4"/>
    <mergeCell ref="F48:F49"/>
    <mergeCell ref="E5:I5"/>
    <mergeCell ref="E7:I7"/>
    <mergeCell ref="H13:I13"/>
    <mergeCell ref="H46:I46"/>
    <mergeCell ref="E48:E49"/>
    <mergeCell ref="A44:I44"/>
    <mergeCell ref="A34:I36"/>
    <mergeCell ref="C29:E29"/>
    <mergeCell ref="C32:F32"/>
    <mergeCell ref="B33:F3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5" workbookViewId="0">
      <selection activeCell="F49" sqref="F49:H53"/>
    </sheetView>
  </sheetViews>
  <sheetFormatPr defaultRowHeight="12.75" x14ac:dyDescent="0.2"/>
  <cols>
    <col min="1" max="1" width="7.5703125" style="16" customWidth="1"/>
    <col min="2" max="2" width="2.5703125" style="16" customWidth="1"/>
    <col min="3" max="3" width="8.42578125" style="16" customWidth="1"/>
    <col min="4" max="4" width="8.28515625" style="16" customWidth="1"/>
    <col min="5" max="5" width="14.7109375" style="16" customWidth="1"/>
    <col min="6" max="6" width="15.5703125" style="16" customWidth="1"/>
    <col min="7" max="8" width="14.7109375" style="16" customWidth="1"/>
    <col min="9" max="9" width="15" style="16" customWidth="1"/>
    <col min="10" max="10" width="16.85546875" style="16" customWidth="1"/>
    <col min="11" max="16384" width="9.140625" style="10"/>
  </cols>
  <sheetData>
    <row r="1" spans="1:10" ht="19.5" x14ac:dyDescent="0.4">
      <c r="A1" s="14" t="s">
        <v>0</v>
      </c>
      <c r="B1" s="15"/>
      <c r="C1" s="15"/>
      <c r="D1" s="15"/>
    </row>
    <row r="2" spans="1:10" ht="19.5" x14ac:dyDescent="0.4">
      <c r="A2" s="388" t="s">
        <v>1</v>
      </c>
      <c r="B2" s="388"/>
      <c r="C2" s="388"/>
      <c r="D2" s="388"/>
      <c r="E2" s="389" t="s">
        <v>93</v>
      </c>
      <c r="F2" s="389"/>
      <c r="G2" s="389"/>
      <c r="H2" s="389"/>
      <c r="I2" s="389"/>
      <c r="J2" s="18"/>
    </row>
    <row r="3" spans="1:10" ht="19.5" x14ac:dyDescent="0.4">
      <c r="A3" s="171"/>
      <c r="B3" s="171"/>
      <c r="C3" s="171"/>
      <c r="D3" s="171"/>
      <c r="E3" s="391" t="s">
        <v>33</v>
      </c>
      <c r="F3" s="391"/>
      <c r="G3" s="391"/>
      <c r="H3" s="391"/>
      <c r="I3" s="391"/>
      <c r="J3" s="18"/>
    </row>
    <row r="4" spans="1:10" ht="15.75" x14ac:dyDescent="0.25">
      <c r="A4" s="19" t="s">
        <v>2</v>
      </c>
      <c r="E4" s="404" t="s">
        <v>114</v>
      </c>
      <c r="F4" s="404"/>
      <c r="G4" s="404"/>
      <c r="H4" s="404"/>
      <c r="I4" s="404"/>
    </row>
    <row r="5" spans="1:10" ht="15.75" x14ac:dyDescent="0.25">
      <c r="A5" s="19"/>
      <c r="E5" s="391" t="s">
        <v>33</v>
      </c>
      <c r="F5" s="391"/>
      <c r="G5" s="391"/>
      <c r="H5" s="391"/>
      <c r="I5" s="391"/>
    </row>
    <row r="6" spans="1:10" ht="19.5" x14ac:dyDescent="0.4">
      <c r="A6" s="18" t="s">
        <v>94</v>
      </c>
      <c r="E6" s="20">
        <v>71177451</v>
      </c>
      <c r="F6" s="20"/>
      <c r="G6" s="21" t="s">
        <v>3</v>
      </c>
      <c r="I6" s="22">
        <v>1465</v>
      </c>
    </row>
    <row r="7" spans="1:10" ht="19.5" x14ac:dyDescent="0.4">
      <c r="A7" s="18"/>
      <c r="E7" s="391" t="s">
        <v>34</v>
      </c>
      <c r="F7" s="391"/>
      <c r="G7" s="391"/>
      <c r="H7" s="391"/>
      <c r="I7" s="391"/>
    </row>
    <row r="8" spans="1:10" ht="19.5" x14ac:dyDescent="0.4">
      <c r="A8" s="18"/>
      <c r="E8" s="22"/>
      <c r="F8" s="22"/>
      <c r="G8" s="22"/>
      <c r="H8" s="21"/>
      <c r="I8" s="22"/>
    </row>
    <row r="9" spans="1:10" ht="19.5" x14ac:dyDescent="0.4">
      <c r="A9" s="18"/>
      <c r="E9" s="22"/>
      <c r="F9" s="22"/>
      <c r="G9" s="22"/>
      <c r="H9" s="21"/>
      <c r="I9" s="22"/>
    </row>
    <row r="11" spans="1:10" s="4" customFormat="1" ht="18.75" x14ac:dyDescent="0.4">
      <c r="A11" s="23"/>
      <c r="B11" s="24"/>
      <c r="C11" s="24"/>
      <c r="D11" s="24"/>
      <c r="E11" s="25" t="s">
        <v>4</v>
      </c>
      <c r="F11" s="25" t="s">
        <v>5</v>
      </c>
      <c r="G11" s="26" t="s">
        <v>6</v>
      </c>
      <c r="H11" s="27" t="s">
        <v>7</v>
      </c>
      <c r="I11" s="27"/>
      <c r="J11" s="24"/>
    </row>
    <row r="12" spans="1:10" s="4" customFormat="1" ht="18.75" x14ac:dyDescent="0.4">
      <c r="A12" s="28"/>
      <c r="B12" s="28"/>
      <c r="C12" s="28"/>
      <c r="D12" s="28"/>
      <c r="E12" s="25" t="s">
        <v>8</v>
      </c>
      <c r="F12" s="25" t="s">
        <v>8</v>
      </c>
      <c r="G12" s="26" t="s">
        <v>9</v>
      </c>
      <c r="H12" s="29" t="s">
        <v>10</v>
      </c>
      <c r="I12" s="30" t="s">
        <v>11</v>
      </c>
      <c r="J12" s="24"/>
    </row>
    <row r="13" spans="1:10" s="4" customFormat="1" ht="15" x14ac:dyDescent="0.2">
      <c r="A13" s="28"/>
      <c r="B13" s="28"/>
      <c r="C13" s="28"/>
      <c r="D13" s="28"/>
      <c r="E13" s="25" t="s">
        <v>12</v>
      </c>
      <c r="F13" s="25" t="s">
        <v>12</v>
      </c>
      <c r="G13" s="31"/>
      <c r="H13" s="405" t="s">
        <v>115</v>
      </c>
      <c r="I13" s="405"/>
      <c r="J13" s="24"/>
    </row>
    <row r="14" spans="1:10" s="4" customFormat="1" ht="15" x14ac:dyDescent="0.2">
      <c r="A14" s="28"/>
      <c r="B14" s="28"/>
      <c r="C14" s="28"/>
      <c r="D14" s="28"/>
      <c r="E14" s="25"/>
      <c r="F14" s="25"/>
      <c r="G14" s="31"/>
      <c r="H14" s="169"/>
      <c r="I14" s="170"/>
      <c r="J14" s="24"/>
    </row>
    <row r="15" spans="1:10" s="4" customFormat="1" ht="18.75" x14ac:dyDescent="0.4">
      <c r="A15" s="32" t="s">
        <v>13</v>
      </c>
      <c r="B15" s="32"/>
      <c r="C15" s="33"/>
      <c r="D15" s="34"/>
      <c r="E15" s="35"/>
      <c r="F15" s="35"/>
      <c r="G15" s="36"/>
      <c r="H15" s="28"/>
      <c r="I15" s="28"/>
      <c r="J15" s="24"/>
    </row>
    <row r="16" spans="1:10" s="4" customFormat="1" ht="19.5" x14ac:dyDescent="0.4">
      <c r="A16" s="37" t="s">
        <v>14</v>
      </c>
      <c r="B16" s="32"/>
      <c r="C16" s="33"/>
      <c r="D16" s="34"/>
      <c r="E16" s="145">
        <f>SUM('1016:1465'!E16)</f>
        <v>65631000</v>
      </c>
      <c r="F16" s="145">
        <f>SUM('1016:1465'!F16)</f>
        <v>245994436.26000002</v>
      </c>
      <c r="G16" s="145">
        <f>SUM('1016:1465'!G16)</f>
        <v>249421198.11000001</v>
      </c>
      <c r="H16" s="145">
        <f>SUM('1016:1465'!H16)</f>
        <v>231525445.21000004</v>
      </c>
      <c r="I16" s="145">
        <f>SUM('1016:1465'!I16)</f>
        <v>17895752.899999999</v>
      </c>
      <c r="J16" s="24"/>
    </row>
    <row r="17" spans="1:19" s="4" customFormat="1" ht="20.25" customHeight="1" x14ac:dyDescent="0.35">
      <c r="A17" s="2"/>
      <c r="B17" s="24"/>
      <c r="C17" s="24"/>
      <c r="D17" s="24"/>
      <c r="J17" s="24"/>
    </row>
    <row r="18" spans="1:19" s="4" customFormat="1" ht="19.5" x14ac:dyDescent="0.4">
      <c r="A18" s="37" t="s">
        <v>15</v>
      </c>
      <c r="B18" s="3"/>
      <c r="C18" s="3"/>
      <c r="D18" s="3"/>
      <c r="E18" s="145">
        <f>SUM('1016:1465'!E18)</f>
        <v>65648000</v>
      </c>
      <c r="F18" s="145">
        <f>SUM('1016:1465'!F18)</f>
        <v>250144118.93000004</v>
      </c>
      <c r="G18" s="145">
        <f>SUM('1016:1465'!G18)</f>
        <v>250348491.93000004</v>
      </c>
      <c r="H18" s="145">
        <f>SUM('1016:1465'!H18)</f>
        <v>229654370.33000001</v>
      </c>
      <c r="I18" s="145">
        <f>SUM('1016:1465'!I18)</f>
        <v>20694121.599999998</v>
      </c>
      <c r="J18" s="24"/>
    </row>
    <row r="19" spans="1:19" s="4" customFormat="1" ht="19.5" customHeight="1" x14ac:dyDescent="0.35">
      <c r="A19" s="2"/>
      <c r="B19" s="3"/>
      <c r="C19" s="3"/>
      <c r="D19" s="3"/>
      <c r="E19" s="7"/>
      <c r="F19" s="8"/>
      <c r="G19" s="7"/>
      <c r="H19" s="9"/>
      <c r="I19" s="9"/>
      <c r="J19" s="172"/>
    </row>
    <row r="20" spans="1:19" s="4" customFormat="1" ht="14.25" customHeight="1" x14ac:dyDescent="0.35">
      <c r="A20" s="2"/>
      <c r="B20" s="3"/>
      <c r="C20" s="3"/>
      <c r="D20" s="3"/>
      <c r="E20" s="38"/>
      <c r="F20" s="38"/>
      <c r="G20" s="39"/>
      <c r="H20" s="1"/>
      <c r="I20" s="1"/>
      <c r="J20" s="172"/>
    </row>
    <row r="21" spans="1:19" ht="19.5" x14ac:dyDescent="0.4">
      <c r="A21" s="40" t="s">
        <v>16</v>
      </c>
      <c r="B21" s="38"/>
      <c r="C21" s="38"/>
      <c r="D21" s="38"/>
      <c r="E21" s="38"/>
      <c r="F21" s="38"/>
      <c r="G21" s="41"/>
      <c r="H21" s="39"/>
      <c r="I21" s="39"/>
      <c r="J21" s="39"/>
    </row>
    <row r="22" spans="1:19" ht="18" x14ac:dyDescent="0.35">
      <c r="A22" s="38"/>
      <c r="B22" s="38"/>
      <c r="C22" s="42" t="s">
        <v>39</v>
      </c>
      <c r="D22" s="38"/>
      <c r="E22" s="38"/>
      <c r="F22" s="38"/>
      <c r="G22" s="145">
        <f>SUM('1016:1465'!G22)</f>
        <v>641280</v>
      </c>
      <c r="H22" s="145">
        <f>SUM('1016:1465'!H22)</f>
        <v>0</v>
      </c>
      <c r="I22" s="145">
        <f>SUM('1016:1465'!I22)</f>
        <v>641280</v>
      </c>
      <c r="J22" s="39"/>
    </row>
    <row r="23" spans="1:19" ht="18" x14ac:dyDescent="0.35">
      <c r="A23" s="38"/>
      <c r="B23" s="38"/>
      <c r="C23" s="42"/>
      <c r="D23" s="38"/>
      <c r="E23" s="38"/>
      <c r="F23" s="38"/>
      <c r="G23" s="5"/>
      <c r="H23" s="6"/>
      <c r="I23" s="6"/>
      <c r="J23" s="39"/>
    </row>
    <row r="24" spans="1:19" ht="22.5" x14ac:dyDescent="0.45">
      <c r="A24" s="43" t="s">
        <v>35</v>
      </c>
      <c r="B24" s="43"/>
      <c r="C24" s="44"/>
      <c r="D24" s="43"/>
      <c r="E24" s="43"/>
      <c r="F24" s="43"/>
      <c r="G24" s="145">
        <f>SUM('1016:1465'!G24)</f>
        <v>194377.59999998787</v>
      </c>
      <c r="H24" s="145">
        <f>SUM('1016:1465'!H24)</f>
        <v>-1871074.8800000036</v>
      </c>
      <c r="I24" s="145">
        <f>SUM('1016:1465'!I24)</f>
        <v>2157088.6999999993</v>
      </c>
      <c r="J24" s="45"/>
    </row>
    <row r="26" spans="1:19" ht="24" customHeight="1" x14ac:dyDescent="0.2">
      <c r="H26" s="46"/>
    </row>
    <row r="28" spans="1:19" ht="18.75" x14ac:dyDescent="0.4">
      <c r="A28" s="32" t="s">
        <v>17</v>
      </c>
      <c r="B28" s="32" t="s">
        <v>36</v>
      </c>
      <c r="C28" s="32"/>
      <c r="D28" s="3"/>
      <c r="E28" s="3"/>
      <c r="F28" s="28"/>
      <c r="G28" s="145">
        <f>SUM('1016:1465'!G28)</f>
        <v>0</v>
      </c>
      <c r="H28" s="47"/>
      <c r="I28" s="48"/>
      <c r="J28" s="46"/>
    </row>
    <row r="29" spans="1:19" s="4" customFormat="1" ht="18.75" x14ac:dyDescent="0.4">
      <c r="A29" s="49"/>
      <c r="B29" s="49"/>
      <c r="C29" s="50" t="s">
        <v>19</v>
      </c>
      <c r="D29" s="51"/>
      <c r="E29" s="52"/>
      <c r="F29" s="46" t="s">
        <v>21</v>
      </c>
      <c r="G29" s="145">
        <f>SUM('1016:1465'!G29)</f>
        <v>545325.14999999991</v>
      </c>
      <c r="H29" s="47"/>
      <c r="I29" s="48"/>
    </row>
    <row r="30" spans="1:19" s="4" customFormat="1" ht="18.75" x14ac:dyDescent="0.4">
      <c r="A30" s="49"/>
      <c r="B30" s="49"/>
      <c r="C30" s="50"/>
      <c r="D30" s="51"/>
      <c r="E30" s="52"/>
      <c r="F30" s="46" t="s">
        <v>20</v>
      </c>
      <c r="G30" s="145">
        <f>SUM('1016:1465'!G30)</f>
        <v>71500</v>
      </c>
      <c r="H30" s="47"/>
      <c r="I30" s="48"/>
    </row>
    <row r="31" spans="1:19" s="4" customFormat="1" ht="18.75" x14ac:dyDescent="0.4">
      <c r="A31" s="49"/>
      <c r="B31" s="49"/>
      <c r="C31" s="50" t="s">
        <v>22</v>
      </c>
      <c r="D31" s="51"/>
      <c r="E31" s="52"/>
      <c r="F31" s="46" t="s">
        <v>95</v>
      </c>
      <c r="G31" s="145">
        <f>SUM('1016:1465'!G31)</f>
        <v>758251.55</v>
      </c>
      <c r="H31" s="53"/>
      <c r="I31" s="48"/>
      <c r="K31" s="392"/>
      <c r="L31" s="392"/>
      <c r="M31" s="392"/>
      <c r="N31" s="392"/>
      <c r="O31" s="392"/>
      <c r="P31" s="392"/>
      <c r="Q31" s="392"/>
      <c r="R31" s="392"/>
      <c r="S31" s="392"/>
    </row>
    <row r="32" spans="1:19" s="4" customFormat="1" ht="15.2" customHeight="1" x14ac:dyDescent="0.2">
      <c r="A32" s="406"/>
      <c r="B32" s="407"/>
      <c r="C32" s="407"/>
      <c r="D32" s="407"/>
      <c r="E32" s="407"/>
      <c r="F32" s="407"/>
      <c r="G32" s="407"/>
      <c r="H32" s="407"/>
      <c r="I32" s="407"/>
    </row>
    <row r="33" spans="1:10" s="4" customFormat="1" x14ac:dyDescent="0.2">
      <c r="A33" s="407"/>
      <c r="B33" s="407"/>
      <c r="C33" s="407"/>
      <c r="D33" s="407"/>
      <c r="E33" s="407"/>
      <c r="F33" s="407"/>
      <c r="G33" s="407"/>
      <c r="H33" s="407"/>
      <c r="I33" s="407"/>
    </row>
    <row r="34" spans="1:10" x14ac:dyDescent="0.2">
      <c r="A34" s="407"/>
      <c r="B34" s="407"/>
      <c r="C34" s="407"/>
      <c r="D34" s="407"/>
      <c r="E34" s="407"/>
      <c r="F34" s="407"/>
      <c r="G34" s="407"/>
      <c r="H34" s="407"/>
      <c r="I34" s="407"/>
      <c r="J34" s="54"/>
    </row>
    <row r="35" spans="1:10" ht="19.5" x14ac:dyDescent="0.4">
      <c r="A35" s="32" t="s">
        <v>23</v>
      </c>
      <c r="B35" s="32" t="s">
        <v>31</v>
      </c>
      <c r="C35" s="32"/>
      <c r="D35" s="55"/>
      <c r="E35" s="36"/>
      <c r="F35" s="3"/>
      <c r="G35" s="56"/>
      <c r="H35" s="48"/>
      <c r="I35" s="48"/>
      <c r="J35" s="54"/>
    </row>
    <row r="36" spans="1:10" ht="18.75" x14ac:dyDescent="0.4">
      <c r="A36" s="32"/>
      <c r="B36" s="32"/>
      <c r="C36" s="32"/>
      <c r="D36" s="55"/>
      <c r="F36" s="57" t="s">
        <v>37</v>
      </c>
      <c r="G36" s="120" t="s">
        <v>6</v>
      </c>
      <c r="H36" s="28"/>
      <c r="I36" s="58" t="s">
        <v>40</v>
      </c>
      <c r="J36" s="54"/>
    </row>
    <row r="37" spans="1:10" ht="16.5" x14ac:dyDescent="0.35">
      <c r="A37" s="59" t="s">
        <v>32</v>
      </c>
      <c r="B37" s="60"/>
      <c r="C37" s="2"/>
      <c r="D37" s="60"/>
      <c r="E37" s="36"/>
      <c r="F37" s="145">
        <f>SUM('1016:1465'!F37)</f>
        <v>0</v>
      </c>
      <c r="G37" s="145">
        <f>SUM('1016:1465'!G37)</f>
        <v>0</v>
      </c>
      <c r="H37" s="147"/>
      <c r="I37" s="61"/>
      <c r="J37" s="54"/>
    </row>
    <row r="38" spans="1:10" ht="16.5" x14ac:dyDescent="0.35">
      <c r="A38" s="59" t="s">
        <v>43</v>
      </c>
      <c r="B38" s="60"/>
      <c r="C38" s="2"/>
      <c r="D38" s="62"/>
      <c r="E38" s="62"/>
      <c r="F38" s="145">
        <f>SUM('1016:1465'!F38)</f>
        <v>100000</v>
      </c>
      <c r="G38" s="145">
        <f>SUM('1016:1465'!G38)</f>
        <v>22900</v>
      </c>
      <c r="H38" s="147"/>
      <c r="I38" s="61"/>
      <c r="J38" s="11"/>
    </row>
    <row r="39" spans="1:10" ht="16.5" x14ac:dyDescent="0.35">
      <c r="A39" s="59" t="s">
        <v>44</v>
      </c>
      <c r="B39" s="60"/>
      <c r="C39" s="2"/>
      <c r="D39" s="62"/>
      <c r="E39" s="62"/>
      <c r="F39" s="145">
        <f>SUM('1016:1465'!F39)</f>
        <v>7101296</v>
      </c>
      <c r="G39" s="145">
        <f>SUM('1016:1465'!G39)</f>
        <v>6634025.5099999998</v>
      </c>
      <c r="H39" s="147"/>
      <c r="I39" s="61"/>
      <c r="J39" s="11"/>
    </row>
    <row r="40" spans="1:10" x14ac:dyDescent="0.2">
      <c r="A40" s="63" t="s">
        <v>105</v>
      </c>
      <c r="B40" s="63"/>
      <c r="C40" s="63"/>
      <c r="D40" s="63"/>
      <c r="E40" s="63"/>
      <c r="F40" s="145">
        <f>SUM('1016:1465'!F40)</f>
        <v>2563806</v>
      </c>
      <c r="G40" s="145">
        <f>SUM('1016:1465'!G40)</f>
        <v>2275203.1</v>
      </c>
      <c r="H40" s="147"/>
      <c r="I40" s="61"/>
      <c r="J40" s="11"/>
    </row>
    <row r="41" spans="1:10" ht="18" x14ac:dyDescent="0.35">
      <c r="A41" s="59" t="s">
        <v>38</v>
      </c>
      <c r="B41" s="64"/>
      <c r="C41" s="64"/>
      <c r="D41" s="36"/>
      <c r="E41" s="28" t="s">
        <v>97</v>
      </c>
      <c r="F41" s="145">
        <f>SUM('1016:1465'!F41)</f>
        <v>4273639</v>
      </c>
      <c r="G41" s="145">
        <f>SUM('1016:1465'!G41)</f>
        <v>4558065.4000000004</v>
      </c>
      <c r="H41" s="147"/>
      <c r="I41" s="65"/>
      <c r="J41" s="11"/>
    </row>
    <row r="42" spans="1:10" x14ac:dyDescent="0.2">
      <c r="A42" s="392"/>
      <c r="B42" s="392"/>
      <c r="C42" s="392"/>
      <c r="D42" s="392"/>
      <c r="E42" s="392"/>
      <c r="F42" s="392"/>
      <c r="G42" s="392"/>
      <c r="H42" s="392"/>
      <c r="I42" s="392"/>
      <c r="J42" s="11"/>
    </row>
    <row r="43" spans="1:10" x14ac:dyDescent="0.2">
      <c r="A43" s="66"/>
      <c r="B43" s="66"/>
      <c r="C43" s="66"/>
      <c r="D43" s="66"/>
      <c r="E43" s="66"/>
      <c r="F43" s="66"/>
      <c r="G43" s="66"/>
      <c r="H43" s="66"/>
      <c r="I43" s="66"/>
      <c r="J43" s="11"/>
    </row>
    <row r="44" spans="1:10" ht="19.5" thickBot="1" x14ac:dyDescent="0.45">
      <c r="A44" s="32" t="s">
        <v>24</v>
      </c>
      <c r="B44" s="32" t="s">
        <v>25</v>
      </c>
      <c r="C44" s="34"/>
      <c r="D44" s="36"/>
      <c r="E44" s="36"/>
      <c r="F44" s="67"/>
      <c r="G44" s="68"/>
      <c r="H44" s="408" t="s">
        <v>42</v>
      </c>
      <c r="I44" s="409"/>
      <c r="J44" s="11"/>
    </row>
    <row r="45" spans="1:10" ht="18.75" thickTop="1" x14ac:dyDescent="0.35">
      <c r="A45" s="124"/>
      <c r="B45" s="125"/>
      <c r="C45" s="126"/>
      <c r="D45" s="125"/>
      <c r="E45" s="127" t="s">
        <v>116</v>
      </c>
      <c r="F45" s="128" t="s">
        <v>26</v>
      </c>
      <c r="G45" s="129" t="s">
        <v>27</v>
      </c>
      <c r="H45" s="130" t="s">
        <v>28</v>
      </c>
      <c r="I45" s="131" t="s">
        <v>41</v>
      </c>
      <c r="J45" s="11"/>
    </row>
    <row r="46" spans="1:10" x14ac:dyDescent="0.2">
      <c r="A46" s="132"/>
      <c r="B46" s="133"/>
      <c r="C46" s="133"/>
      <c r="D46" s="133"/>
      <c r="E46" s="132"/>
      <c r="F46" s="394"/>
      <c r="G46" s="134"/>
      <c r="H46" s="135">
        <v>41274</v>
      </c>
      <c r="I46" s="136">
        <v>41274</v>
      </c>
      <c r="J46" s="11"/>
    </row>
    <row r="47" spans="1:10" x14ac:dyDescent="0.2">
      <c r="A47" s="132"/>
      <c r="B47" s="133"/>
      <c r="C47" s="133"/>
      <c r="D47" s="133"/>
      <c r="E47" s="132"/>
      <c r="F47" s="394"/>
      <c r="G47" s="137"/>
      <c r="H47" s="137"/>
      <c r="I47" s="138"/>
      <c r="J47" s="11"/>
    </row>
    <row r="48" spans="1:10" ht="13.5" thickBot="1" x14ac:dyDescent="0.25">
      <c r="A48" s="139"/>
      <c r="B48" s="140"/>
      <c r="C48" s="140"/>
      <c r="D48" s="140"/>
      <c r="E48" s="139"/>
      <c r="F48" s="141"/>
      <c r="G48" s="142"/>
      <c r="H48" s="142"/>
      <c r="I48" s="143"/>
      <c r="J48" s="11"/>
    </row>
    <row r="49" spans="1:10" ht="13.5" thickTop="1" x14ac:dyDescent="0.2">
      <c r="A49" s="69"/>
      <c r="B49" s="70"/>
      <c r="C49" s="70" t="s">
        <v>21</v>
      </c>
      <c r="D49" s="70"/>
      <c r="E49" s="173">
        <f>SUM('1016:1465'!E49)</f>
        <v>0</v>
      </c>
      <c r="F49" s="179">
        <f>SUM('1016:1465'!F49)</f>
        <v>0</v>
      </c>
      <c r="G49" s="179">
        <f>SUM('1016:1465'!G49)</f>
        <v>0</v>
      </c>
      <c r="H49" s="179">
        <f>SUM('1016:1465'!H49)</f>
        <v>41639</v>
      </c>
      <c r="I49" s="174">
        <f>SUM('1016:1465'!I49)</f>
        <v>41639</v>
      </c>
      <c r="J49" s="11"/>
    </row>
    <row r="50" spans="1:10" x14ac:dyDescent="0.2">
      <c r="A50" s="75"/>
      <c r="B50" s="76"/>
      <c r="C50" s="76" t="s">
        <v>29</v>
      </c>
      <c r="D50" s="76"/>
      <c r="E50" s="175">
        <f>SUM('1016:1465'!E50)</f>
        <v>276160</v>
      </c>
      <c r="F50" s="180">
        <f>SUM('1016:1465'!F50)</f>
        <v>98000</v>
      </c>
      <c r="G50" s="180">
        <f>SUM('1016:1465'!G50)</f>
        <v>86000</v>
      </c>
      <c r="H50" s="180">
        <f>SUM('1016:1465'!H50)</f>
        <v>288160</v>
      </c>
      <c r="I50" s="176">
        <f>SUM('1016:1465'!I50)</f>
        <v>288160</v>
      </c>
      <c r="J50" s="11"/>
    </row>
    <row r="51" spans="1:10" x14ac:dyDescent="0.2">
      <c r="A51" s="75"/>
      <c r="B51" s="76"/>
      <c r="C51" s="76" t="s">
        <v>20</v>
      </c>
      <c r="D51" s="76"/>
      <c r="E51" s="175">
        <f>SUM('1016:1465'!E51)</f>
        <v>1364621.77</v>
      </c>
      <c r="F51" s="180">
        <f>SUM('1016:1465'!F51)</f>
        <v>886194.25</v>
      </c>
      <c r="G51" s="180">
        <f>SUM('1016:1465'!G51)</f>
        <v>930835.3</v>
      </c>
      <c r="H51" s="180">
        <f>SUM('1016:1465'!H51)</f>
        <v>1319980.7200000002</v>
      </c>
      <c r="I51" s="176">
        <f>SUM('1016:1465'!I51)</f>
        <v>1118800.01</v>
      </c>
      <c r="J51" s="11"/>
    </row>
    <row r="52" spans="1:10" x14ac:dyDescent="0.2">
      <c r="A52" s="75"/>
      <c r="B52" s="76"/>
      <c r="C52" s="76" t="s">
        <v>30</v>
      </c>
      <c r="D52" s="76"/>
      <c r="E52" s="175">
        <f>SUM('1016:1465'!E52)</f>
        <v>4613424.0500000007</v>
      </c>
      <c r="F52" s="180">
        <f>SUM('1016:1465'!F52)</f>
        <v>2966174.8600000003</v>
      </c>
      <c r="G52" s="180">
        <f>SUM('1016:1465'!G52)</f>
        <v>2400564.12</v>
      </c>
      <c r="H52" s="180">
        <f>SUM('1016:1465'!H52)</f>
        <v>5179034.790000001</v>
      </c>
      <c r="I52" s="176">
        <f>SUM('1016:1465'!I52)</f>
        <v>4469343.12</v>
      </c>
      <c r="J52" s="11"/>
    </row>
    <row r="53" spans="1:10" ht="18.75" thickBot="1" x14ac:dyDescent="0.4">
      <c r="A53" s="81" t="s">
        <v>12</v>
      </c>
      <c r="B53" s="82"/>
      <c r="C53" s="82"/>
      <c r="D53" s="82"/>
      <c r="E53" s="177">
        <f>SUM('1016:1465'!E53)</f>
        <v>6183999.7699999996</v>
      </c>
      <c r="F53" s="181">
        <f>SUM('1016:1465'!F53)</f>
        <v>5259103.1100000003</v>
      </c>
      <c r="G53" s="181">
        <f>SUM('1016:1465'!G53)</f>
        <v>4990885.16</v>
      </c>
      <c r="H53" s="181">
        <f>SUM('1016:1465'!H53)</f>
        <v>6452217.7199999988</v>
      </c>
      <c r="I53" s="178">
        <f>SUM('1016:1465'!I53)</f>
        <v>3625038.3500000006</v>
      </c>
      <c r="J53" s="11"/>
    </row>
    <row r="54" spans="1:10" ht="18.75" thickTop="1" x14ac:dyDescent="0.35">
      <c r="A54" s="83"/>
      <c r="B54" s="64"/>
      <c r="C54" s="64"/>
      <c r="D54" s="36"/>
      <c r="E54" s="36"/>
      <c r="F54" s="67"/>
      <c r="G54" s="68"/>
      <c r="H54" s="84"/>
      <c r="I54" s="84"/>
      <c r="J54" s="11"/>
    </row>
    <row r="55" spans="1:10" ht="18" x14ac:dyDescent="0.35">
      <c r="A55" s="83"/>
      <c r="B55" s="64"/>
      <c r="C55" s="64"/>
      <c r="D55" s="36"/>
      <c r="E55" s="36"/>
      <c r="F55" s="67"/>
      <c r="G55" s="85"/>
      <c r="H55" s="86"/>
      <c r="I55" s="86"/>
      <c r="J55" s="11"/>
    </row>
    <row r="56" spans="1:10" ht="18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1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2">
    <mergeCell ref="K31:S31"/>
    <mergeCell ref="A32:I34"/>
    <mergeCell ref="A42:I42"/>
    <mergeCell ref="H44:I44"/>
    <mergeCell ref="F46:F47"/>
    <mergeCell ref="E7:I7"/>
    <mergeCell ref="H13:I13"/>
    <mergeCell ref="A2:D2"/>
    <mergeCell ref="E2:I2"/>
    <mergeCell ref="E3:I3"/>
    <mergeCell ref="E4:I4"/>
    <mergeCell ref="E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13</vt:i4>
      </vt:variant>
    </vt:vector>
  </HeadingPairs>
  <TitlesOfParts>
    <vt:vector size="28" baseType="lpstr">
      <vt:lpstr>Rekapitulace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1401</vt:lpstr>
      <vt:lpstr>1402</vt:lpstr>
      <vt:lpstr>1465</vt:lpstr>
      <vt:lpstr>List1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'1401'!Oblast_tisku</vt:lpstr>
      <vt:lpstr>'1402'!Oblast_tisku</vt:lpstr>
      <vt:lpstr>'1465'!Oblast_tisku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Stiebnerová Monika</cp:lastModifiedBy>
  <cp:lastPrinted>2014-06-02T13:48:23Z</cp:lastPrinted>
  <dcterms:created xsi:type="dcterms:W3CDTF">2008-01-24T08:46:29Z</dcterms:created>
  <dcterms:modified xsi:type="dcterms:W3CDTF">2014-06-02T13:48:24Z</dcterms:modified>
</cp:coreProperties>
</file>