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8460" windowHeight="8340"/>
  </bookViews>
  <sheets>
    <sheet name="1. Bilance příjmů a výdajů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'1. Bilance příjmů a výdajů'!$A$1:$E$72</definedName>
  </definedNames>
  <calcPr calcId="145621"/>
</workbook>
</file>

<file path=xl/calcChain.xml><?xml version="1.0" encoding="utf-8"?>
<calcChain xmlns="http://schemas.openxmlformats.org/spreadsheetml/2006/main">
  <c r="F68" i="2" l="1"/>
  <c r="D68" i="2"/>
  <c r="D42" i="2"/>
  <c r="D65" i="2" l="1"/>
  <c r="H41" i="2"/>
  <c r="G32" i="2"/>
  <c r="F32" i="2"/>
  <c r="G31" i="2"/>
  <c r="F31" i="2"/>
  <c r="D31" i="2"/>
  <c r="G30" i="2"/>
  <c r="F30" i="2"/>
  <c r="C31" i="2"/>
  <c r="F4" i="2" l="1"/>
  <c r="D67" i="2" l="1"/>
  <c r="D55" i="2"/>
  <c r="D64" i="2"/>
  <c r="D46" i="2"/>
  <c r="D28" i="2"/>
  <c r="B29" i="2" l="1"/>
  <c r="C29" i="2"/>
  <c r="D29" i="2" s="1"/>
  <c r="F42" i="2" l="1"/>
  <c r="D12" i="2"/>
  <c r="D10" i="2"/>
  <c r="D21" i="2"/>
  <c r="D18" i="2"/>
  <c r="B31" i="2" l="1"/>
  <c r="E30" i="2" l="1"/>
  <c r="B36" i="2"/>
  <c r="E36" i="2"/>
  <c r="E37" i="2"/>
  <c r="E38" i="2"/>
  <c r="B39" i="2"/>
  <c r="C39" i="2"/>
  <c r="C40" i="2" s="1"/>
  <c r="D40" i="2"/>
  <c r="E21" i="2"/>
  <c r="C20" i="2" l="1"/>
  <c r="C41" i="2" s="1"/>
  <c r="B40" i="2"/>
  <c r="E40" i="2"/>
  <c r="B20" i="2"/>
  <c r="B41" i="2" s="1"/>
  <c r="D20" i="2"/>
  <c r="D22" i="2" s="1"/>
  <c r="E19" i="2"/>
  <c r="E7" i="2"/>
  <c r="E18" i="2"/>
  <c r="E31" i="2"/>
  <c r="E27" i="2"/>
  <c r="C11" i="2"/>
  <c r="C13" i="2" s="1"/>
  <c r="I37" i="2" s="1"/>
  <c r="E9" i="2"/>
  <c r="E8" i="2"/>
  <c r="E10" i="2"/>
  <c r="D11" i="2"/>
  <c r="B11" i="2"/>
  <c r="B13" i="2" s="1"/>
  <c r="H37" i="2" s="1"/>
  <c r="J38" i="2" l="1"/>
  <c r="H32" i="2"/>
  <c r="C22" i="2"/>
  <c r="I38" i="2" s="1"/>
  <c r="B22" i="2"/>
  <c r="H38" i="2" s="1"/>
  <c r="E20" i="2"/>
  <c r="E11" i="2"/>
  <c r="E22" i="2" l="1"/>
  <c r="E12" i="2" l="1"/>
  <c r="D13" i="2"/>
  <c r="H31" i="2" l="1"/>
  <c r="H33" i="2" s="1"/>
  <c r="H42" i="2" s="1"/>
  <c r="H30" i="2"/>
  <c r="D45" i="2"/>
  <c r="E13" i="2"/>
  <c r="J37" i="2"/>
  <c r="I30" i="2" l="1"/>
</calcChain>
</file>

<file path=xl/sharedStrings.xml><?xml version="1.0" encoding="utf-8"?>
<sst xmlns="http://schemas.openxmlformats.org/spreadsheetml/2006/main" count="84" uniqueCount="64">
  <si>
    <t>Výdaje</t>
  </si>
  <si>
    <t xml:space="preserve">Výdaje celkem  </t>
  </si>
  <si>
    <t>PŘÍJMY</t>
  </si>
  <si>
    <t>VÝDAJE</t>
  </si>
  <si>
    <t>schválený rozpočet</t>
  </si>
  <si>
    <t>upravený rozpočet</t>
  </si>
  <si>
    <t xml:space="preserve">Výdaje Olomouckého kraje                                (po konsolidaci)                </t>
  </si>
  <si>
    <t>skutečnost</t>
  </si>
  <si>
    <t>%</t>
  </si>
  <si>
    <t>Konsolidace *</t>
  </si>
  <si>
    <t xml:space="preserve">Příjmy Olomouckého kraje                                (po konsolidaci)                </t>
  </si>
  <si>
    <t>Příjmy</t>
  </si>
  <si>
    <t>Příjmy celkem</t>
  </si>
  <si>
    <t>Kč</t>
  </si>
  <si>
    <t>v Kč</t>
  </si>
  <si>
    <t>* Konsolidace je očištění údajů o rozpočtu a skutečnosti o interní přesuny peněžních prostředků uvnitř organizace mezi jednotlivými účty.</t>
  </si>
  <si>
    <t>• Běžné výdaje</t>
  </si>
  <si>
    <t>Způsob výpočtu zůstatku bankovních účtů:</t>
  </si>
  <si>
    <t xml:space="preserve">FINANCOVÁNÍ </t>
  </si>
  <si>
    <t xml:space="preserve">• Zapojení zůstatků na bankovních účtech </t>
  </si>
  <si>
    <t xml:space="preserve">• Přijaté úvěry </t>
  </si>
  <si>
    <t xml:space="preserve">• Splátky úvěrů </t>
  </si>
  <si>
    <t>• Nerealizované kurzové rozdíly</t>
  </si>
  <si>
    <t xml:space="preserve">Financování </t>
  </si>
  <si>
    <t xml:space="preserve">Financování celkem </t>
  </si>
  <si>
    <t>b) zůstatek na fondu sociálních potřeb (zapojuje se samostatně - Příloha č. 6)</t>
  </si>
  <si>
    <t>c) zůstatek na fondu na podporu výstavby a obnovy vodohospodářské infrastruktury na území Olomouckého kraje (zapojuje se samostatně - Příloha č. 7)</t>
  </si>
  <si>
    <t>• Kapitálové výdaje</t>
  </si>
  <si>
    <r>
      <t>•</t>
    </r>
    <r>
      <rPr>
        <sz val="13.5"/>
        <rFont val="Arial CE"/>
        <charset val="238"/>
      </rPr>
      <t xml:space="preserve"> Daňové příjmy</t>
    </r>
  </si>
  <si>
    <r>
      <t>•</t>
    </r>
    <r>
      <rPr>
        <sz val="13.5"/>
        <rFont val="Arial CE"/>
        <charset val="238"/>
      </rPr>
      <t xml:space="preserve"> Nedaňové příjmy</t>
    </r>
  </si>
  <si>
    <r>
      <t>•</t>
    </r>
    <r>
      <rPr>
        <sz val="13.5"/>
        <rFont val="Arial CE"/>
        <charset val="238"/>
      </rPr>
      <t xml:space="preserve"> Kapitálové příjmy</t>
    </r>
  </si>
  <si>
    <r>
      <t>•</t>
    </r>
    <r>
      <rPr>
        <sz val="13.5"/>
        <rFont val="Arial CE"/>
        <charset val="238"/>
      </rPr>
      <t xml:space="preserve"> Přijaté dotace</t>
    </r>
  </si>
  <si>
    <t>FINANCOVÁNÍ</t>
  </si>
  <si>
    <t>Financování</t>
  </si>
  <si>
    <t xml:space="preserve">• Změna stavu krátkodobých prostředků na bankovních účtech </t>
  </si>
  <si>
    <t>• Dlouhodobé přijaté půjčené prostředky</t>
  </si>
  <si>
    <t>• Splátky úvěrů</t>
  </si>
  <si>
    <t>• Operace z peněžních účtů a kurzové rozdíly</t>
  </si>
  <si>
    <t>Financování celkem</t>
  </si>
  <si>
    <t>1. Bilance příjmů a výdajů Olomouckého kraje k 31.12.2013</t>
  </si>
  <si>
    <t>Počáteční zůstatek k 1.1.2013</t>
  </si>
  <si>
    <t>zapojeno do rozpočtu roku 2013</t>
  </si>
  <si>
    <t>Zůstatek na bankovních účtech Olomouckého kraje k 31.12.2013</t>
  </si>
  <si>
    <t>a) zapojení zůstatku EIB, zůstatku na bankovních účtech a zůstatku z nájemného Středomoravská nemocniční, a.s. ve schváleném rozpočtu Olomouckého kraje na rok 2014, schváleném Zastupitelstvem Olomouckého kraje dne 19.12.2013</t>
  </si>
  <si>
    <t>Zůstatek bankovních účtů k 31.12.2013</t>
  </si>
  <si>
    <t>d) zůstatek na účtu pro Evropské programy (ORJ - 52) - zapojeno usnesením Rady Olomouckého kraje ze dne 30.4.2014</t>
  </si>
  <si>
    <t>e) zůstatek na účtu pro Evropské programy (ORJ - 56) - zapojeno usnesením Rady Olomouckého kraje ze dne 23.1.2014</t>
  </si>
  <si>
    <t>f) zůstatek na účtu pro Evropské programy (ORJ - 57) - zapojeno usnesením Rady Olomouckého kraje ze dne 23.1.2014</t>
  </si>
  <si>
    <t>g) zůstatek na účtu pro Evropské programy (ORJ - 58) - zapojeno usnesením Rady Olomouckého kraje ze dne 23.1.2014</t>
  </si>
  <si>
    <t>h) zůstatek na účtu pro Evropské programy (ORJ - 60) - zapojeno usnesením Rady Olomouckého kraje ze dne 9.1.2014</t>
  </si>
  <si>
    <t>i) zůstatek na účtu pro Evropské programy (ORJ - 63) - zapojeno usnesením Rady Olomouckého kraje ze dne 9.1.2014</t>
  </si>
  <si>
    <t>j) zůstatek na účtu pro Evropské programy (ORJ - 64) - zapojeno usnesením Rady Olomouckého kraje ze dne 9.1.2014</t>
  </si>
  <si>
    <t>k) zůstatek na účtu pro Evropské programy (ORJ - 66) - zapojeno usnesením Rady Olomouckého kraje ze dne 9.1.2014</t>
  </si>
  <si>
    <t>l) zůstatek na účtu pro Evropské programy (ORJ - 67) - zapojeno usnesením Rady Olomouckého kraje ze dne 9.1.2014</t>
  </si>
  <si>
    <t>m) zůstatek na účtu pro Evropské programy (ORJ - 68) - zapojeno usnesením Rady Olomouckého kraje ze dne 9.1.2014</t>
  </si>
  <si>
    <t>n) zůstatek na účtu pro Evropské programy (ORJ - 69) - zapojeno usnesením Rady Olomouckého kraje ze dne 9.1.2014</t>
  </si>
  <si>
    <t>o) zůstatek na účtu pro Evropské programy (ORJ - 71) - zapojeno usnesením Rady Olomouckého kraje ze dne 23.1.2014</t>
  </si>
  <si>
    <t>p) zůstatek na účtu pro Evropské programy (ORJ - 72) - zapojeno usnesením Rady Olomouckého kraje ze dne 23.1.2014</t>
  </si>
  <si>
    <t>r) zůstatek na účtu pro Evropské programy (ORJ - 73) - zapojeno usnesením Rady Olomouckého kraje ze dne 23.1.2014</t>
  </si>
  <si>
    <t>s) zůstatek na účtu pro Evropské programy (ORJ - 74) - zapojeno usnesením Rady Olomouckého kraje ze dne 23.1.2014</t>
  </si>
  <si>
    <t>t) zůstatek na účtu pro Evropské programy (ORJ - 75) - zapojeno usnesením Rady Olomouckého kraje ze dne 23.1.2014</t>
  </si>
  <si>
    <t>u) zůstatek úvěrového rámce poskytnutého Evropskou investiční bankou, který musí být použit na financování projektů Olomouckého kraje a příspěvkových organizací zřizovaných Olomouckým krajem  - zapojeno usnesením Rady Olomouckého kraje ze dne 9.1.2014</t>
  </si>
  <si>
    <t>v) zůstatek úvěrového rámce poskytnutého Komerční bankou,a.s., který musí být použit na financování projektů Olomouckého kraje - zapojeno usensením Rady Olomouckého kraje ze dne 20.3.2014</t>
  </si>
  <si>
    <t>w) finanční vypořádání se státním rozpočtem - Příloha č.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</si>
</sst>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\ &quot;Kč&quot;"/>
  </numFmts>
  <fonts count="5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9"/>
      <name val="Arial CE"/>
      <charset val="238"/>
    </font>
    <font>
      <sz val="9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2"/>
      <color indexed="10"/>
      <name val="Arial"/>
      <family val="2"/>
      <charset val="238"/>
    </font>
    <font>
      <sz val="13.5"/>
      <name val="Arial"/>
      <family val="2"/>
      <charset val="238"/>
    </font>
    <font>
      <sz val="13.5"/>
      <name val="Arial CE"/>
      <charset val="238"/>
    </font>
    <font>
      <sz val="13.5"/>
      <color indexed="10"/>
      <name val="Arial CE"/>
      <charset val="238"/>
    </font>
    <font>
      <sz val="13.5"/>
      <color indexed="10"/>
      <name val="Arial"/>
      <family val="2"/>
      <charset val="238"/>
    </font>
    <font>
      <b/>
      <sz val="13.5"/>
      <name val="Arial CE"/>
      <charset val="238"/>
    </font>
    <font>
      <b/>
      <sz val="13.5"/>
      <name val="Arial"/>
      <family val="2"/>
      <charset val="238"/>
    </font>
    <font>
      <b/>
      <sz val="13.5"/>
      <color indexed="10"/>
      <name val="Arial CE"/>
      <charset val="238"/>
    </font>
    <font>
      <b/>
      <sz val="13.5"/>
      <color indexed="10"/>
      <name val="Arial"/>
      <family val="2"/>
      <charset val="238"/>
    </font>
    <font>
      <sz val="13.5"/>
      <name val="Arial CE"/>
      <family val="2"/>
      <charset val="238"/>
    </font>
    <font>
      <sz val="13.5"/>
      <color indexed="10"/>
      <name val="Arial CE"/>
      <family val="2"/>
      <charset val="238"/>
    </font>
    <font>
      <b/>
      <sz val="13.5"/>
      <color indexed="10"/>
      <name val="Arial CE"/>
      <family val="2"/>
      <charset val="238"/>
    </font>
    <font>
      <sz val="12"/>
      <color indexed="9"/>
      <name val="Arial CE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sz val="12"/>
      <name val="Arial CE"/>
      <charset val="238"/>
    </font>
    <font>
      <b/>
      <sz val="11"/>
      <color rgb="FFFF0000"/>
      <name val="Arial"/>
      <family val="2"/>
      <charset val="238"/>
    </font>
    <font>
      <sz val="13.5"/>
      <color theme="0"/>
      <name val="Arial"/>
      <family val="2"/>
      <charset val="238"/>
    </font>
    <font>
      <b/>
      <sz val="13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3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" fontId="2" fillId="0" borderId="0"/>
  </cellStyleXfs>
  <cellXfs count="181">
    <xf numFmtId="0" fontId="0" fillId="0" borderId="0" xfId="0"/>
    <xf numFmtId="3" fontId="3" fillId="0" borderId="0" xfId="1" applyFont="1"/>
    <xf numFmtId="3" fontId="2" fillId="0" borderId="0" xfId="1"/>
    <xf numFmtId="0" fontId="10" fillId="0" borderId="0" xfId="0" applyFont="1"/>
    <xf numFmtId="0" fontId="12" fillId="0" borderId="0" xfId="0" applyFont="1"/>
    <xf numFmtId="4" fontId="12" fillId="0" borderId="0" xfId="0" applyNumberFormat="1" applyFont="1"/>
    <xf numFmtId="4" fontId="14" fillId="0" borderId="0" xfId="0" applyNumberFormat="1" applyFont="1"/>
    <xf numFmtId="4" fontId="11" fillId="0" borderId="0" xfId="0" applyNumberFormat="1" applyFont="1"/>
    <xf numFmtId="4" fontId="14" fillId="0" borderId="0" xfId="0" applyNumberFormat="1" applyFont="1" applyFill="1"/>
    <xf numFmtId="4" fontId="16" fillId="0" borderId="0" xfId="1" applyNumberFormat="1" applyFont="1" applyFill="1" applyBorder="1"/>
    <xf numFmtId="3" fontId="16" fillId="0" borderId="0" xfId="1" applyFont="1" applyFill="1" applyBorder="1"/>
    <xf numFmtId="2" fontId="0" fillId="0" borderId="0" xfId="0" applyNumberFormat="1"/>
    <xf numFmtId="0" fontId="17" fillId="0" borderId="0" xfId="0" applyFont="1"/>
    <xf numFmtId="4" fontId="19" fillId="0" borderId="0" xfId="0" applyNumberFormat="1" applyFont="1" applyFill="1" applyBorder="1"/>
    <xf numFmtId="0" fontId="19" fillId="0" borderId="0" xfId="0" applyFont="1" applyFill="1" applyBorder="1"/>
    <xf numFmtId="0" fontId="20" fillId="0" borderId="0" xfId="0" applyFont="1" applyFill="1"/>
    <xf numFmtId="0" fontId="19" fillId="0" borderId="0" xfId="0" applyFont="1" applyFill="1"/>
    <xf numFmtId="0" fontId="22" fillId="0" borderId="0" xfId="0" applyFont="1" applyFill="1"/>
    <xf numFmtId="0" fontId="18" fillId="0" borderId="0" xfId="0" applyFont="1" applyFill="1"/>
    <xf numFmtId="164" fontId="4" fillId="0" borderId="1" xfId="0" applyNumberFormat="1" applyFont="1" applyFill="1" applyBorder="1"/>
    <xf numFmtId="3" fontId="9" fillId="0" borderId="2" xfId="0" applyNumberFormat="1" applyFont="1" applyFill="1" applyBorder="1" applyAlignment="1">
      <alignment horizontal="center" vertical="center" wrapText="1"/>
    </xf>
    <xf numFmtId="3" fontId="5" fillId="0" borderId="2" xfId="1" applyFont="1" applyFill="1" applyBorder="1" applyAlignment="1">
      <alignment horizontal="center" vertical="center"/>
    </xf>
    <xf numFmtId="0" fontId="0" fillId="0" borderId="0" xfId="0" applyFill="1"/>
    <xf numFmtId="0" fontId="21" fillId="0" borderId="0" xfId="0" applyFont="1" applyFill="1"/>
    <xf numFmtId="0" fontId="13" fillId="0" borderId="0" xfId="0" applyFont="1" applyFill="1"/>
    <xf numFmtId="4" fontId="19" fillId="0" borderId="0" xfId="0" applyNumberFormat="1" applyFont="1" applyFill="1"/>
    <xf numFmtId="0" fontId="1" fillId="0" borderId="0" xfId="0" applyFont="1" applyFill="1"/>
    <xf numFmtId="3" fontId="7" fillId="0" borderId="0" xfId="1" applyFont="1" applyFill="1"/>
    <xf numFmtId="3" fontId="2" fillId="0" borderId="0" xfId="1" applyFont="1" applyFill="1" applyAlignment="1">
      <alignment horizontal="right"/>
    </xf>
    <xf numFmtId="0" fontId="9" fillId="0" borderId="3" xfId="0" applyFont="1" applyFill="1" applyBorder="1" applyAlignment="1">
      <alignment horizontal="left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2" fillId="0" borderId="5" xfId="0" applyFont="1" applyFill="1" applyBorder="1" applyAlignment="1"/>
    <xf numFmtId="164" fontId="10" fillId="0" borderId="6" xfId="0" applyNumberFormat="1" applyFont="1" applyFill="1" applyBorder="1"/>
    <xf numFmtId="3" fontId="21" fillId="0" borderId="0" xfId="0" applyNumberFormat="1" applyFont="1" applyFill="1"/>
    <xf numFmtId="4" fontId="15" fillId="0" borderId="0" xfId="0" applyNumberFormat="1" applyFont="1" applyFill="1"/>
    <xf numFmtId="0" fontId="14" fillId="0" borderId="0" xfId="0" applyFont="1" applyFill="1"/>
    <xf numFmtId="4" fontId="14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/>
    <xf numFmtId="4" fontId="4" fillId="2" borderId="8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/>
    <xf numFmtId="4" fontId="8" fillId="2" borderId="8" xfId="0" applyNumberFormat="1" applyFont="1" applyFill="1" applyBorder="1" applyAlignment="1"/>
    <xf numFmtId="4" fontId="4" fillId="2" borderId="8" xfId="0" applyNumberFormat="1" applyFont="1" applyFill="1" applyBorder="1"/>
    <xf numFmtId="4" fontId="12" fillId="2" borderId="9" xfId="0" applyNumberFormat="1" applyFont="1" applyFill="1" applyBorder="1" applyAlignment="1"/>
    <xf numFmtId="4" fontId="9" fillId="0" borderId="0" xfId="0" applyNumberFormat="1" applyFont="1" applyFill="1" applyBorder="1"/>
    <xf numFmtId="0" fontId="0" fillId="0" borderId="0" xfId="0" applyFill="1" applyBorder="1"/>
    <xf numFmtId="0" fontId="4" fillId="2" borderId="0" xfId="0" applyFont="1" applyFill="1"/>
    <xf numFmtId="4" fontId="42" fillId="0" borderId="0" xfId="0" applyNumberFormat="1" applyFont="1"/>
    <xf numFmtId="0" fontId="42" fillId="0" borderId="0" xfId="0" applyFont="1"/>
    <xf numFmtId="4" fontId="43" fillId="0" borderId="0" xfId="0" applyNumberFormat="1" applyFont="1" applyFill="1" applyBorder="1"/>
    <xf numFmtId="0" fontId="44" fillId="0" borderId="0" xfId="0" applyFont="1" applyFill="1" applyBorder="1"/>
    <xf numFmtId="4" fontId="45" fillId="0" borderId="0" xfId="0" applyNumberFormat="1" applyFont="1" applyFill="1" applyBorder="1"/>
    <xf numFmtId="0" fontId="45" fillId="0" borderId="0" xfId="0" applyFont="1" applyFill="1"/>
    <xf numFmtId="0" fontId="44" fillId="0" borderId="0" xfId="0" applyFont="1" applyFill="1"/>
    <xf numFmtId="4" fontId="41" fillId="0" borderId="0" xfId="0" applyNumberFormat="1" applyFont="1" applyFill="1" applyBorder="1"/>
    <xf numFmtId="0" fontId="4" fillId="0" borderId="0" xfId="0" applyFont="1" applyFill="1"/>
    <xf numFmtId="3" fontId="23" fillId="0" borderId="0" xfId="1" applyFont="1"/>
    <xf numFmtId="3" fontId="6" fillId="0" borderId="0" xfId="1" applyFont="1" applyAlignment="1">
      <alignment horizontal="right"/>
    </xf>
    <xf numFmtId="0" fontId="24" fillId="0" borderId="3" xfId="0" applyFont="1" applyFill="1" applyBorder="1" applyAlignment="1">
      <alignment horizontal="left" vertical="center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2" xfId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/>
    <xf numFmtId="3" fontId="6" fillId="0" borderId="0" xfId="1" applyFont="1" applyFill="1" applyAlignment="1">
      <alignment horizontal="right"/>
    </xf>
    <xf numFmtId="0" fontId="27" fillId="0" borderId="0" xfId="0" applyFont="1" applyFill="1"/>
    <xf numFmtId="3" fontId="29" fillId="0" borderId="7" xfId="1" applyFont="1" applyFill="1" applyBorder="1"/>
    <xf numFmtId="4" fontId="30" fillId="2" borderId="10" xfId="1" applyNumberFormat="1" applyFont="1" applyFill="1" applyBorder="1"/>
    <xf numFmtId="164" fontId="29" fillId="0" borderId="1" xfId="0" applyNumberFormat="1" applyFont="1" applyFill="1" applyBorder="1"/>
    <xf numFmtId="4" fontId="31" fillId="0" borderId="0" xfId="1" applyNumberFormat="1" applyFont="1" applyFill="1" applyBorder="1"/>
    <xf numFmtId="3" fontId="31" fillId="0" borderId="0" xfId="1" applyFont="1" applyFill="1" applyBorder="1"/>
    <xf numFmtId="0" fontId="32" fillId="0" borderId="0" xfId="0" applyFont="1" applyFill="1"/>
    <xf numFmtId="4" fontId="30" fillId="2" borderId="8" xfId="1" applyNumberFormat="1" applyFont="1" applyFill="1" applyBorder="1"/>
    <xf numFmtId="3" fontId="29" fillId="0" borderId="11" xfId="1" applyFont="1" applyFill="1" applyBorder="1"/>
    <xf numFmtId="4" fontId="30" fillId="2" borderId="12" xfId="1" applyNumberFormat="1" applyFont="1" applyFill="1" applyBorder="1"/>
    <xf numFmtId="3" fontId="33" fillId="0" borderId="11" xfId="1" applyFont="1" applyFill="1" applyBorder="1"/>
    <xf numFmtId="4" fontId="33" fillId="2" borderId="12" xfId="1" applyNumberFormat="1" applyFont="1" applyFill="1" applyBorder="1"/>
    <xf numFmtId="164" fontId="34" fillId="0" borderId="6" xfId="0" applyNumberFormat="1" applyFont="1" applyFill="1" applyBorder="1"/>
    <xf numFmtId="4" fontId="35" fillId="0" borderId="0" xfId="1" applyNumberFormat="1" applyFont="1" applyFill="1" applyBorder="1"/>
    <xf numFmtId="3" fontId="35" fillId="0" borderId="0" xfId="1" applyFont="1" applyFill="1" applyBorder="1"/>
    <xf numFmtId="0" fontId="36" fillId="0" borderId="0" xfId="0" applyFont="1" applyFill="1"/>
    <xf numFmtId="1" fontId="37" fillId="0" borderId="13" xfId="1" applyNumberFormat="1" applyFont="1" applyFill="1" applyBorder="1" applyAlignment="1">
      <alignment horizontal="left"/>
    </xf>
    <xf numFmtId="4" fontId="38" fillId="0" borderId="0" xfId="1" applyNumberFormat="1" applyFont="1" applyFill="1" applyBorder="1"/>
    <xf numFmtId="3" fontId="38" fillId="0" borderId="0" xfId="1" applyFont="1" applyFill="1" applyBorder="1"/>
    <xf numFmtId="1" fontId="33" fillId="0" borderId="14" xfId="1" applyNumberFormat="1" applyFont="1" applyFill="1" applyBorder="1" applyAlignment="1">
      <alignment horizontal="left" wrapText="1"/>
    </xf>
    <xf numFmtId="4" fontId="33" fillId="2" borderId="15" xfId="1" applyNumberFormat="1" applyFont="1" applyFill="1" applyBorder="1"/>
    <xf numFmtId="164" fontId="34" fillId="0" borderId="16" xfId="0" applyNumberFormat="1" applyFont="1" applyFill="1" applyBorder="1"/>
    <xf numFmtId="4" fontId="39" fillId="0" borderId="0" xfId="0" applyNumberFormat="1" applyFont="1" applyFill="1" applyBorder="1"/>
    <xf numFmtId="3" fontId="25" fillId="0" borderId="3" xfId="1" applyFont="1" applyFill="1" applyBorder="1"/>
    <xf numFmtId="3" fontId="25" fillId="0" borderId="4" xfId="1" applyFont="1" applyFill="1" applyBorder="1" applyAlignment="1">
      <alignment horizontal="center" vertical="center"/>
    </xf>
    <xf numFmtId="4" fontId="40" fillId="0" borderId="0" xfId="1" applyNumberFormat="1" applyFont="1" applyFill="1" applyBorder="1"/>
    <xf numFmtId="3" fontId="40" fillId="0" borderId="0" xfId="1" applyFont="1" applyFill="1" applyBorder="1"/>
    <xf numFmtId="0" fontId="24" fillId="0" borderId="0" xfId="0" applyFont="1" applyFill="1"/>
    <xf numFmtId="3" fontId="23" fillId="0" borderId="0" xfId="1" applyFont="1" applyFill="1"/>
    <xf numFmtId="0" fontId="29" fillId="0" borderId="7" xfId="0" applyFont="1" applyFill="1" applyBorder="1" applyAlignment="1">
      <alignment wrapText="1"/>
    </xf>
    <xf numFmtId="4" fontId="29" fillId="2" borderId="8" xfId="0" applyNumberFormat="1" applyFont="1" applyFill="1" applyBorder="1" applyAlignment="1">
      <alignment horizontal="right"/>
    </xf>
    <xf numFmtId="4" fontId="32" fillId="0" borderId="0" xfId="0" applyNumberFormat="1" applyFont="1" applyFill="1" applyBorder="1"/>
    <xf numFmtId="0" fontId="36" fillId="0" borderId="0" xfId="0" applyFont="1" applyFill="1" applyBorder="1"/>
    <xf numFmtId="4" fontId="29" fillId="0" borderId="0" xfId="0" applyNumberFormat="1" applyFont="1" applyFill="1" applyBorder="1"/>
    <xf numFmtId="0" fontId="29" fillId="0" borderId="0" xfId="0" applyFont="1" applyFill="1"/>
    <xf numFmtId="0" fontId="29" fillId="0" borderId="7" xfId="0" applyFont="1" applyFill="1" applyBorder="1"/>
    <xf numFmtId="4" fontId="29" fillId="2" borderId="8" xfId="0" applyNumberFormat="1" applyFont="1" applyFill="1" applyBorder="1"/>
    <xf numFmtId="0" fontId="34" fillId="0" borderId="5" xfId="0" applyFont="1" applyFill="1" applyBorder="1" applyAlignment="1"/>
    <xf numFmtId="4" fontId="34" fillId="2" borderId="9" xfId="0" applyNumberFormat="1" applyFont="1" applyFill="1" applyBorder="1" applyAlignment="1"/>
    <xf numFmtId="4" fontId="36" fillId="0" borderId="0" xfId="0" applyNumberFormat="1" applyFont="1" applyFill="1" applyBorder="1"/>
    <xf numFmtId="3" fontId="29" fillId="0" borderId="0" xfId="0" applyNumberFormat="1" applyFont="1" applyFill="1"/>
    <xf numFmtId="3" fontId="36" fillId="0" borderId="0" xfId="0" applyNumberFormat="1" applyFont="1" applyFill="1"/>
    <xf numFmtId="1" fontId="37" fillId="0" borderId="13" xfId="0" applyNumberFormat="1" applyFont="1" applyFill="1" applyBorder="1" applyAlignment="1">
      <alignment horizontal="left"/>
    </xf>
    <xf numFmtId="4" fontId="30" fillId="2" borderId="8" xfId="0" applyNumberFormat="1" applyFont="1" applyFill="1" applyBorder="1"/>
    <xf numFmtId="0" fontId="38" fillId="0" borderId="0" xfId="0" applyFont="1" applyFill="1" applyBorder="1"/>
    <xf numFmtId="0" fontId="38" fillId="0" borderId="0" xfId="0" applyFont="1" applyFill="1"/>
    <xf numFmtId="1" fontId="33" fillId="0" borderId="14" xfId="0" applyNumberFormat="1" applyFont="1" applyFill="1" applyBorder="1" applyAlignment="1">
      <alignment horizontal="left" wrapText="1"/>
    </xf>
    <xf numFmtId="4" fontId="33" fillId="2" borderId="15" xfId="0" applyNumberFormat="1" applyFont="1" applyFill="1" applyBorder="1"/>
    <xf numFmtId="164" fontId="34" fillId="0" borderId="17" xfId="0" applyNumberFormat="1" applyFont="1" applyFill="1" applyBorder="1"/>
    <xf numFmtId="0" fontId="39" fillId="0" borderId="0" xfId="0" applyFont="1" applyFill="1" applyBorder="1"/>
    <xf numFmtId="0" fontId="39" fillId="0" borderId="0" xfId="0" applyFont="1" applyFill="1"/>
    <xf numFmtId="0" fontId="27" fillId="0" borderId="18" xfId="0" applyFont="1" applyFill="1" applyBorder="1"/>
    <xf numFmtId="0" fontId="27" fillId="2" borderId="18" xfId="0" applyFont="1" applyFill="1" applyBorder="1"/>
    <xf numFmtId="4" fontId="27" fillId="2" borderId="0" xfId="0" applyNumberFormat="1" applyFont="1" applyFill="1"/>
    <xf numFmtId="0" fontId="27" fillId="2" borderId="0" xfId="0" applyFont="1" applyFill="1"/>
    <xf numFmtId="3" fontId="47" fillId="0" borderId="0" xfId="1" applyFont="1"/>
    <xf numFmtId="4" fontId="47" fillId="0" borderId="0" xfId="1" applyNumberFormat="1" applyFont="1" applyFill="1" applyBorder="1"/>
    <xf numFmtId="3" fontId="2" fillId="0" borderId="0" xfId="1" applyFont="1"/>
    <xf numFmtId="3" fontId="2" fillId="0" borderId="0" xfId="1" applyFont="1" applyAlignment="1">
      <alignment horizontal="right"/>
    </xf>
    <xf numFmtId="4" fontId="2" fillId="0" borderId="0" xfId="1" applyNumberFormat="1" applyFont="1" applyFill="1" applyBorder="1"/>
    <xf numFmtId="3" fontId="2" fillId="0" borderId="0" xfId="1" applyFont="1" applyFill="1" applyBorder="1"/>
    <xf numFmtId="0" fontId="13" fillId="0" borderId="0" xfId="0" applyFont="1"/>
    <xf numFmtId="164" fontId="29" fillId="0" borderId="1" xfId="0" applyNumberFormat="1" applyFont="1" applyFill="1" applyBorder="1" applyAlignment="1">
      <alignment shrinkToFit="1"/>
    </xf>
    <xf numFmtId="4" fontId="42" fillId="0" borderId="0" xfId="0" applyNumberFormat="1" applyFont="1" applyFill="1"/>
    <xf numFmtId="164" fontId="24" fillId="0" borderId="1" xfId="0" applyNumberFormat="1" applyFont="1" applyFill="1" applyBorder="1"/>
    <xf numFmtId="3" fontId="48" fillId="0" borderId="0" xfId="1" applyFont="1"/>
    <xf numFmtId="4" fontId="48" fillId="2" borderId="0" xfId="1" applyNumberFormat="1" applyFont="1" applyFill="1"/>
    <xf numFmtId="3" fontId="48" fillId="2" borderId="0" xfId="1" applyFont="1" applyFill="1"/>
    <xf numFmtId="4" fontId="2" fillId="0" borderId="0" xfId="1" applyNumberFormat="1" applyFont="1" applyFill="1" applyBorder="1" applyAlignment="1">
      <alignment horizontal="right"/>
    </xf>
    <xf numFmtId="4" fontId="4" fillId="0" borderId="0" xfId="0" applyNumberFormat="1" applyFont="1" applyFill="1"/>
    <xf numFmtId="0" fontId="1" fillId="0" borderId="0" xfId="0" applyFont="1" applyAlignment="1">
      <alignment horizontal="right"/>
    </xf>
    <xf numFmtId="0" fontId="49" fillId="0" borderId="0" xfId="0" applyFont="1" applyFill="1"/>
    <xf numFmtId="3" fontId="49" fillId="0" borderId="0" xfId="0" applyNumberFormat="1" applyFont="1" applyFill="1"/>
    <xf numFmtId="4" fontId="27" fillId="2" borderId="18" xfId="0" applyNumberFormat="1" applyFont="1" applyFill="1" applyBorder="1"/>
    <xf numFmtId="4" fontId="1" fillId="2" borderId="0" xfId="0" applyNumberFormat="1" applyFont="1" applyFill="1"/>
    <xf numFmtId="4" fontId="50" fillId="0" borderId="0" xfId="0" applyNumberFormat="1" applyFont="1" applyFill="1" applyBorder="1"/>
    <xf numFmtId="0" fontId="51" fillId="0" borderId="0" xfId="0" applyFont="1" applyFill="1" applyBorder="1"/>
    <xf numFmtId="0" fontId="50" fillId="0" borderId="0" xfId="0" applyFont="1" applyFill="1"/>
    <xf numFmtId="4" fontId="44" fillId="0" borderId="0" xfId="0" applyNumberFormat="1" applyFont="1" applyFill="1" applyBorder="1"/>
    <xf numFmtId="3" fontId="44" fillId="0" borderId="0" xfId="0" applyNumberFormat="1" applyFont="1" applyFill="1"/>
    <xf numFmtId="4" fontId="44" fillId="0" borderId="0" xfId="0" applyNumberFormat="1" applyFont="1" applyFill="1"/>
    <xf numFmtId="4" fontId="41" fillId="0" borderId="0" xfId="0" applyNumberFormat="1" applyFont="1" applyFill="1"/>
    <xf numFmtId="0" fontId="41" fillId="0" borderId="0" xfId="0" applyFont="1" applyFill="1"/>
    <xf numFmtId="0" fontId="41" fillId="0" borderId="0" xfId="0" applyFont="1" applyFill="1" applyBorder="1"/>
    <xf numFmtId="4" fontId="4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4" fontId="52" fillId="0" borderId="0" xfId="0" applyNumberFormat="1" applyFont="1" applyFill="1" applyBorder="1"/>
    <xf numFmtId="0" fontId="52" fillId="0" borderId="0" xfId="0" applyFont="1" applyFill="1" applyBorder="1"/>
    <xf numFmtId="3" fontId="45" fillId="0" borderId="0" xfId="0" applyNumberFormat="1" applyFont="1" applyFill="1"/>
    <xf numFmtId="4" fontId="53" fillId="0" borderId="0" xfId="0" applyNumberFormat="1" applyFont="1" applyFill="1" applyBorder="1"/>
    <xf numFmtId="0" fontId="53" fillId="0" borderId="0" xfId="0" applyFont="1" applyFill="1" applyBorder="1"/>
    <xf numFmtId="0" fontId="53" fillId="0" borderId="0" xfId="0" applyFont="1" applyFill="1"/>
    <xf numFmtId="0" fontId="44" fillId="0" borderId="0" xfId="0" applyFont="1"/>
    <xf numFmtId="4" fontId="52" fillId="0" borderId="0" xfId="0" applyNumberFormat="1" applyFont="1"/>
    <xf numFmtId="165" fontId="42" fillId="0" borderId="0" xfId="0" applyNumberFormat="1" applyFont="1" applyAlignment="1">
      <alignment horizontal="right"/>
    </xf>
    <xf numFmtId="0" fontId="4" fillId="2" borderId="0" xfId="0" applyFont="1" applyFill="1" applyAlignment="1">
      <alignment wrapText="1"/>
    </xf>
    <xf numFmtId="165" fontId="4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/>
    <xf numFmtId="165" fontId="1" fillId="2" borderId="0" xfId="0" applyNumberFormat="1" applyFont="1" applyFill="1" applyAlignment="1"/>
    <xf numFmtId="0" fontId="1" fillId="2" borderId="0" xfId="0" applyFont="1" applyFill="1" applyAlignment="1"/>
    <xf numFmtId="0" fontId="4" fillId="2" borderId="0" xfId="0" applyFont="1" applyFill="1" applyAlignment="1">
      <alignment horizontal="justify" wrapText="1"/>
    </xf>
    <xf numFmtId="165" fontId="10" fillId="2" borderId="0" xfId="0" applyNumberFormat="1" applyFont="1" applyFill="1" applyAlignment="1"/>
    <xf numFmtId="165" fontId="0" fillId="2" borderId="0" xfId="0" applyNumberFormat="1" applyFill="1" applyAlignment="1"/>
    <xf numFmtId="0" fontId="4" fillId="2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165" fontId="46" fillId="2" borderId="0" xfId="0" applyNumberFormat="1" applyFont="1" applyFill="1" applyAlignment="1"/>
    <xf numFmtId="165" fontId="42" fillId="2" borderId="0" xfId="0" applyNumberFormat="1" applyFont="1" applyFill="1" applyAlignment="1"/>
    <xf numFmtId="165" fontId="27" fillId="2" borderId="18" xfId="0" applyNumberFormat="1" applyFont="1" applyFill="1" applyBorder="1" applyAlignment="1"/>
    <xf numFmtId="165" fontId="26" fillId="2" borderId="18" xfId="0" applyNumberFormat="1" applyFont="1" applyFill="1" applyBorder="1" applyAlignment="1"/>
    <xf numFmtId="0" fontId="4" fillId="2" borderId="0" xfId="0" applyFont="1" applyFill="1" applyAlignment="1">
      <alignment horizontal="left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-zaverecny-ucet-2013-priloha-c-2-prijm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v&#283;re&#269;n&#253;%20&#250;&#269;et%202013%20-%20P&#345;&#237;loha%20&#269;.%203%20(v&#253;daj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/2011/ROK%205.6.2012/x.%20-%20Z&#225;v&#283;re&#269;n&#253;%20&#250;&#269;et%202011%20-%20P&#345;&#237;loha%20&#269;.%204%20(Financov&#225;n&#23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ozbory%20hospoda&#345;en&#237;%20-%202013/Podklady/Z&#225;v&#283;re&#269;n&#253;%20&#250;&#269;et%202013%20-%20P&#345;&#237;loha%20&#269;.%206%20(&#250;&#269;ty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Příjmy"/>
      <sheetName val="List1"/>
    </sheetNames>
    <sheetDataSet>
      <sheetData sheetId="0">
        <row r="27">
          <cell r="J27">
            <v>6487312260.0200005</v>
          </cell>
        </row>
        <row r="29">
          <cell r="J29">
            <v>501935477.72000003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Odbor celkem"/>
      <sheetName val="01 "/>
      <sheetName val="02"/>
      <sheetName val="03"/>
      <sheetName val="04"/>
      <sheetName val="05"/>
      <sheetName val="06"/>
      <sheetName val="07"/>
      <sheetName val="08"/>
      <sheetName val="OPOK"/>
      <sheetName val="SROP"/>
      <sheetName val="List1"/>
      <sheetName val="09"/>
      <sheetName val="10"/>
      <sheetName val="10 - PO"/>
      <sheetName val="10 - soukr.šk."/>
      <sheetName val="11"/>
      <sheetName val="12"/>
      <sheetName val="13 "/>
      <sheetName val="14"/>
      <sheetName val="15"/>
      <sheetName val="16"/>
      <sheetName val="17"/>
      <sheetName val="17-st. akce"/>
      <sheetName val="18"/>
      <sheetName val="30 "/>
      <sheetName val="32 "/>
      <sheetName val="37 "/>
      <sheetName val="38"/>
      <sheetName val="39 "/>
      <sheetName val="41 "/>
      <sheetName val="42 "/>
      <sheetName val="47 "/>
      <sheetName val="48 "/>
      <sheetName val="49 "/>
      <sheetName val="36"/>
      <sheetName val="37"/>
      <sheetName val="50"/>
      <sheetName val=" 52  "/>
      <sheetName val="56"/>
      <sheetName val="57  "/>
      <sheetName val="58  "/>
      <sheetName val="59  "/>
      <sheetName val="60  "/>
      <sheetName val="61   "/>
      <sheetName val="63"/>
      <sheetName val="64"/>
      <sheetName val="66  "/>
      <sheetName val="67 "/>
      <sheetName val="68 "/>
      <sheetName val="69 "/>
      <sheetName val="71 "/>
      <sheetName val="72 "/>
      <sheetName val="73 "/>
      <sheetName val="74 "/>
      <sheetName val="75"/>
      <sheetName val="46"/>
      <sheetName val="F - 99"/>
      <sheetName val="F -199 "/>
      <sheetName val="199"/>
      <sheetName val="99"/>
      <sheetName val="List2"/>
    </sheetNames>
    <sheetDataSet>
      <sheetData sheetId="0"/>
      <sheetData sheetId="1">
        <row r="307">
          <cell r="I307">
            <v>9423439933.0500011</v>
          </cell>
        </row>
        <row r="310">
          <cell r="I310">
            <v>501935477.72000003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Financování "/>
    </sheetNames>
    <sheetDataSet>
      <sheetData sheetId="0">
        <row r="115">
          <cell r="E115">
            <v>0</v>
          </cell>
          <cell r="F115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57">
          <cell r="F57">
            <v>807894696.70000005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showGridLines="0" tabSelected="1" view="pageBreakPreview" zoomScaleNormal="100" zoomScaleSheetLayoutView="100" workbookViewId="0">
      <selection activeCell="B20" sqref="B20"/>
    </sheetView>
  </sheetViews>
  <sheetFormatPr defaultRowHeight="12.75" x14ac:dyDescent="0.2"/>
  <cols>
    <col min="1" max="1" width="42.42578125" customWidth="1"/>
    <col min="2" max="2" width="28.140625" customWidth="1"/>
    <col min="3" max="3" width="27.42578125" customWidth="1"/>
    <col min="4" max="4" width="22.5703125" customWidth="1"/>
    <col min="5" max="5" width="8.7109375" customWidth="1"/>
    <col min="6" max="6" width="21.7109375" style="6" bestFit="1" customWidth="1"/>
    <col min="7" max="7" width="24.85546875" customWidth="1"/>
    <col min="8" max="8" width="24" customWidth="1"/>
    <col min="9" max="9" width="20.140625" customWidth="1"/>
    <col min="10" max="10" width="14.42578125" customWidth="1"/>
  </cols>
  <sheetData>
    <row r="1" spans="1:8" ht="20.25" x14ac:dyDescent="0.3">
      <c r="A1" s="1" t="s">
        <v>39</v>
      </c>
      <c r="B1" s="2"/>
      <c r="C1" s="2"/>
      <c r="D1" s="2"/>
      <c r="E1" s="2"/>
      <c r="F1" s="9"/>
      <c r="G1" s="10"/>
    </row>
    <row r="2" spans="1:8" x14ac:dyDescent="0.2">
      <c r="A2" s="124"/>
      <c r="B2" s="124"/>
      <c r="C2" s="124"/>
      <c r="D2" s="124"/>
      <c r="E2" s="124"/>
      <c r="F2" s="125"/>
      <c r="G2" s="10"/>
    </row>
    <row r="3" spans="1:8" s="4" customFormat="1" ht="15.75" x14ac:dyDescent="0.25">
      <c r="A3" s="134" t="s">
        <v>40</v>
      </c>
      <c r="B3" s="134"/>
      <c r="C3" s="134"/>
      <c r="D3" s="135">
        <v>623926761.37</v>
      </c>
      <c r="E3" s="136" t="s">
        <v>13</v>
      </c>
      <c r="F3" s="137"/>
      <c r="G3" s="128"/>
      <c r="H3" s="129"/>
    </row>
    <row r="4" spans="1:8" s="4" customFormat="1" ht="15.75" x14ac:dyDescent="0.25">
      <c r="A4" s="134" t="s">
        <v>41</v>
      </c>
      <c r="B4" s="134"/>
      <c r="C4" s="134"/>
      <c r="D4" s="135">
        <v>621094258.83000004</v>
      </c>
      <c r="E4" s="136" t="s">
        <v>13</v>
      </c>
      <c r="F4" s="5">
        <f>D3-D4</f>
        <v>2832502.5399999619</v>
      </c>
    </row>
    <row r="5" spans="1:8" s="130" customFormat="1" ht="18.75" thickBot="1" x14ac:dyDescent="0.3">
      <c r="A5" s="58" t="s">
        <v>2</v>
      </c>
      <c r="B5" s="126"/>
      <c r="C5" s="127"/>
      <c r="D5" s="126"/>
      <c r="E5" s="59" t="s">
        <v>14</v>
      </c>
      <c r="F5" s="128"/>
      <c r="G5" s="129"/>
    </row>
    <row r="6" spans="1:8" s="96" customFormat="1" ht="16.5" thickTop="1" thickBot="1" x14ac:dyDescent="0.25">
      <c r="A6" s="92" t="s">
        <v>11</v>
      </c>
      <c r="B6" s="61" t="s">
        <v>4</v>
      </c>
      <c r="C6" s="61" t="s">
        <v>5</v>
      </c>
      <c r="D6" s="62" t="s">
        <v>7</v>
      </c>
      <c r="E6" s="93" t="s">
        <v>8</v>
      </c>
      <c r="F6" s="94"/>
      <c r="G6" s="95"/>
    </row>
    <row r="7" spans="1:8" s="75" customFormat="1" ht="18" thickTop="1" x14ac:dyDescent="0.25">
      <c r="A7" s="70" t="s">
        <v>28</v>
      </c>
      <c r="B7" s="71">
        <v>3163190000</v>
      </c>
      <c r="C7" s="71">
        <v>3175684020</v>
      </c>
      <c r="D7" s="71">
        <v>3259322116.27</v>
      </c>
      <c r="E7" s="72">
        <f t="shared" ref="E7:E12" si="0">D7/C7*100</f>
        <v>102.63370334527173</v>
      </c>
      <c r="F7" s="73"/>
      <c r="G7" s="74"/>
    </row>
    <row r="8" spans="1:8" s="75" customFormat="1" ht="17.25" x14ac:dyDescent="0.25">
      <c r="A8" s="70" t="s">
        <v>29</v>
      </c>
      <c r="B8" s="76">
        <v>241818000</v>
      </c>
      <c r="C8" s="76">
        <v>360859079.06</v>
      </c>
      <c r="D8" s="76">
        <v>370151217.63</v>
      </c>
      <c r="E8" s="72">
        <f t="shared" si="0"/>
        <v>102.57500478973816</v>
      </c>
      <c r="F8" s="73"/>
      <c r="G8" s="74"/>
    </row>
    <row r="9" spans="1:8" s="75" customFormat="1" ht="17.25" x14ac:dyDescent="0.25">
      <c r="A9" s="70" t="s">
        <v>30</v>
      </c>
      <c r="B9" s="76">
        <v>21000000</v>
      </c>
      <c r="C9" s="76">
        <v>21000000</v>
      </c>
      <c r="D9" s="76">
        <v>4783823.05</v>
      </c>
      <c r="E9" s="72">
        <f t="shared" si="0"/>
        <v>22.780109761904761</v>
      </c>
      <c r="F9" s="73"/>
      <c r="G9" s="74"/>
    </row>
    <row r="10" spans="1:8" s="75" customFormat="1" ht="17.25" x14ac:dyDescent="0.25">
      <c r="A10" s="77" t="s">
        <v>31</v>
      </c>
      <c r="B10" s="78">
        <v>78963000</v>
      </c>
      <c r="C10" s="78">
        <v>5997497983.1599998</v>
      </c>
      <c r="D10" s="78">
        <f>SUM('[1]Rekap '!$J$27)</f>
        <v>6487312260.0200005</v>
      </c>
      <c r="E10" s="72">
        <f t="shared" si="0"/>
        <v>108.16697693330318</v>
      </c>
      <c r="F10" s="73"/>
      <c r="G10" s="74"/>
    </row>
    <row r="11" spans="1:8" s="84" customFormat="1" ht="17.25" x14ac:dyDescent="0.25">
      <c r="A11" s="79" t="s">
        <v>12</v>
      </c>
      <c r="B11" s="80">
        <f>B7+B8+B9+B10</f>
        <v>3504971000</v>
      </c>
      <c r="C11" s="80">
        <f>C7+C8+C9+C10</f>
        <v>9555041082.2199993</v>
      </c>
      <c r="D11" s="80">
        <f>D7+D8+D9+D10</f>
        <v>10121569416.970001</v>
      </c>
      <c r="E11" s="81">
        <f t="shared" si="0"/>
        <v>105.92910412289275</v>
      </c>
      <c r="F11" s="82"/>
      <c r="G11" s="83"/>
    </row>
    <row r="12" spans="1:8" s="75" customFormat="1" ht="17.25" x14ac:dyDescent="0.25">
      <c r="A12" s="85" t="s">
        <v>9</v>
      </c>
      <c r="B12" s="76">
        <v>5294000</v>
      </c>
      <c r="C12" s="76">
        <v>5294000</v>
      </c>
      <c r="D12" s="76">
        <f>SUM('[1]Rekap '!$J$29)</f>
        <v>501935477.72000003</v>
      </c>
      <c r="E12" s="131">
        <f t="shared" si="0"/>
        <v>9481.2141616924819</v>
      </c>
      <c r="F12" s="86"/>
      <c r="G12" s="87"/>
    </row>
    <row r="13" spans="1:8" s="84" customFormat="1" ht="35.25" thickBot="1" x14ac:dyDescent="0.3">
      <c r="A13" s="88" t="s">
        <v>10</v>
      </c>
      <c r="B13" s="89">
        <f>B11-B12</f>
        <v>3499677000</v>
      </c>
      <c r="C13" s="89">
        <f>C11-C12</f>
        <v>9549747082.2199993</v>
      </c>
      <c r="D13" s="89">
        <f>D11-D12</f>
        <v>9619633939.2500019</v>
      </c>
      <c r="E13" s="90">
        <f>D13/C13*100</f>
        <v>100.73181893120623</v>
      </c>
      <c r="F13" s="82"/>
      <c r="G13" s="91"/>
    </row>
    <row r="14" spans="1:8" s="16" customFormat="1" ht="13.5" thickTop="1" x14ac:dyDescent="0.2">
      <c r="B14" s="36"/>
      <c r="C14" s="36"/>
      <c r="D14" s="26"/>
      <c r="E14" s="24"/>
      <c r="F14" s="25"/>
    </row>
    <row r="15" spans="1:8" s="16" customFormat="1" x14ac:dyDescent="0.2">
      <c r="B15" s="36"/>
      <c r="C15" s="36"/>
      <c r="D15" s="26"/>
      <c r="E15" s="26"/>
      <c r="F15" s="25"/>
    </row>
    <row r="16" spans="1:8" s="16" customFormat="1" ht="18.75" thickBot="1" x14ac:dyDescent="0.3">
      <c r="A16" s="97" t="s">
        <v>3</v>
      </c>
      <c r="B16" s="37"/>
      <c r="C16" s="38"/>
      <c r="D16" s="138"/>
      <c r="E16" s="68" t="s">
        <v>14</v>
      </c>
      <c r="F16" s="13"/>
      <c r="G16" s="14"/>
    </row>
    <row r="17" spans="1:11" s="67" customFormat="1" ht="16.5" thickTop="1" thickBot="1" x14ac:dyDescent="0.25">
      <c r="A17" s="60" t="s">
        <v>0</v>
      </c>
      <c r="B17" s="61" t="s">
        <v>4</v>
      </c>
      <c r="C17" s="61" t="s">
        <v>5</v>
      </c>
      <c r="D17" s="62" t="s">
        <v>7</v>
      </c>
      <c r="E17" s="63" t="s">
        <v>8</v>
      </c>
      <c r="F17" s="64"/>
      <c r="G17" s="65"/>
      <c r="H17" s="65"/>
      <c r="I17" s="66"/>
      <c r="J17" s="66"/>
      <c r="K17" s="66"/>
    </row>
    <row r="18" spans="1:11" s="75" customFormat="1" ht="18" thickTop="1" x14ac:dyDescent="0.25">
      <c r="A18" s="98" t="s">
        <v>16</v>
      </c>
      <c r="B18" s="99">
        <v>3255210000</v>
      </c>
      <c r="C18" s="99">
        <v>9569083208.6100006</v>
      </c>
      <c r="D18" s="99">
        <f>SUM('[2]Odbor celkem'!$I$307)</f>
        <v>9423439933.0500011</v>
      </c>
      <c r="E18" s="72">
        <f t="shared" ref="E18:E22" si="1">D18/C18*100</f>
        <v>98.477980885055388</v>
      </c>
      <c r="F18" s="100"/>
      <c r="G18" s="101"/>
      <c r="H18" s="102"/>
      <c r="I18" s="103"/>
      <c r="J18" s="84"/>
      <c r="K18" s="84"/>
    </row>
    <row r="19" spans="1:11" s="75" customFormat="1" ht="17.25" x14ac:dyDescent="0.25">
      <c r="A19" s="104" t="s">
        <v>27</v>
      </c>
      <c r="B19" s="105">
        <v>568812000</v>
      </c>
      <c r="C19" s="105">
        <v>1078308482.3800001</v>
      </c>
      <c r="D19" s="105">
        <v>980747457.69000006</v>
      </c>
      <c r="E19" s="72">
        <f t="shared" si="1"/>
        <v>90.952401257693239</v>
      </c>
      <c r="F19" s="100"/>
      <c r="G19" s="101"/>
      <c r="H19" s="102"/>
      <c r="I19" s="103"/>
      <c r="J19" s="84"/>
      <c r="K19" s="84"/>
    </row>
    <row r="20" spans="1:11" s="84" customFormat="1" ht="17.25" x14ac:dyDescent="0.25">
      <c r="A20" s="106" t="s">
        <v>1</v>
      </c>
      <c r="B20" s="107">
        <f>SUM(B18:B19)</f>
        <v>3824022000</v>
      </c>
      <c r="C20" s="107">
        <f>SUM(C18:C19)</f>
        <v>10647391690.990002</v>
      </c>
      <c r="D20" s="107">
        <f>SUM(D18:D19)</f>
        <v>10404187390.740002</v>
      </c>
      <c r="E20" s="81">
        <f t="shared" si="1"/>
        <v>97.715832127639274</v>
      </c>
      <c r="F20" s="108"/>
      <c r="G20" s="101"/>
      <c r="H20" s="102"/>
      <c r="I20" s="109"/>
      <c r="J20" s="110"/>
      <c r="K20" s="110"/>
    </row>
    <row r="21" spans="1:11" s="75" customFormat="1" ht="17.25" x14ac:dyDescent="0.25">
      <c r="A21" s="111" t="s">
        <v>9</v>
      </c>
      <c r="B21" s="112">
        <v>5294000</v>
      </c>
      <c r="C21" s="112">
        <v>5294000</v>
      </c>
      <c r="D21" s="112">
        <f>SUM('[2]Odbor celkem'!$I$310)</f>
        <v>501935477.72000003</v>
      </c>
      <c r="E21" s="133">
        <f t="shared" si="1"/>
        <v>9481.2141616924819</v>
      </c>
      <c r="F21" s="86"/>
      <c r="G21" s="113"/>
      <c r="H21" s="113"/>
      <c r="I21" s="114"/>
      <c r="J21" s="114"/>
      <c r="K21" s="114"/>
    </row>
    <row r="22" spans="1:11" s="84" customFormat="1" ht="35.25" thickBot="1" x14ac:dyDescent="0.3">
      <c r="A22" s="115" t="s">
        <v>6</v>
      </c>
      <c r="B22" s="116">
        <f>B20-B21</f>
        <v>3818728000</v>
      </c>
      <c r="C22" s="116">
        <f>C20-C21</f>
        <v>10642097690.990002</v>
      </c>
      <c r="D22" s="116">
        <f>D20-D21</f>
        <v>9902251913.0200024</v>
      </c>
      <c r="E22" s="117">
        <f t="shared" si="1"/>
        <v>93.047932846957607</v>
      </c>
      <c r="F22" s="91"/>
      <c r="G22" s="91"/>
      <c r="H22" s="118"/>
      <c r="I22" s="119"/>
      <c r="J22" s="119"/>
      <c r="K22" s="119"/>
    </row>
    <row r="23" spans="1:11" s="22" customFormat="1" ht="15" thickTop="1" x14ac:dyDescent="0.2">
      <c r="A23" s="57"/>
      <c r="B23" s="57"/>
      <c r="C23" s="57"/>
      <c r="D23" s="57"/>
      <c r="E23" s="57"/>
      <c r="F23" s="8"/>
      <c r="H23" s="47"/>
    </row>
    <row r="24" spans="1:11" s="22" customFormat="1" ht="14.25" x14ac:dyDescent="0.2">
      <c r="A24" s="57"/>
      <c r="B24" s="57"/>
      <c r="C24" s="57"/>
      <c r="D24" s="57"/>
      <c r="E24" s="57"/>
      <c r="F24" s="8"/>
      <c r="H24" s="47"/>
    </row>
    <row r="25" spans="1:11" s="16" customFormat="1" ht="18.75" thickBot="1" x14ac:dyDescent="0.3">
      <c r="A25" s="97" t="s">
        <v>32</v>
      </c>
      <c r="B25" s="37"/>
      <c r="C25" s="38"/>
      <c r="D25" s="138"/>
      <c r="E25" s="68" t="s">
        <v>14</v>
      </c>
      <c r="F25" s="13"/>
      <c r="G25" s="14"/>
    </row>
    <row r="26" spans="1:11" s="67" customFormat="1" ht="16.5" thickTop="1" thickBot="1" x14ac:dyDescent="0.25">
      <c r="A26" s="60" t="s">
        <v>33</v>
      </c>
      <c r="B26" s="61" t="s">
        <v>4</v>
      </c>
      <c r="C26" s="61" t="s">
        <v>5</v>
      </c>
      <c r="D26" s="62" t="s">
        <v>7</v>
      </c>
      <c r="E26" s="63" t="s">
        <v>8</v>
      </c>
      <c r="F26" s="64"/>
      <c r="G26" s="65"/>
      <c r="H26" s="65"/>
      <c r="I26" s="66"/>
      <c r="J26" s="66"/>
      <c r="K26" s="66"/>
    </row>
    <row r="27" spans="1:11" s="75" customFormat="1" ht="35.25" thickTop="1" x14ac:dyDescent="0.25">
      <c r="A27" s="98" t="s">
        <v>34</v>
      </c>
      <c r="B27" s="99">
        <v>165000000</v>
      </c>
      <c r="C27" s="99">
        <v>621094258.83000004</v>
      </c>
      <c r="D27" s="99">
        <v>621094258.83000004</v>
      </c>
      <c r="E27" s="72">
        <f t="shared" ref="E27:E31" si="2">D27/C27*100</f>
        <v>100</v>
      </c>
      <c r="F27" s="144"/>
      <c r="G27" s="145"/>
      <c r="H27" s="144"/>
      <c r="I27" s="146"/>
      <c r="J27" s="84"/>
      <c r="K27" s="84"/>
    </row>
    <row r="28" spans="1:11" s="75" customFormat="1" ht="34.5" x14ac:dyDescent="0.25">
      <c r="A28" s="98" t="s">
        <v>37</v>
      </c>
      <c r="B28" s="99">
        <v>0</v>
      </c>
      <c r="C28" s="99">
        <v>0</v>
      </c>
      <c r="D28" s="99">
        <f>-4672102.88-293.5</f>
        <v>-4672396.38</v>
      </c>
      <c r="E28" s="72"/>
      <c r="F28" s="144"/>
      <c r="G28" s="145"/>
      <c r="H28" s="144"/>
      <c r="I28" s="146"/>
      <c r="J28" s="84"/>
      <c r="K28" s="84"/>
    </row>
    <row r="29" spans="1:11" s="75" customFormat="1" ht="34.5" x14ac:dyDescent="0.25">
      <c r="A29" s="98" t="s">
        <v>35</v>
      </c>
      <c r="B29" s="99">
        <f>268509000+5368000</f>
        <v>273877000</v>
      </c>
      <c r="C29" s="99">
        <f>600000000+5368064.22</f>
        <v>605368064.22000003</v>
      </c>
      <c r="D29" s="99">
        <f>C29</f>
        <v>605368064.22000003</v>
      </c>
      <c r="E29" s="72"/>
      <c r="F29" s="144"/>
      <c r="G29" s="145"/>
      <c r="H29" s="144"/>
      <c r="I29" s="146"/>
      <c r="J29" s="84"/>
      <c r="K29" s="84"/>
    </row>
    <row r="30" spans="1:11" s="75" customFormat="1" ht="17.25" x14ac:dyDescent="0.25">
      <c r="A30" s="104" t="s">
        <v>36</v>
      </c>
      <c r="B30" s="105">
        <v>-119826000</v>
      </c>
      <c r="C30" s="105">
        <v>-134111714.28</v>
      </c>
      <c r="D30" s="105">
        <v>-134109758.73999999</v>
      </c>
      <c r="E30" s="72">
        <f t="shared" si="2"/>
        <v>99.998541857427952</v>
      </c>
      <c r="F30" s="147">
        <f>B13-B22</f>
        <v>-319051000</v>
      </c>
      <c r="G30" s="147">
        <f t="shared" ref="G30" si="3">C13-C22</f>
        <v>-1092350608.7700024</v>
      </c>
      <c r="H30" s="147">
        <f>D13-D22</f>
        <v>-282617973.77000046</v>
      </c>
      <c r="I30" s="147">
        <f>H30-H42+F4</f>
        <v>-1087680167.9300003</v>
      </c>
      <c r="J30" s="140"/>
      <c r="K30" s="84"/>
    </row>
    <row r="31" spans="1:11" s="84" customFormat="1" ht="17.25" x14ac:dyDescent="0.25">
      <c r="A31" s="106" t="s">
        <v>38</v>
      </c>
      <c r="B31" s="107">
        <f>SUM(B27:B30)</f>
        <v>319051000</v>
      </c>
      <c r="C31" s="107">
        <f>SUM(C27,C28:C30)</f>
        <v>1092350608.7700002</v>
      </c>
      <c r="D31" s="107">
        <f>SUM(D27:D30)</f>
        <v>1087680167.9300001</v>
      </c>
      <c r="E31" s="81">
        <f t="shared" si="2"/>
        <v>99.572441228804806</v>
      </c>
      <c r="F31" s="147">
        <f>B13+B27+B29</f>
        <v>3938554000</v>
      </c>
      <c r="G31" s="147">
        <f t="shared" ref="G31:H31" si="4">C13+C27+C29</f>
        <v>10776209405.269999</v>
      </c>
      <c r="H31" s="147">
        <f t="shared" si="4"/>
        <v>10846096262.300001</v>
      </c>
      <c r="I31" s="148"/>
      <c r="J31" s="141"/>
      <c r="K31" s="110"/>
    </row>
    <row r="32" spans="1:11" s="22" customFormat="1" ht="15" x14ac:dyDescent="0.25">
      <c r="A32" s="57"/>
      <c r="B32" s="57"/>
      <c r="C32" s="57"/>
      <c r="D32" s="57"/>
      <c r="E32" s="57"/>
      <c r="F32" s="149">
        <f>B22-B28-B30</f>
        <v>3938554000</v>
      </c>
      <c r="G32" s="149">
        <f t="shared" ref="G32:H32" si="5">C22-C28-C30</f>
        <v>10776209405.270002</v>
      </c>
      <c r="H32" s="149">
        <f t="shared" si="5"/>
        <v>10041034068.140001</v>
      </c>
      <c r="I32" s="55"/>
      <c r="J32" s="140"/>
    </row>
    <row r="33" spans="1:11" s="22" customFormat="1" x14ac:dyDescent="0.2">
      <c r="F33" s="150"/>
      <c r="G33" s="151"/>
      <c r="H33" s="56">
        <f>H31-H32</f>
        <v>805062194.15999985</v>
      </c>
      <c r="I33" s="151"/>
    </row>
    <row r="34" spans="1:11" s="16" customFormat="1" ht="15.75" hidden="1" thickBot="1" x14ac:dyDescent="0.3">
      <c r="A34" s="27" t="s">
        <v>18</v>
      </c>
      <c r="B34" s="37"/>
      <c r="C34" s="38"/>
      <c r="D34" s="38"/>
      <c r="E34" s="28" t="s">
        <v>14</v>
      </c>
      <c r="F34" s="56"/>
      <c r="G34" s="152"/>
      <c r="H34" s="152"/>
      <c r="I34" s="151"/>
    </row>
    <row r="35" spans="1:11" s="16" customFormat="1" ht="14.25" hidden="1" thickTop="1" thickBot="1" x14ac:dyDescent="0.25">
      <c r="A35" s="29" t="s">
        <v>23</v>
      </c>
      <c r="B35" s="20" t="s">
        <v>4</v>
      </c>
      <c r="C35" s="20" t="s">
        <v>5</v>
      </c>
      <c r="D35" s="21" t="s">
        <v>7</v>
      </c>
      <c r="E35" s="30" t="s">
        <v>8</v>
      </c>
      <c r="F35" s="153"/>
      <c r="G35" s="154"/>
      <c r="H35" s="154"/>
      <c r="I35" s="155"/>
      <c r="J35" s="31"/>
      <c r="K35" s="31"/>
    </row>
    <row r="36" spans="1:11" s="18" customFormat="1" ht="15.75" hidden="1" thickTop="1" x14ac:dyDescent="0.25">
      <c r="A36" s="39" t="s">
        <v>19</v>
      </c>
      <c r="B36" s="41">
        <f>SUM('[3]4. Financování '!$E$46)</f>
        <v>0</v>
      </c>
      <c r="C36" s="42">
        <v>656923546.65999997</v>
      </c>
      <c r="D36" s="43">
        <v>656923546.65999997</v>
      </c>
      <c r="E36" s="19">
        <f>D36/C36*100</f>
        <v>100</v>
      </c>
      <c r="F36" s="51"/>
      <c r="G36" s="52"/>
      <c r="H36" s="53"/>
      <c r="I36" s="54"/>
      <c r="J36" s="55"/>
      <c r="K36" s="17"/>
    </row>
    <row r="37" spans="1:11" s="18" customFormat="1" ht="15" hidden="1" x14ac:dyDescent="0.25">
      <c r="A37" s="39" t="s">
        <v>20</v>
      </c>
      <c r="B37" s="41">
        <v>774593000</v>
      </c>
      <c r="C37" s="42">
        <v>792233935.77999997</v>
      </c>
      <c r="D37" s="43">
        <v>792220756.84000003</v>
      </c>
      <c r="E37" s="19">
        <f>D37/C37*100</f>
        <v>99.998336483782793</v>
      </c>
      <c r="F37" s="51"/>
      <c r="G37" s="52" t="s">
        <v>11</v>
      </c>
      <c r="H37" s="53">
        <f>SUM(B13,B36,B37)</f>
        <v>4274270000</v>
      </c>
      <c r="I37" s="53">
        <f>SUM(C13,C36,C37)</f>
        <v>10998904564.66</v>
      </c>
      <c r="J37" s="53">
        <f>SUM(D13,D36,D37)</f>
        <v>11068778242.750002</v>
      </c>
      <c r="K37" s="46"/>
    </row>
    <row r="38" spans="1:11" s="16" customFormat="1" ht="15" hidden="1" x14ac:dyDescent="0.25">
      <c r="A38" s="40" t="s">
        <v>21</v>
      </c>
      <c r="B38" s="44">
        <v>-35971000</v>
      </c>
      <c r="C38" s="44">
        <v>-35971000</v>
      </c>
      <c r="D38" s="44">
        <v>-35969938.850000001</v>
      </c>
      <c r="E38" s="19">
        <f>D38/C38*100</f>
        <v>99.997049984709903</v>
      </c>
      <c r="F38" s="56"/>
      <c r="G38" s="52" t="s">
        <v>0</v>
      </c>
      <c r="H38" s="53">
        <f>B22-B38-B39</f>
        <v>3854699000</v>
      </c>
      <c r="I38" s="53">
        <f>C22-C38-C39</f>
        <v>10678068690.990002</v>
      </c>
      <c r="J38" s="53">
        <f>D22-D38-D39</f>
        <v>9938221908.130003</v>
      </c>
      <c r="K38" s="15"/>
    </row>
    <row r="39" spans="1:11" s="16" customFormat="1" ht="15" hidden="1" x14ac:dyDescent="0.25">
      <c r="A39" s="40" t="s">
        <v>22</v>
      </c>
      <c r="B39" s="44">
        <f>SUM('[3]4. Financování '!$E$115)</f>
        <v>0</v>
      </c>
      <c r="C39" s="44">
        <f>SUM('[3]4. Financování '!$F$115)</f>
        <v>0</v>
      </c>
      <c r="D39" s="44">
        <v>-56.26</v>
      </c>
      <c r="E39" s="19"/>
      <c r="F39" s="56"/>
      <c r="G39" s="52"/>
      <c r="H39" s="53"/>
      <c r="I39" s="54"/>
      <c r="J39" s="55"/>
      <c r="K39" s="15"/>
    </row>
    <row r="40" spans="1:11" s="23" customFormat="1" ht="15.75" hidden="1" x14ac:dyDescent="0.25">
      <c r="A40" s="32" t="s">
        <v>24</v>
      </c>
      <c r="B40" s="45">
        <f>SUM(B36:B39)</f>
        <v>738622000</v>
      </c>
      <c r="C40" s="45">
        <f>SUM(C36:C39)</f>
        <v>1413186482.4400001</v>
      </c>
      <c r="D40" s="45">
        <f>SUM(D36:D39)</f>
        <v>1413174308.3900001</v>
      </c>
      <c r="E40" s="33">
        <f>D40/C40*100</f>
        <v>99.99913853902855</v>
      </c>
      <c r="F40" s="156"/>
      <c r="G40" s="157"/>
      <c r="H40" s="53"/>
      <c r="I40" s="158"/>
      <c r="J40" s="34"/>
      <c r="K40" s="34"/>
    </row>
    <row r="41" spans="1:11" s="22" customFormat="1" x14ac:dyDescent="0.2">
      <c r="B41" s="35">
        <f>B20-B21</f>
        <v>3818728000</v>
      </c>
      <c r="C41" s="35">
        <f>C20-C21</f>
        <v>10642097690.990002</v>
      </c>
      <c r="D41" s="132"/>
      <c r="F41" s="56"/>
      <c r="G41" s="152"/>
      <c r="H41" s="56">
        <f>F4</f>
        <v>2832502.5399999619</v>
      </c>
      <c r="I41" s="151"/>
    </row>
    <row r="42" spans="1:11" s="69" customFormat="1" ht="17.25" thickBot="1" x14ac:dyDescent="0.3">
      <c r="A42" s="120" t="s">
        <v>42</v>
      </c>
      <c r="B42" s="120"/>
      <c r="C42" s="120"/>
      <c r="D42" s="142">
        <f>D3-D4+D13-D22+D31</f>
        <v>807894696.69999862</v>
      </c>
      <c r="E42" s="120" t="s">
        <v>13</v>
      </c>
      <c r="F42" s="159">
        <f>SUM([4]List1!$F$57)</f>
        <v>807894696.70000005</v>
      </c>
      <c r="G42" s="160"/>
      <c r="H42" s="159">
        <f>H33+H41</f>
        <v>807894696.69999981</v>
      </c>
      <c r="I42" s="161"/>
    </row>
    <row r="43" spans="1:11" s="3" customFormat="1" ht="16.5" thickTop="1" x14ac:dyDescent="0.25">
      <c r="A43" s="12" t="s">
        <v>15</v>
      </c>
      <c r="D43" s="5"/>
      <c r="E43" s="4"/>
      <c r="F43" s="156"/>
      <c r="G43" s="52"/>
      <c r="H43" s="162"/>
      <c r="I43" s="162"/>
    </row>
    <row r="44" spans="1:11" s="3" customFormat="1" ht="15.75" x14ac:dyDescent="0.25">
      <c r="D44" s="5"/>
      <c r="E44" s="4"/>
      <c r="F44" s="156"/>
      <c r="G44" s="52"/>
      <c r="H44" s="162"/>
      <c r="I44" s="162"/>
    </row>
    <row r="45" spans="1:11" s="3" customFormat="1" ht="15" x14ac:dyDescent="0.25">
      <c r="A45" s="3" t="s">
        <v>17</v>
      </c>
      <c r="D45" s="171">
        <f>SUM(D42)</f>
        <v>807894696.69999862</v>
      </c>
      <c r="E45" s="172"/>
      <c r="F45" s="163"/>
      <c r="G45" s="162"/>
      <c r="H45" s="162"/>
      <c r="I45" s="162"/>
    </row>
    <row r="46" spans="1:11" s="3" customFormat="1" ht="46.5" customHeight="1" x14ac:dyDescent="0.25">
      <c r="A46" s="174" t="s">
        <v>43</v>
      </c>
      <c r="B46" s="175"/>
      <c r="C46" s="175"/>
      <c r="D46" s="167">
        <f>-(27760000+29696000+199877000)</f>
        <v>-257333000</v>
      </c>
      <c r="E46" s="168"/>
      <c r="F46" s="7"/>
    </row>
    <row r="47" spans="1:11" s="48" customFormat="1" ht="16.5" customHeight="1" x14ac:dyDescent="0.2">
      <c r="A47" s="48" t="s">
        <v>25</v>
      </c>
      <c r="D47" s="167">
        <v>-1419619.69</v>
      </c>
      <c r="E47" s="168"/>
      <c r="F47" s="143"/>
    </row>
    <row r="48" spans="1:11" s="48" customFormat="1" ht="29.25" customHeight="1" x14ac:dyDescent="0.2">
      <c r="A48" s="173" t="s">
        <v>26</v>
      </c>
      <c r="B48" s="173"/>
      <c r="C48" s="173"/>
      <c r="D48" s="167">
        <v>-18490744.66</v>
      </c>
      <c r="E48" s="168"/>
      <c r="F48" s="143"/>
    </row>
    <row r="49" spans="1:6" s="48" customFormat="1" ht="27.75" customHeight="1" x14ac:dyDescent="0.2">
      <c r="A49" s="165" t="s">
        <v>45</v>
      </c>
      <c r="B49" s="165"/>
      <c r="C49" s="165"/>
      <c r="D49" s="167">
        <v>-414355.5</v>
      </c>
      <c r="E49" s="167"/>
      <c r="F49" s="143"/>
    </row>
    <row r="50" spans="1:6" s="48" customFormat="1" ht="27.75" customHeight="1" x14ac:dyDescent="0.2">
      <c r="A50" s="165" t="s">
        <v>46</v>
      </c>
      <c r="B50" s="165"/>
      <c r="C50" s="165"/>
      <c r="D50" s="167">
        <v>-13749999.140000001</v>
      </c>
      <c r="E50" s="167"/>
      <c r="F50" s="143"/>
    </row>
    <row r="51" spans="1:6" s="48" customFormat="1" ht="28.5" customHeight="1" x14ac:dyDescent="0.2">
      <c r="A51" s="165" t="s">
        <v>47</v>
      </c>
      <c r="B51" s="165"/>
      <c r="C51" s="165"/>
      <c r="D51" s="167">
        <v>-7207639.2999999998</v>
      </c>
      <c r="E51" s="167"/>
      <c r="F51" s="143"/>
    </row>
    <row r="52" spans="1:6" s="48" customFormat="1" ht="28.5" customHeight="1" x14ac:dyDescent="0.2">
      <c r="A52" s="165" t="s">
        <v>48</v>
      </c>
      <c r="B52" s="165"/>
      <c r="C52" s="165"/>
      <c r="D52" s="167">
        <v>-11993643.07</v>
      </c>
      <c r="E52" s="167"/>
      <c r="F52" s="143"/>
    </row>
    <row r="53" spans="1:6" s="48" customFormat="1" ht="29.25" customHeight="1" x14ac:dyDescent="0.2">
      <c r="A53" s="165" t="s">
        <v>49</v>
      </c>
      <c r="B53" s="165"/>
      <c r="C53" s="165"/>
      <c r="D53" s="167">
        <v>-16011308.1</v>
      </c>
      <c r="E53" s="167"/>
      <c r="F53" s="143"/>
    </row>
    <row r="54" spans="1:6" s="48" customFormat="1" ht="27.75" customHeight="1" x14ac:dyDescent="0.2">
      <c r="A54" s="165" t="s">
        <v>50</v>
      </c>
      <c r="B54" s="165"/>
      <c r="C54" s="165"/>
      <c r="D54" s="167">
        <v>-36053319.799999997</v>
      </c>
      <c r="E54" s="167"/>
      <c r="F54" s="143"/>
    </row>
    <row r="55" spans="1:6" s="48" customFormat="1" ht="26.25" customHeight="1" x14ac:dyDescent="0.2">
      <c r="A55" s="165" t="s">
        <v>51</v>
      </c>
      <c r="B55" s="165"/>
      <c r="C55" s="165"/>
      <c r="D55" s="166">
        <f>-(1099228.62+1975317.44+847692.53)</f>
        <v>-3922238.59</v>
      </c>
      <c r="E55" s="166"/>
      <c r="F55" s="143"/>
    </row>
    <row r="56" spans="1:6" s="48" customFormat="1" ht="26.25" customHeight="1" x14ac:dyDescent="0.2">
      <c r="A56" s="165" t="s">
        <v>52</v>
      </c>
      <c r="B56" s="165"/>
      <c r="C56" s="165"/>
      <c r="D56" s="166">
        <v>-9526106.9800000004</v>
      </c>
      <c r="E56" s="166"/>
      <c r="F56" s="143"/>
    </row>
    <row r="57" spans="1:6" s="48" customFormat="1" ht="26.25" customHeight="1" x14ac:dyDescent="0.2">
      <c r="A57" s="165" t="s">
        <v>53</v>
      </c>
      <c r="B57" s="165"/>
      <c r="C57" s="165"/>
      <c r="D57" s="166">
        <v>-12057747.710000001</v>
      </c>
      <c r="E57" s="166"/>
      <c r="F57" s="143"/>
    </row>
    <row r="58" spans="1:6" s="48" customFormat="1" ht="26.25" customHeight="1" x14ac:dyDescent="0.2">
      <c r="A58" s="165" t="s">
        <v>54</v>
      </c>
      <c r="B58" s="165"/>
      <c r="C58" s="165"/>
      <c r="D58" s="166">
        <v>-3782519.7</v>
      </c>
      <c r="E58" s="166"/>
      <c r="F58" s="143"/>
    </row>
    <row r="59" spans="1:6" s="48" customFormat="1" ht="26.25" customHeight="1" x14ac:dyDescent="0.2">
      <c r="A59" s="165" t="s">
        <v>55</v>
      </c>
      <c r="B59" s="165"/>
      <c r="C59" s="165"/>
      <c r="D59" s="166">
        <v>-2446732.94</v>
      </c>
      <c r="E59" s="166"/>
      <c r="F59" s="143"/>
    </row>
    <row r="60" spans="1:6" s="48" customFormat="1" ht="26.25" customHeight="1" x14ac:dyDescent="0.2">
      <c r="A60" s="165" t="s">
        <v>56</v>
      </c>
      <c r="B60" s="165"/>
      <c r="C60" s="165"/>
      <c r="D60" s="166">
        <v>-3151665.83</v>
      </c>
      <c r="E60" s="166"/>
      <c r="F60" s="143"/>
    </row>
    <row r="61" spans="1:6" s="48" customFormat="1" ht="26.25" customHeight="1" x14ac:dyDescent="0.2">
      <c r="A61" s="165" t="s">
        <v>57</v>
      </c>
      <c r="B61" s="165"/>
      <c r="C61" s="165"/>
      <c r="D61" s="166">
        <v>-74988.800000000003</v>
      </c>
      <c r="E61" s="166"/>
      <c r="F61" s="143"/>
    </row>
    <row r="62" spans="1:6" s="48" customFormat="1" ht="26.25" customHeight="1" x14ac:dyDescent="0.2">
      <c r="A62" s="165" t="s">
        <v>58</v>
      </c>
      <c r="B62" s="165"/>
      <c r="C62" s="165"/>
      <c r="D62" s="166">
        <v>-70349.67</v>
      </c>
      <c r="E62" s="166"/>
      <c r="F62" s="143"/>
    </row>
    <row r="63" spans="1:6" s="48" customFormat="1" ht="26.25" customHeight="1" x14ac:dyDescent="0.2">
      <c r="A63" s="165" t="s">
        <v>59</v>
      </c>
      <c r="B63" s="165"/>
      <c r="C63" s="165"/>
      <c r="D63" s="166">
        <v>-606068.91</v>
      </c>
      <c r="E63" s="166"/>
      <c r="F63" s="143"/>
    </row>
    <row r="64" spans="1:6" s="48" customFormat="1" ht="26.25" customHeight="1" x14ac:dyDescent="0.2">
      <c r="A64" s="165" t="s">
        <v>60</v>
      </c>
      <c r="B64" s="165"/>
      <c r="C64" s="165"/>
      <c r="D64" s="166">
        <f>-(16478343.41+801613.77)</f>
        <v>-17279957.18</v>
      </c>
      <c r="E64" s="166"/>
      <c r="F64" s="143"/>
    </row>
    <row r="65" spans="1:6" s="48" customFormat="1" ht="43.5" customHeight="1" x14ac:dyDescent="0.2">
      <c r="A65" s="170" t="s">
        <v>61</v>
      </c>
      <c r="B65" s="170"/>
      <c r="C65" s="170"/>
      <c r="D65" s="167">
        <f>-(239994456.91-27760000)</f>
        <v>-212234456.91</v>
      </c>
      <c r="E65" s="168"/>
    </row>
    <row r="66" spans="1:6" s="48" customFormat="1" ht="28.5" customHeight="1" x14ac:dyDescent="0.2">
      <c r="A66" s="180" t="s">
        <v>62</v>
      </c>
      <c r="B66" s="180"/>
      <c r="C66" s="180"/>
      <c r="D66" s="167">
        <v>-2598196.33</v>
      </c>
      <c r="E66" s="169"/>
      <c r="F66" s="143"/>
    </row>
    <row r="67" spans="1:6" s="48" customFormat="1" ht="14.25" x14ac:dyDescent="0.2">
      <c r="A67" s="48" t="s">
        <v>63</v>
      </c>
      <c r="D67" s="167">
        <f>-(9005.45+951834+208+7270+41000+185226+43969.64)</f>
        <v>-1238513.0899999999</v>
      </c>
      <c r="E67" s="168"/>
      <c r="F67" s="143"/>
    </row>
    <row r="68" spans="1:6" s="123" customFormat="1" ht="22.5" customHeight="1" thickBot="1" x14ac:dyDescent="0.3">
      <c r="A68" s="121" t="s">
        <v>44</v>
      </c>
      <c r="B68" s="121"/>
      <c r="C68" s="121"/>
      <c r="D68" s="178">
        <f>SUM(D45:E67)</f>
        <v>176231524.79999849</v>
      </c>
      <c r="E68" s="179"/>
      <c r="F68" s="122">
        <f>SUM(D46:E67)</f>
        <v>-631663171.9000001</v>
      </c>
    </row>
    <row r="69" spans="1:6" ht="15" thickTop="1" x14ac:dyDescent="0.2">
      <c r="D69" s="176"/>
      <c r="E69" s="177"/>
      <c r="F69" s="49"/>
    </row>
    <row r="70" spans="1:6" ht="14.25" x14ac:dyDescent="0.2">
      <c r="C70" s="139"/>
      <c r="D70" s="176"/>
      <c r="E70" s="177"/>
      <c r="F70" s="49"/>
    </row>
    <row r="71" spans="1:6" x14ac:dyDescent="0.2">
      <c r="D71" s="50"/>
      <c r="E71" s="50"/>
      <c r="F71" s="49"/>
    </row>
    <row r="72" spans="1:6" x14ac:dyDescent="0.2">
      <c r="D72" s="164"/>
      <c r="E72" s="164"/>
      <c r="F72" s="49"/>
    </row>
    <row r="73" spans="1:6" x14ac:dyDescent="0.2">
      <c r="D73" s="50"/>
      <c r="E73" s="50"/>
    </row>
    <row r="74" spans="1:6" x14ac:dyDescent="0.2">
      <c r="D74" s="50"/>
      <c r="E74" s="50"/>
    </row>
    <row r="96" spans="3:3" x14ac:dyDescent="0.2">
      <c r="C96" s="11"/>
    </row>
  </sheetData>
  <mergeCells count="47">
    <mergeCell ref="A49:C49"/>
    <mergeCell ref="D49:E49"/>
    <mergeCell ref="D69:E69"/>
    <mergeCell ref="D70:E70"/>
    <mergeCell ref="D51:E51"/>
    <mergeCell ref="A50:C50"/>
    <mergeCell ref="D50:E50"/>
    <mergeCell ref="D68:E68"/>
    <mergeCell ref="A52:C52"/>
    <mergeCell ref="D52:E52"/>
    <mergeCell ref="A53:C53"/>
    <mergeCell ref="A51:C51"/>
    <mergeCell ref="D53:E53"/>
    <mergeCell ref="D67:E67"/>
    <mergeCell ref="A56:C56"/>
    <mergeCell ref="A66:C66"/>
    <mergeCell ref="D45:E45"/>
    <mergeCell ref="D47:E47"/>
    <mergeCell ref="A48:C48"/>
    <mergeCell ref="D48:E48"/>
    <mergeCell ref="A46:C46"/>
    <mergeCell ref="D46:E46"/>
    <mergeCell ref="D65:E65"/>
    <mergeCell ref="D66:E66"/>
    <mergeCell ref="A65:C65"/>
    <mergeCell ref="A59:C59"/>
    <mergeCell ref="D59:E59"/>
    <mergeCell ref="A63:C63"/>
    <mergeCell ref="D63:E63"/>
    <mergeCell ref="A64:C64"/>
    <mergeCell ref="D64:E64"/>
    <mergeCell ref="D72:E72"/>
    <mergeCell ref="A61:C61"/>
    <mergeCell ref="D61:E61"/>
    <mergeCell ref="A54:C54"/>
    <mergeCell ref="D54:E54"/>
    <mergeCell ref="D55:E55"/>
    <mergeCell ref="A55:C55"/>
    <mergeCell ref="D56:E56"/>
    <mergeCell ref="D57:E57"/>
    <mergeCell ref="A58:C58"/>
    <mergeCell ref="D58:E58"/>
    <mergeCell ref="A60:C60"/>
    <mergeCell ref="D60:E60"/>
    <mergeCell ref="A57:C57"/>
    <mergeCell ref="A62:C62"/>
    <mergeCell ref="D62:E62"/>
  </mergeCells>
  <phoneticPr fontId="9" type="noConversion"/>
  <pageMargins left="0.9055118110236221" right="0.9055118110236221" top="0.98425196850393704" bottom="0.98425196850393704" header="0.51181102362204722" footer="0.51181102362204722"/>
  <pageSetup paperSize="9" scale="64" firstPageNumber="12" orientation="portrait" useFirstPageNumber="1" horizontalDpi="300" verticalDpi="300" r:id="rId1"/>
  <headerFooter alignWithMargins="0">
    <oddFooter xml:space="preserve">&amp;L&amp;"Arial,Kurzíva"Zastupitelstvo Olomouckého kraje 20.6.2014
5.2. - Závěrečný  účet Olomouckého kraje za rok 2013
Příloha č. 1: Bilance příjmů a výdajů Olomouckého kraje k 31.12.2013&amp;R&amp;"Arial,Kurzíva"Strana &amp;P (celkem 480)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 Bilance příjmů a výdajů</vt:lpstr>
      <vt:lpstr>'1. Bilance příjmů a výdajů'!Oblast_tisku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Foret Oldřich</cp:lastModifiedBy>
  <cp:lastPrinted>2014-06-02T12:25:21Z</cp:lastPrinted>
  <dcterms:created xsi:type="dcterms:W3CDTF">2006-05-23T14:00:19Z</dcterms:created>
  <dcterms:modified xsi:type="dcterms:W3CDTF">2014-06-02T12:25:24Z</dcterms:modified>
</cp:coreProperties>
</file>