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_RaF\Rozpočet Olomouckého kraje\2017\ZOK 19.12.2016\"/>
    </mc:Choice>
  </mc:AlternateContent>
  <bookViews>
    <workbookView xWindow="120" yWindow="2310" windowWidth="19320" windowHeight="9915" activeTab="15"/>
  </bookViews>
  <sheets>
    <sheet name="celkem" sheetId="20" r:id="rId1"/>
    <sheet name="01" sheetId="35" r:id="rId2"/>
    <sheet name="03" sheetId="3" r:id="rId3"/>
    <sheet name="04" sheetId="5" r:id="rId4"/>
    <sheet name="07" sheetId="36" r:id="rId5"/>
    <sheet name="08" sheetId="24" r:id="rId6"/>
    <sheet name="09" sheetId="25" r:id="rId7"/>
    <sheet name="10" sheetId="26" r:id="rId8"/>
    <sheet name="11" sheetId="27" r:id="rId9"/>
    <sheet name="12" sheetId="28" r:id="rId10"/>
    <sheet name="14" sheetId="30" r:id="rId11"/>
    <sheet name="16" sheetId="9" r:id="rId12"/>
    <sheet name="17" sheetId="8" r:id="rId13"/>
    <sheet name="18" sheetId="21" r:id="rId14"/>
    <sheet name="19" sheetId="31" r:id="rId15"/>
    <sheet name="20" sheetId="32" r:id="rId16"/>
  </sheets>
  <definedNames>
    <definedName name="_xlnm.Print_Area" localSheetId="1">'01'!$A$1:$H$168</definedName>
    <definedName name="_xlnm.Print_Area" localSheetId="2">'03'!$A$1:$H$375</definedName>
    <definedName name="_xlnm.Print_Area" localSheetId="3">'04'!$A$1:$H$77</definedName>
    <definedName name="_xlnm.Print_Area" localSheetId="4">'07'!$A$1:$H$54</definedName>
    <definedName name="_xlnm.Print_Area" localSheetId="5">'08'!$A$1:$H$287</definedName>
    <definedName name="_xlnm.Print_Area" localSheetId="6">'09'!$A$1:$H$180</definedName>
    <definedName name="_xlnm.Print_Area" localSheetId="7">'10'!$A$1:$H$217</definedName>
    <definedName name="_xlnm.Print_Area" localSheetId="8">'11'!$A$1:$H$171</definedName>
    <definedName name="_xlnm.Print_Area" localSheetId="9">'12'!$A$1:$H$51</definedName>
    <definedName name="_xlnm.Print_Area" localSheetId="10">'14'!$A$1:$H$51</definedName>
    <definedName name="_xlnm.Print_Area" localSheetId="11">'16'!$A$1:$H$18</definedName>
    <definedName name="_xlnm.Print_Area" localSheetId="12">'17'!$A$1:$H$39</definedName>
    <definedName name="_xlnm.Print_Area" localSheetId="13">'18'!$A$1:$H$222</definedName>
    <definedName name="_xlnm.Print_Area" localSheetId="14">'19'!$A$1:$H$63</definedName>
    <definedName name="_xlnm.Print_Area" localSheetId="15">'20'!$A$1:$H$18</definedName>
    <definedName name="_xlnm.Print_Area" localSheetId="0">celkem!$A$1:$L$36</definedName>
  </definedNames>
  <calcPr calcId="152511"/>
</workbook>
</file>

<file path=xl/calcChain.xml><?xml version="1.0" encoding="utf-8"?>
<calcChain xmlns="http://schemas.openxmlformats.org/spreadsheetml/2006/main">
  <c r="G199" i="3" l="1"/>
  <c r="I275" i="3" l="1"/>
  <c r="G175" i="3" l="1"/>
  <c r="G57" i="25" l="1"/>
  <c r="G56" i="5" l="1"/>
  <c r="G23" i="30" l="1"/>
  <c r="G41" i="30"/>
  <c r="G148" i="26" l="1"/>
  <c r="G85" i="26"/>
  <c r="G29" i="31" l="1"/>
  <c r="G11" i="31" s="1"/>
  <c r="J36" i="20" l="1"/>
  <c r="I36" i="20"/>
  <c r="G215" i="3" l="1"/>
  <c r="E21" i="20"/>
  <c r="F21" i="20"/>
  <c r="G21" i="20"/>
  <c r="D21" i="20"/>
  <c r="D25" i="26"/>
  <c r="D20" i="20" s="1"/>
  <c r="D9" i="35"/>
  <c r="D8" i="35"/>
  <c r="D27" i="26" l="1"/>
  <c r="D19" i="20" s="1"/>
  <c r="G51" i="36"/>
  <c r="G45" i="36"/>
  <c r="G10" i="36" s="1"/>
  <c r="H10" i="36" s="1"/>
  <c r="G20" i="36"/>
  <c r="G19" i="36" s="1"/>
  <c r="G9" i="36" s="1"/>
  <c r="E14" i="36"/>
  <c r="D14" i="36"/>
  <c r="G13" i="36"/>
  <c r="H13" i="36" s="1"/>
  <c r="F9" i="36"/>
  <c r="F14" i="36" s="1"/>
  <c r="H13" i="35"/>
  <c r="H14" i="35"/>
  <c r="H15" i="35"/>
  <c r="D16" i="35"/>
  <c r="D18" i="35" s="1"/>
  <c r="E16" i="35"/>
  <c r="E18" i="35" s="1"/>
  <c r="F16" i="35"/>
  <c r="G23" i="35"/>
  <c r="G8" i="35" s="1"/>
  <c r="G48" i="35"/>
  <c r="G9" i="35" s="1"/>
  <c r="H9" i="35" s="1"/>
  <c r="G150" i="35"/>
  <c r="G10" i="35" s="1"/>
  <c r="H10" i="35" s="1"/>
  <c r="G158" i="35"/>
  <c r="G11" i="35" s="1"/>
  <c r="H11" i="35" s="1"/>
  <c r="G165" i="35"/>
  <c r="G12" i="35" s="1"/>
  <c r="H12" i="35" s="1"/>
  <c r="E7" i="20" l="1"/>
  <c r="F18" i="35"/>
  <c r="D7" i="20"/>
  <c r="F14" i="20"/>
  <c r="D14" i="20"/>
  <c r="E14" i="20"/>
  <c r="F7" i="20"/>
  <c r="G14" i="36"/>
  <c r="H9" i="36"/>
  <c r="G16" i="35"/>
  <c r="G7" i="20" s="1"/>
  <c r="H8" i="35"/>
  <c r="H14" i="36" l="1"/>
  <c r="G14" i="20"/>
  <c r="H16" i="35"/>
  <c r="G18" i="35"/>
  <c r="H18" i="35" s="1"/>
  <c r="D21" i="24" l="1"/>
  <c r="D15" i="20" s="1"/>
  <c r="D9" i="21"/>
  <c r="D10" i="21"/>
  <c r="D10" i="8"/>
  <c r="D12" i="8" s="1"/>
  <c r="D30" i="20" s="1"/>
  <c r="E24" i="20"/>
  <c r="F24" i="20"/>
  <c r="G24" i="20"/>
  <c r="D24" i="20"/>
  <c r="D14" i="27"/>
  <c r="D23" i="20" s="1"/>
  <c r="E10" i="20"/>
  <c r="F10" i="20"/>
  <c r="G10" i="20"/>
  <c r="D10" i="20"/>
  <c r="E13" i="20"/>
  <c r="F13" i="20"/>
  <c r="G13" i="20"/>
  <c r="D13" i="20"/>
  <c r="E18" i="20"/>
  <c r="F18" i="20"/>
  <c r="G18" i="20"/>
  <c r="D18" i="20"/>
  <c r="E28" i="20"/>
  <c r="F28" i="20"/>
  <c r="G28" i="20"/>
  <c r="D28" i="20"/>
  <c r="D23" i="25"/>
  <c r="D16" i="28"/>
  <c r="D25" i="20" s="1"/>
  <c r="D15" i="30"/>
  <c r="D10" i="9"/>
  <c r="D11" i="5"/>
  <c r="D8" i="5"/>
  <c r="D18" i="5"/>
  <c r="D29" i="20"/>
  <c r="D22" i="3"/>
  <c r="D11" i="3"/>
  <c r="D14" i="3"/>
  <c r="D12" i="3"/>
  <c r="D17" i="30" l="1"/>
  <c r="D35" i="20"/>
  <c r="D27" i="20"/>
  <c r="D17" i="20"/>
  <c r="D16" i="27"/>
  <c r="D22" i="20" s="1"/>
  <c r="D12" i="5"/>
  <c r="D20" i="5" s="1"/>
  <c r="D12" i="20" s="1"/>
  <c r="D25" i="25"/>
  <c r="D16" i="20" s="1"/>
  <c r="D26" i="20" l="1"/>
  <c r="D22" i="5"/>
  <c r="D11" i="20" s="1"/>
  <c r="D13" i="3"/>
  <c r="D9" i="3"/>
  <c r="D16" i="3" l="1"/>
  <c r="D24" i="3" l="1"/>
  <c r="D26" i="3" l="1"/>
  <c r="D9" i="20"/>
  <c r="D14" i="31"/>
  <c r="D32" i="20" s="1"/>
  <c r="D10" i="32"/>
  <c r="D33" i="20" s="1"/>
  <c r="D8" i="20" l="1"/>
  <c r="D18" i="21"/>
  <c r="G345" i="3"/>
  <c r="D31" i="20" l="1"/>
  <c r="D34" i="20" s="1"/>
  <c r="D36" i="20" s="1"/>
  <c r="L34" i="20"/>
  <c r="L36" i="20" s="1"/>
  <c r="E14" i="31" l="1"/>
  <c r="E18" i="21"/>
  <c r="F16" i="28"/>
  <c r="E16" i="28"/>
  <c r="F25" i="26" l="1"/>
  <c r="E25" i="26"/>
  <c r="E27" i="26" l="1"/>
  <c r="E19" i="20" s="1"/>
  <c r="E20" i="20"/>
  <c r="F20" i="20"/>
  <c r="F27" i="26"/>
  <c r="F19" i="20" s="1"/>
  <c r="G313" i="3"/>
  <c r="G128" i="26" l="1"/>
  <c r="G129" i="26"/>
  <c r="G110" i="26" s="1"/>
  <c r="H129" i="26"/>
  <c r="G65" i="5" l="1"/>
  <c r="G93" i="26" l="1"/>
  <c r="G192" i="26"/>
  <c r="G22" i="26" s="1"/>
  <c r="H22" i="26" s="1"/>
  <c r="G15" i="26"/>
  <c r="G67" i="26"/>
  <c r="G111" i="26"/>
  <c r="G13" i="26" s="1"/>
  <c r="G173" i="26"/>
  <c r="G20" i="26" s="1"/>
  <c r="H20" i="26" s="1"/>
  <c r="G169" i="26"/>
  <c r="G19" i="26" s="1"/>
  <c r="H19" i="26" s="1"/>
  <c r="G161" i="26"/>
  <c r="G160" i="26" s="1"/>
  <c r="G147" i="26"/>
  <c r="G17" i="26" s="1"/>
  <c r="G143" i="26"/>
  <c r="G16" i="26" s="1"/>
  <c r="G18" i="26" l="1"/>
  <c r="G142" i="26"/>
  <c r="G37" i="26"/>
  <c r="G11" i="26" s="1"/>
  <c r="G33" i="26"/>
  <c r="G9" i="26" s="1"/>
  <c r="G45" i="26" l="1"/>
  <c r="G12" i="26" s="1"/>
  <c r="F21" i="24"/>
  <c r="F15" i="20" s="1"/>
  <c r="E21" i="24"/>
  <c r="E15" i="20" s="1"/>
  <c r="G270" i="24" l="1"/>
  <c r="G255" i="24"/>
  <c r="G17" i="24" s="1"/>
  <c r="G191" i="24" l="1"/>
  <c r="G166" i="24"/>
  <c r="G146" i="24"/>
  <c r="G135" i="24"/>
  <c r="G15" i="24"/>
  <c r="G115" i="24"/>
  <c r="G81" i="24"/>
  <c r="G51" i="24"/>
  <c r="G63" i="24"/>
  <c r="G40" i="24"/>
  <c r="G35" i="24"/>
  <c r="F23" i="25"/>
  <c r="E23" i="25"/>
  <c r="H8" i="25"/>
  <c r="F25" i="25" l="1"/>
  <c r="F17" i="20"/>
  <c r="E25" i="25"/>
  <c r="E17" i="20"/>
  <c r="G134" i="24"/>
  <c r="G16" i="24" s="1"/>
  <c r="H16" i="24" s="1"/>
  <c r="G80" i="24"/>
  <c r="G12" i="24" s="1"/>
  <c r="H12" i="24" s="1"/>
  <c r="G50" i="24"/>
  <c r="G34" i="24" s="1"/>
  <c r="G11" i="24" s="1"/>
  <c r="G141" i="25" l="1"/>
  <c r="G135" i="25" s="1"/>
  <c r="G20" i="25" s="1"/>
  <c r="G125" i="25"/>
  <c r="G17" i="25" s="1"/>
  <c r="G15" i="25"/>
  <c r="H15" i="25" s="1"/>
  <c r="G62" i="25"/>
  <c r="G13" i="25" s="1"/>
  <c r="H13" i="25" s="1"/>
  <c r="G12" i="25"/>
  <c r="H12" i="25" s="1"/>
  <c r="G35" i="25"/>
  <c r="G10" i="25" s="1"/>
  <c r="G9" i="25"/>
  <c r="F12" i="5"/>
  <c r="E12" i="5"/>
  <c r="G10" i="5"/>
  <c r="G31" i="5"/>
  <c r="G8" i="5" s="1"/>
  <c r="G18" i="5"/>
  <c r="F18" i="5"/>
  <c r="E18" i="5"/>
  <c r="H17" i="5"/>
  <c r="F18" i="21"/>
  <c r="E31" i="20"/>
  <c r="F31" i="20" l="1"/>
  <c r="E20" i="5"/>
  <c r="E12" i="20" s="1"/>
  <c r="F20" i="5"/>
  <c r="F12" i="20" s="1"/>
  <c r="H18" i="5"/>
  <c r="F22" i="5" l="1"/>
  <c r="F11" i="20" s="1"/>
  <c r="E22" i="5"/>
  <c r="E11" i="20" s="1"/>
  <c r="G203" i="21"/>
  <c r="G16" i="21" s="1"/>
  <c r="H16" i="21" s="1"/>
  <c r="G176" i="21" l="1"/>
  <c r="G153" i="21"/>
  <c r="G138" i="21"/>
  <c r="G117" i="21" l="1"/>
  <c r="G14" i="21" s="1"/>
  <c r="G107" i="21"/>
  <c r="G13" i="21" s="1"/>
  <c r="G78" i="21"/>
  <c r="G37" i="21"/>
  <c r="F22" i="3"/>
  <c r="E22" i="3"/>
  <c r="H21" i="3"/>
  <c r="G23" i="21" l="1"/>
  <c r="G9" i="21" s="1"/>
  <c r="G22" i="3"/>
  <c r="H22" i="3" s="1"/>
  <c r="G14" i="3" l="1"/>
  <c r="G39" i="3"/>
  <c r="G289" i="3"/>
  <c r="G186" i="3" l="1"/>
  <c r="G157" i="3"/>
  <c r="G153" i="3"/>
  <c r="G148" i="3"/>
  <c r="G139" i="3"/>
  <c r="G128" i="3"/>
  <c r="G124" i="3"/>
  <c r="G87" i="3"/>
  <c r="G11" i="3" s="1"/>
  <c r="G9" i="3"/>
  <c r="F14" i="27" l="1"/>
  <c r="E14" i="27"/>
  <c r="G151" i="27"/>
  <c r="G106" i="27"/>
  <c r="G88" i="27" s="1"/>
  <c r="G11" i="27" s="1"/>
  <c r="G52" i="27"/>
  <c r="G51" i="27" s="1"/>
  <c r="G22" i="27"/>
  <c r="F25" i="20"/>
  <c r="E25" i="20"/>
  <c r="G39" i="28"/>
  <c r="G12" i="28" s="1"/>
  <c r="G29" i="28"/>
  <c r="G36" i="30"/>
  <c r="G12" i="30" s="1"/>
  <c r="E16" i="27" l="1"/>
  <c r="E23" i="20"/>
  <c r="F23" i="20"/>
  <c r="F16" i="27"/>
  <c r="F22" i="20" s="1"/>
  <c r="F15" i="30"/>
  <c r="E15" i="30"/>
  <c r="G40" i="30"/>
  <c r="G13" i="30" s="1"/>
  <c r="H13" i="30" s="1"/>
  <c r="I23" i="30"/>
  <c r="G37" i="8"/>
  <c r="G11" i="8" s="1"/>
  <c r="G25" i="8"/>
  <c r="G10" i="8" s="1"/>
  <c r="E27" i="20" l="1"/>
  <c r="F27" i="20"/>
  <c r="E22" i="20"/>
  <c r="E17" i="30"/>
  <c r="F17" i="30"/>
  <c r="G17" i="8"/>
  <c r="G9" i="8" s="1"/>
  <c r="G12" i="8" s="1"/>
  <c r="E12" i="8"/>
  <c r="E30" i="20" s="1"/>
  <c r="F12" i="8"/>
  <c r="G15" i="9"/>
  <c r="G9" i="9" s="1"/>
  <c r="F14" i="31"/>
  <c r="F32" i="20" s="1"/>
  <c r="G39" i="31"/>
  <c r="G13" i="31" s="1"/>
  <c r="G34" i="31"/>
  <c r="G12" i="31" s="1"/>
  <c r="H12" i="31" s="1"/>
  <c r="G24" i="31"/>
  <c r="G10" i="31" s="1"/>
  <c r="G19" i="31"/>
  <c r="G9" i="31" s="1"/>
  <c r="H13" i="31" l="1"/>
  <c r="G14" i="31"/>
  <c r="G30" i="20"/>
  <c r="F26" i="20"/>
  <c r="E26" i="20"/>
  <c r="H9" i="31"/>
  <c r="E32" i="20"/>
  <c r="G15" i="32"/>
  <c r="F10" i="32"/>
  <c r="F33" i="20" s="1"/>
  <c r="E10" i="32"/>
  <c r="E33" i="20" s="1"/>
  <c r="G32" i="20" l="1"/>
  <c r="H32" i="20" s="1"/>
  <c r="G9" i="32"/>
  <c r="G10" i="32" s="1"/>
  <c r="H14" i="31"/>
  <c r="G33" i="20" l="1"/>
  <c r="F16" i="20"/>
  <c r="H15" i="26" l="1"/>
  <c r="F16" i="3" l="1"/>
  <c r="F24" i="3" l="1"/>
  <c r="G49" i="30"/>
  <c r="G14" i="30" s="1"/>
  <c r="H14" i="30" s="1"/>
  <c r="G31" i="30"/>
  <c r="G10" i="30" s="1"/>
  <c r="H10" i="30" s="1"/>
  <c r="G22" i="30"/>
  <c r="G9" i="30" s="1"/>
  <c r="H9" i="30" s="1"/>
  <c r="E16" i="20"/>
  <c r="G149" i="25"/>
  <c r="H20" i="25"/>
  <c r="H17" i="25"/>
  <c r="G104" i="25"/>
  <c r="H10" i="25"/>
  <c r="H9" i="25"/>
  <c r="F9" i="20" l="1"/>
  <c r="F26" i="3"/>
  <c r="G15" i="30"/>
  <c r="G21" i="25"/>
  <c r="H21" i="25" s="1"/>
  <c r="G16" i="25"/>
  <c r="G213" i="26"/>
  <c r="H18" i="26"/>
  <c r="G185" i="26"/>
  <c r="F8" i="20" l="1"/>
  <c r="G27" i="20"/>
  <c r="H27" i="20" s="1"/>
  <c r="G17" i="30"/>
  <c r="G23" i="25"/>
  <c r="G23" i="26"/>
  <c r="H23" i="26" s="1"/>
  <c r="H17" i="26"/>
  <c r="G21" i="26"/>
  <c r="H16" i="25"/>
  <c r="H23" i="25" l="1"/>
  <c r="G17" i="20"/>
  <c r="H17" i="20" s="1"/>
  <c r="H17" i="30"/>
  <c r="G26" i="20"/>
  <c r="H26" i="20" s="1"/>
  <c r="G16" i="20"/>
  <c r="H16" i="20" s="1"/>
  <c r="G25" i="25"/>
  <c r="H25" i="25" s="1"/>
  <c r="G25" i="26"/>
  <c r="G262" i="24"/>
  <c r="G18" i="24" s="1"/>
  <c r="E16" i="3"/>
  <c r="H13" i="21"/>
  <c r="G102" i="21"/>
  <c r="G12" i="21" s="1"/>
  <c r="H12" i="21" s="1"/>
  <c r="G27" i="26" l="1"/>
  <c r="G20" i="20"/>
  <c r="H20" i="20" s="1"/>
  <c r="E24" i="3"/>
  <c r="H14" i="21"/>
  <c r="E9" i="20" l="1"/>
  <c r="H27" i="26"/>
  <c r="G19" i="20"/>
  <c r="E26" i="3"/>
  <c r="G26" i="24"/>
  <c r="G8" i="24" s="1"/>
  <c r="H8" i="24" s="1"/>
  <c r="G279" i="24"/>
  <c r="E8" i="20" l="1"/>
  <c r="E34" i="20" s="1"/>
  <c r="E36" i="20" s="1"/>
  <c r="H12" i="26"/>
  <c r="H17" i="24"/>
  <c r="H19" i="20" l="1"/>
  <c r="H11" i="24" l="1"/>
  <c r="H14" i="3" l="1"/>
  <c r="G361" i="3"/>
  <c r="H11" i="3"/>
  <c r="G116" i="3" l="1"/>
  <c r="G12" i="3" s="1"/>
  <c r="H12" i="3" s="1"/>
  <c r="G13" i="3"/>
  <c r="H13" i="3" s="1"/>
  <c r="G82" i="3" l="1"/>
  <c r="H9" i="3"/>
  <c r="G35" i="3"/>
  <c r="G10" i="3" l="1"/>
  <c r="H10" i="3" s="1"/>
  <c r="G8" i="3"/>
  <c r="G10" i="28"/>
  <c r="H10" i="28" s="1"/>
  <c r="G21" i="28"/>
  <c r="G9" i="28" s="1"/>
  <c r="H8" i="3" l="1"/>
  <c r="H9" i="28"/>
  <c r="G12" i="27"/>
  <c r="H12" i="27" s="1"/>
  <c r="H11" i="27"/>
  <c r="G21" i="27"/>
  <c r="G9" i="27" s="1"/>
  <c r="H7" i="20" l="1"/>
  <c r="H9" i="27"/>
  <c r="G55" i="5"/>
  <c r="H8" i="5"/>
  <c r="G9" i="5" l="1"/>
  <c r="H11" i="8"/>
  <c r="H10" i="8"/>
  <c r="H9" i="8"/>
  <c r="H9" i="5" l="1"/>
  <c r="H9" i="9"/>
  <c r="G10" i="9"/>
  <c r="H25" i="26" l="1"/>
  <c r="H10" i="5" l="1"/>
  <c r="I49" i="30" l="1"/>
  <c r="H15" i="30"/>
  <c r="G48" i="28"/>
  <c r="G15" i="28" s="1"/>
  <c r="H12" i="28"/>
  <c r="G269" i="24"/>
  <c r="G19" i="24" l="1"/>
  <c r="H19" i="24" s="1"/>
  <c r="H15" i="28"/>
  <c r="G16" i="28"/>
  <c r="G278" i="24"/>
  <c r="G20" i="24" s="1"/>
  <c r="G25" i="20" l="1"/>
  <c r="H16" i="28"/>
  <c r="G21" i="24"/>
  <c r="G15" i="20" s="1"/>
  <c r="H20" i="24"/>
  <c r="H21" i="24" l="1"/>
  <c r="H25" i="20"/>
  <c r="H9" i="21" l="1"/>
  <c r="H15" i="20"/>
  <c r="G372" i="3"/>
  <c r="G15" i="3" s="1"/>
  <c r="H15" i="3" l="1"/>
  <c r="G16" i="3"/>
  <c r="G11" i="5" l="1"/>
  <c r="G24" i="3"/>
  <c r="H16" i="3"/>
  <c r="G9" i="20" l="1"/>
  <c r="H9" i="20" s="1"/>
  <c r="G26" i="3"/>
  <c r="G12" i="5"/>
  <c r="G20" i="5" s="1"/>
  <c r="H11" i="5"/>
  <c r="H24" i="3"/>
  <c r="F10" i="9"/>
  <c r="G12" i="20" l="1"/>
  <c r="H12" i="20" s="1"/>
  <c r="H26" i="3"/>
  <c r="G8" i="20"/>
  <c r="G22" i="5"/>
  <c r="H12" i="5"/>
  <c r="H20" i="5"/>
  <c r="H8" i="20" l="1"/>
  <c r="H22" i="5"/>
  <c r="G11" i="20"/>
  <c r="H11" i="20" s="1"/>
  <c r="H14" i="20"/>
  <c r="G219" i="21" l="1"/>
  <c r="G17" i="21" s="1"/>
  <c r="G18" i="21" s="1"/>
  <c r="G31" i="20" l="1"/>
  <c r="H17" i="21"/>
  <c r="H18" i="21"/>
  <c r="H31" i="20" l="1"/>
  <c r="I34" i="20" l="1"/>
  <c r="J30" i="20"/>
  <c r="J29" i="20"/>
  <c r="J26" i="20"/>
  <c r="J25" i="20"/>
  <c r="J22" i="20"/>
  <c r="J19" i="20"/>
  <c r="J16" i="20"/>
  <c r="J15" i="20"/>
  <c r="J14" i="20"/>
  <c r="J11" i="20"/>
  <c r="J8" i="20" l="1"/>
  <c r="J7" i="20"/>
  <c r="J34" i="20" s="1"/>
  <c r="F29" i="20" l="1"/>
  <c r="E10" i="9"/>
  <c r="F30" i="20"/>
  <c r="F34" i="20" l="1"/>
  <c r="F36" i="20" s="1"/>
  <c r="H30" i="20"/>
  <c r="H12" i="8"/>
  <c r="G29" i="20"/>
  <c r="H10" i="9"/>
  <c r="G10" i="27" l="1"/>
  <c r="G14" i="27" s="1"/>
  <c r="G23" i="20" l="1"/>
  <c r="H23" i="20" s="1"/>
  <c r="G16" i="27"/>
  <c r="H10" i="27"/>
  <c r="H14" i="27"/>
  <c r="G22" i="20" l="1"/>
  <c r="G34" i="20" s="1"/>
  <c r="G36" i="20" s="1"/>
  <c r="H36" i="20" s="1"/>
  <c r="H16" i="27"/>
  <c r="H22" i="20" l="1"/>
  <c r="H34" i="20"/>
</calcChain>
</file>

<file path=xl/sharedStrings.xml><?xml version="1.0" encoding="utf-8"?>
<sst xmlns="http://schemas.openxmlformats.org/spreadsheetml/2006/main" count="1310" uniqueCount="773">
  <si>
    <t>Zastupitelé</t>
  </si>
  <si>
    <t xml:space="preserve">Správce: </t>
  </si>
  <si>
    <t>§</t>
  </si>
  <si>
    <t>seskupení položek</t>
  </si>
  <si>
    <t>Název seskupení položek</t>
  </si>
  <si>
    <t>%</t>
  </si>
  <si>
    <t>v tis.Kč</t>
  </si>
  <si>
    <t>Výdaje na platy, ostatní platby za provedenou práci a pojistné</t>
  </si>
  <si>
    <t>Neinvestiční nákupy a související výdaje</t>
  </si>
  <si>
    <t>Celkem</t>
  </si>
  <si>
    <t xml:space="preserve">Neinvestiční transfery veřejnoprávním subjektům a mezi peněžními fondy téhož subjektu </t>
  </si>
  <si>
    <t>Neinvestiční transfery obyvatelstvu</t>
  </si>
  <si>
    <t>7=6/4</t>
  </si>
  <si>
    <t>Komentář:</t>
  </si>
  <si>
    <t>§ 6113, seskupení pol. 50 - Výdaje na platy, ostatní platby za provedenou práci a pojistné</t>
  </si>
  <si>
    <t>Ostatní platy</t>
  </si>
  <si>
    <t>Knihy, učební pomůcky a tisk</t>
  </si>
  <si>
    <t>Drobný hmotný dlouhodobý majetek</t>
  </si>
  <si>
    <t>Konzultační, poradenské a právní služby</t>
  </si>
  <si>
    <t>Služby školení a vzdělávání</t>
  </si>
  <si>
    <t>Nákup ostatních služeb</t>
  </si>
  <si>
    <t>Opravy a udržování</t>
  </si>
  <si>
    <t>Programové vybavení</t>
  </si>
  <si>
    <t>§ 6113, seskupení pol. 51 - Neinvestiční nákupy a související výdaje</t>
  </si>
  <si>
    <t xml:space="preserve">Prostředky na úhradu kurzových rozdílů při vyúčtování zahraničních pracovních cest členů zastupitelstva.  </t>
  </si>
  <si>
    <t xml:space="preserve">§ 6113, seskupení pol. 53 - Neinvestiční transfery veřejnoprávním subjektům a mezi peněžními fondy téhož subjektu </t>
  </si>
  <si>
    <t>§ 6113, seskupení pol. 54 - Neinvestiční transfery obyvatelstvu</t>
  </si>
  <si>
    <t xml:space="preserve">V souvislosti s platnou legislativou navrhujeme rozpočtovat i tuto položku.  </t>
  </si>
  <si>
    <t xml:space="preserve">§ 6330, seskupení pol. 53 - Neinvestiční transfery veřejnoprávním subjektům a mezi peněžními fondy téhož subjektu </t>
  </si>
  <si>
    <t>Ing. Luděk Niče</t>
  </si>
  <si>
    <t>ORJ - 01</t>
  </si>
  <si>
    <t>Ostatní osobní výdaje</t>
  </si>
  <si>
    <t>Odměny členů zastupitelstva obcí a krajů</t>
  </si>
  <si>
    <t>Povinné pojistné na sociální zabezpečení a příspěvek na státní politiku zaměstnanosti</t>
  </si>
  <si>
    <t>Ostatní povinné pojistné placené zaměstnavatelem</t>
  </si>
  <si>
    <t>Kursové rozdíly ve výdajích</t>
  </si>
  <si>
    <t>Studená voda</t>
  </si>
  <si>
    <t>Teplo</t>
  </si>
  <si>
    <t>Elektrická energie</t>
  </si>
  <si>
    <t>Pohonné hmoty a maziva</t>
  </si>
  <si>
    <t>Služby pošt</t>
  </si>
  <si>
    <t>Služby telekomunikací a radiokomunikací</t>
  </si>
  <si>
    <t>Služby peněžních ústavů</t>
  </si>
  <si>
    <t xml:space="preserve">Nájemné </t>
  </si>
  <si>
    <t>Cestovné (tuzemské i zahraniční)</t>
  </si>
  <si>
    <t>Pohoštění</t>
  </si>
  <si>
    <t>Účastnické poplatky na konference</t>
  </si>
  <si>
    <t>Ostatní poskytované zálohy a jistiny</t>
  </si>
  <si>
    <t>Věcné dary</t>
  </si>
  <si>
    <t>Nákup kolků</t>
  </si>
  <si>
    <t>Platby daní a poplatků státnímu rozpočtu</t>
  </si>
  <si>
    <t>Náhrady mezd v době nemoci</t>
  </si>
  <si>
    <t>Převody FKSP a sociálnímu fondu obcí a krajů</t>
  </si>
  <si>
    <t>Ostatní neinvestiční výdaje</t>
  </si>
  <si>
    <t>Ostatní neinvestiční transfery obyvatelstvu</t>
  </si>
  <si>
    <t>Nájemné</t>
  </si>
  <si>
    <t>Nespecifikované rezervy</t>
  </si>
  <si>
    <t>§ 6172, seskupení pol. 51 - Neinvestiční nákupy a související výdaje</t>
  </si>
  <si>
    <t>ORJ - 03</t>
  </si>
  <si>
    <t>Položka zahrnuje nákup cenin - kolků pro potřeby odborů KÚOK.</t>
  </si>
  <si>
    <t>§ 6172, seskupení pol. 50 - Výdaje na platy, ostatní platby za provedenou práci a pojistné</t>
  </si>
  <si>
    <t>Platy zaměstnanců v pracovním poměru</t>
  </si>
  <si>
    <t xml:space="preserve">Jedná se o výdaje na provádění kontrol v souladu se zákonem č. 167/1998 Sb., o návykových látkách ve vybraných lékárnách a zdravotnických zařízeních, výběrová řízení na uzavírání smluv mezi zdravotními pojišťovnami a zdravotnickými zařízeními, posuzování zdravotního stavu žadatelů o náhradní rodinnou péči, posuzování dětí k osvojení a pěstounské péči, vyhodnocení podaných projektů v rámci programů, kontrolní činnosti na vyúčtování projektů a dotací, posuzování správnosti poskytované zdravotní péče (znalecké komise). </t>
  </si>
  <si>
    <t>Ostatní platby za provedenou práci jinde nezařazené</t>
  </si>
  <si>
    <t>Povinné pojistné na veřejné zdravotní pojištění</t>
  </si>
  <si>
    <t>Povinné pojistné na úrazové pojištění</t>
  </si>
  <si>
    <t>Teplá voda</t>
  </si>
  <si>
    <t xml:space="preserve">Regionální centrum Olomouc, s. r. o., Olomouc - Smlouva o zajištění služeb č. R/S/2008/001, na položce 5157 - jsou účtovány úhrady dle skutečně odebraných jednotek dle uzavřené smlouvy.   </t>
  </si>
  <si>
    <t>Nákup ostatních paliv a energie</t>
  </si>
  <si>
    <t>Nafta do náhradního zdroje elektrické energie.</t>
  </si>
  <si>
    <t>Položka zahrnuje nákup výrobků a služeb k pohoštění KÚOK.</t>
  </si>
  <si>
    <t>Poskytnuté neinvestiční příspěvky a náhrady (část)</t>
  </si>
  <si>
    <t xml:space="preserve">§ 6172, seskupení pol.53 - Neinvestiční transfery veřejnoprávním subjektům a mezi peněžními fondy téhož subjektu </t>
  </si>
  <si>
    <t>§ 6172, seskupení pol. 54 - Neinvestiční transfery obyvatelstvu</t>
  </si>
  <si>
    <t>ORJ - 04</t>
  </si>
  <si>
    <t>Mgr. Hana Kamasová</t>
  </si>
  <si>
    <t>vedoucí odboru</t>
  </si>
  <si>
    <t>Investiční nákupy a související výdaje</t>
  </si>
  <si>
    <t>§ 6172, seskupení pol. 61 - Investiční nákupy a související výdaje</t>
  </si>
  <si>
    <t>Pozemky</t>
  </si>
  <si>
    <t>ORJ - 06</t>
  </si>
  <si>
    <t>ORJ - 17</t>
  </si>
  <si>
    <t>Ing. Miroslav Kubín</t>
  </si>
  <si>
    <t>§ 3315, seskupení pol. 59 - Ostatní neinvestiční výdaje</t>
  </si>
  <si>
    <t xml:space="preserve">Náklady spojené s výběrovými řízeními - centrální adresa, vícetisky, komoditní burza apod. a následná péče o zeleň na již ukončených investičních akcích.  </t>
  </si>
  <si>
    <t xml:space="preserve">Náklady spojené s úhradou poplatků a daní.  </t>
  </si>
  <si>
    <t>Útvar interního auditu</t>
  </si>
  <si>
    <t>ORJ - 16</t>
  </si>
  <si>
    <t>Ing. Věra Štembírková</t>
  </si>
  <si>
    <t>pověřena vedením odboru</t>
  </si>
  <si>
    <t xml:space="preserve">Jedná se o refundace mzdy neuvolněných členů ZOK (při účasti členů na zasedáních ROK/ZOK,...).  </t>
  </si>
  <si>
    <t>Odbor ekonomický</t>
  </si>
  <si>
    <t>ORJ - 07</t>
  </si>
  <si>
    <t xml:space="preserve">Kurzové ztráty týkající se pohybu finančních prostředků na bankovních účtech vedených v EUR.  </t>
  </si>
  <si>
    <t>Poplatky dluhové služby</t>
  </si>
  <si>
    <t xml:space="preserve">Jedná se o služby spojené s vedením bankovních účtů - za vedení účtů, poplatky za položky apod. a o pojištění platebních karet.   </t>
  </si>
  <si>
    <t>§ 6409, seskupení pol. 59 - Ostatní neinvestiční výdaje</t>
  </si>
  <si>
    <t xml:space="preserve">Odbor životního prostředí a zemědělství </t>
  </si>
  <si>
    <t xml:space="preserve">Odbor sociálních věcí </t>
  </si>
  <si>
    <t xml:space="preserve">Odbor dopravy a silničního hospodářství </t>
  </si>
  <si>
    <t>Odbor (kancelář)</t>
  </si>
  <si>
    <t>ORJ</t>
  </si>
  <si>
    <t>ROK 8.11.2011</t>
  </si>
  <si>
    <t>rozdíl</t>
  </si>
  <si>
    <t>9=6-8</t>
  </si>
  <si>
    <t xml:space="preserve">Odbor ekonomický  </t>
  </si>
  <si>
    <t xml:space="preserve">Odbor zdravotnictví </t>
  </si>
  <si>
    <t xml:space="preserve">Útvar interního auditu </t>
  </si>
  <si>
    <t xml:space="preserve">Celkem </t>
  </si>
  <si>
    <t>Ochranné pomůcky</t>
  </si>
  <si>
    <t xml:space="preserve">Nákup dálničních známek pro vozidla KÚOK, zahraniční dálniční známky. </t>
  </si>
  <si>
    <t xml:space="preserve">Jedná se o refundace pojistného (při účasti členů na zasedáních ROK/ZOK,...).  </t>
  </si>
  <si>
    <t xml:space="preserve">Jedná se o průběžné zálohy na drobné výdaje spojené se zajištěním akcí a chodů sekretariátů členů vedení OK vyplácené přes pokladnu. </t>
  </si>
  <si>
    <t>Odbor tajemníka hejtmana</t>
  </si>
  <si>
    <t>ORJ - 18</t>
  </si>
  <si>
    <t>§ 3341, seskupení pol. 51 - Neinvestiční nákupy a související výdaje</t>
  </si>
  <si>
    <t>§ 3349, seskupení pol. 51 - Neinvestiční nákupy a související výdaje</t>
  </si>
  <si>
    <t>§ 6409, seskupení pol. 51 - Neinvestiční nákupy a související výdaje</t>
  </si>
  <si>
    <t>Úroky vlastní</t>
  </si>
  <si>
    <t xml:space="preserve">Na této položce jsou rozpočtovány prostředky pro možnost čerpání výdajů za konzultační, poradenské a právní služby pro potřeby členů vedení OK. </t>
  </si>
  <si>
    <t xml:space="preserve">Úhrady náhrad soudních řízení, úhrady advokátům a notářům (případy řešené OMP). </t>
  </si>
  <si>
    <t xml:space="preserve">Výdaje na úhradu nákladů za daňové poradenství a konzultační činnosti v oblasti účetnictví na základě uzavřených smluv.  </t>
  </si>
  <si>
    <t>Léky a zdravotnický materiál</t>
  </si>
  <si>
    <t>Nákup příručních lékárniček na pracovištích a jejich vybavení.</t>
  </si>
  <si>
    <t>Zpracování dat a služby související s informačními a komunikačními technologiemi</t>
  </si>
  <si>
    <t xml:space="preserve">§ 6172, seskupení pol. 53 - Neinvestiční transfery veřejnoprávním subjektům a mezi peněžními fondy téhož subjektu </t>
  </si>
  <si>
    <t>§ 5272, seskupení pol. 51 - Neinvestiční nákupy a související výdaje</t>
  </si>
  <si>
    <t>§ 5273, seskupení pol. 51 - Neinvestiční nákupy a související výdaje</t>
  </si>
  <si>
    <t>Prádlo, oděv a obuv</t>
  </si>
  <si>
    <t xml:space="preserve">Finanční prostředky na nákup odborných publikací pro potřeby krizového řízení, podklady pro metodické řízení obcí v oblasti krizového řízení, mapové podklady Olomouckého kraje atd. </t>
  </si>
  <si>
    <t>Položka je vyhrazena na platby nájemného za prostory určené k výcviku jednotek sborů dobrovolných hasičů Olomouckého kraje, HZS Olomouckého kraje a ostatních složek IZS v souladu s § 10 odst. 5 písm. b). Orgány kraje organizují instruktáže a školení v oblasti ochrany obyvatelstva a §11 zákona č. 239/2000 Sb., o integrovaném záchranném systému - hejtman organizuje integrovaný záchranný systém na úrovni kraje.</t>
  </si>
  <si>
    <t xml:space="preserve">Nákup služeb souvisejících s metodickým vedením tajemníků bezpečnostních rad určených obcí (obcí s rozšířenou působností) a proškolení složek jednotek požární ochrany a složek integrovaného záchranného systému dle § 10 odst. 5 písm. b). Orgány kraje organizují instruktáže a školení v oblasti ochrany obyvatelstva a §11 zákona č. 239/2000 Sb., o integrovaném záchranném systému - hejtman organizuje integrovaný záchranný systém na úrovni kraje.  </t>
  </si>
  <si>
    <t xml:space="preserve">Položka pohoštění je na oddělení krizového řízení vedena v rámci metodické přípravy tajemníků bezpečnostních rad určených obcí (obcí s  rozšířenou působností) a proškolení složek jednotek požární ochrany a složek integrovaného záchranného systému dle § 10 odst. 5 písm. b). Orgány kraje organizují instruktáže a školení v oblasti ochrany obyvatelstva a §11 zákona č. 239/2000 Sb., o integrovaném záchranném systému - hejtman organizuje integrovaný záchranný systém na úrovni kraje. </t>
  </si>
  <si>
    <t>§ 5529, seskupení pol. 51 - Neinvestiční nákupy a související výdaje</t>
  </si>
  <si>
    <t xml:space="preserve">Jedná se o položku, na které jsou finanční prostředky určené k zajištění cvičení a pravidelných porad základních složek IZS dle zákona č. 239/2000 Sb., o integrovaném záchranném systému nebo odborné přípravy jednotek sborů dobrovolných hasičů. </t>
  </si>
  <si>
    <t>Odměny za užití duševního vlastnictví</t>
  </si>
  <si>
    <t>Poštovní služby</t>
  </si>
  <si>
    <t xml:space="preserve">Položka je určena na čerpání prostředků v souvislosti s mimořádným odesíláním materiálů členům ZOK (při předání poště mimo podatelnu) a na případné zasílání odměn členům ZOK, kteří nemají bankovní účty.  </t>
  </si>
  <si>
    <t>§ 2143, seskupení pol. 51 - Neinvestiční nákupy a související výdaje</t>
  </si>
  <si>
    <t xml:space="preserve">Na této výdajové položce jsou rozpočtovány prostředky pro možnost pořízení DHM pro sekretariát hejtmana a odboru. </t>
  </si>
  <si>
    <t xml:space="preserve">Prostředky rozpočtované na této položce zahrnují půběžné zálohy na drobné výdaje se zajištěním akcí.  </t>
  </si>
  <si>
    <t>ORJ - 08</t>
  </si>
  <si>
    <t xml:space="preserve">Ing. Radek Dosoudil </t>
  </si>
  <si>
    <t>§ 3635, seskupení pol. 51 - Neinvestiční nákupy a související výdaje</t>
  </si>
  <si>
    <t>§ 3636, seskupení pol. 51 - Neinvestiční nákupy a související výdaje</t>
  </si>
  <si>
    <t>§ 3639, seskupení pol. 51 - Neinvestiční nákupy a související výdaje</t>
  </si>
  <si>
    <t>§ 3713, seskupení pol. 51 - Neinvestiční nákupy a související výdaje</t>
  </si>
  <si>
    <t>§ 3713, seskupení pol. 61 - Investiční nákupy a související výdaje</t>
  </si>
  <si>
    <t>Stroje, přístroje a zařízení</t>
  </si>
  <si>
    <t>ORJ - 09</t>
  </si>
  <si>
    <t>Ing. Josef Veselský</t>
  </si>
  <si>
    <t>§ 1032, seskupení pol. 51 - Neinvestiční nákupy a související výdaje</t>
  </si>
  <si>
    <t>Nájemné za půdu</t>
  </si>
  <si>
    <t>§ 1036, seskupení pol. 51 - Neinvestiční nákupy a související výdaje</t>
  </si>
  <si>
    <t>§ 1099, seskupení pol. 51 - Neinvestiční nákupy a související výdaje</t>
  </si>
  <si>
    <t>§ 2369, seskupení pol. 51 - Neinvestiční nákupy a související výdaje</t>
  </si>
  <si>
    <t>§ 3719, seskupení pol. 51 - Neinvestiční nákupy a související výdaje</t>
  </si>
  <si>
    <t>§ 3725, seskupení pol. 51 - Neinvestiční nákupy a související výdaje</t>
  </si>
  <si>
    <t>§ 3729, seskupení pol. 51 - Neinvestiční nákupy a související výdaje</t>
  </si>
  <si>
    <t>§ 3742, seskupení pol. 51 - Neinvestiční nákupy a související výdaje</t>
  </si>
  <si>
    <t>§ 3769, seskupení pol. 51 - Neinvestiční nákupy a související výdaje</t>
  </si>
  <si>
    <t>ORJ - 10</t>
  </si>
  <si>
    <t>Mgr. Miroslav Gajdůšek, MBA</t>
  </si>
  <si>
    <t>§ 3269, seskupení pol. 51 - Neinvestiční nákupy a související výdaje</t>
  </si>
  <si>
    <t>Finanční prostředky na zajištění pravidelných porad s řediteli a ekonomy škol a školských zařízení zřizovaných Olomouckým krajem a dále pro akce Zastupitelstva mládeže Olomouckého kraje.</t>
  </si>
  <si>
    <t>Pronájem sálu k zajištění akce.</t>
  </si>
  <si>
    <t>§ 3269, seskupení pol. 54 - Neinvestiční transfery obyvatelstvu</t>
  </si>
  <si>
    <t>ORJ - 11</t>
  </si>
  <si>
    <t>Mgr. Irena Sonntagová</t>
  </si>
  <si>
    <t>§ 4339, seskupení pol. 51 - Neinvestiční nákupy a související výdaje</t>
  </si>
  <si>
    <t>§ 4349, seskupení pol. 51 - Neinvestiční nákupy a související výdaje</t>
  </si>
  <si>
    <t>§ 4399, seskupení pol. 51 - Neinvestiční nákupy a související výdaje</t>
  </si>
  <si>
    <t>ORJ - 12</t>
  </si>
  <si>
    <t>Ing. Ladislav Růžička</t>
  </si>
  <si>
    <t>§ 2212, seskupení pol. 51 - Neinvestiční nákupy a související výdaje</t>
  </si>
  <si>
    <t>§ 2223, seskupení pol. 51 - Neinvestiční nákupy a související výdaje</t>
  </si>
  <si>
    <t>§ 2299, seskupení pol. 51 - Neinvestiční nákupy a související výdaje</t>
  </si>
  <si>
    <t>§ 3319, seskupení pol. 51 - Neinvestiční nákupy a související výdaje</t>
  </si>
  <si>
    <t>Odbor zdravotnictví</t>
  </si>
  <si>
    <t>ORJ - 14</t>
  </si>
  <si>
    <t>Ing. Bohuslav Kolář, MBA</t>
  </si>
  <si>
    <t xml:space="preserve">Lékařská služba první pomoci </t>
  </si>
  <si>
    <t>Provoz záchytné stanice</t>
  </si>
  <si>
    <t>§ 3513, seskupení pol. 51 - Neinvestiční nákupy a související výdaje</t>
  </si>
  <si>
    <t>§ 3522, seskupení pol. 51 - Neinvestiční nákupy a související výdaje</t>
  </si>
  <si>
    <t xml:space="preserve">Na provoz záchytné stanice při Vojenské nemocnici Olomouc.  </t>
  </si>
  <si>
    <t>§ 3599, seskupení pol. 51 - Neinvestiční nákupy a související výdaje</t>
  </si>
  <si>
    <t xml:space="preserve">Inzerce pro personální výběrová řízení, psychologická vyšetření.  </t>
  </si>
  <si>
    <t xml:space="preserve">Pohoštění </t>
  </si>
  <si>
    <t xml:space="preserve">Výdaje této položky jsou tvořeny především upgradem SW IntraDoc pro potřeby členů rady, zastupitelstva, politických klubů a  zpracovatelů podkladových materiálů ROK a ZOK. </t>
  </si>
  <si>
    <t>a) Smlouva o úvěrovém rámci ve výši 700 mil. Kč s Komerční bankou, a.s.</t>
  </si>
  <si>
    <t xml:space="preserve">b) Smlouva o úvěru ve výši 900 mil. Kč s Evropskou investiční bankou na projekt "Modernizace silnic II. a III. třídy v Olomouckém kraji. Úvěr je ve fázi splácení.  </t>
  </si>
  <si>
    <t>c) Smlouva o úvěrovém rámci ve výši 3 000 mil. Kč s Evropskou investiční bankou na spolufinancování evropských programů a financování vlastních investičních akcí. Úvěr je ve fázi splácení.</t>
  </si>
  <si>
    <t xml:space="preserve">Kooperativa, pojišťovna, a.s. Praha - Rámcová pojistná smlouva - cestovní  pojištění zaměstnanců KÚOK.    
        </t>
  </si>
  <si>
    <t>d) Smlouva o o revolvingovém úvěru s Českou spořitelnou, a.s. na spolufinacování evropských programů.</t>
  </si>
  <si>
    <t>Poradenství, analýzy a studie zpracovávané externími experty a organizacemi pro potřebu zabezpečení výkonu státní správy a  samosprávy v oblasti ochrany ovzduší.</t>
  </si>
  <si>
    <t xml:space="preserve">Náklady spojené s dočasnými záběry pozemků pro realizaci staveb.  </t>
  </si>
  <si>
    <t xml:space="preserve">Tyto výdaje zahrnují úhradu poplatků třetím osobám za ověřování listin, podpisů, případně poštovních poplatků v souvislosti s uzavíranými kupními smlouvami na pořízení nemotivých věcí. </t>
  </si>
  <si>
    <t xml:space="preserve">a) Odbory Krajského úřadu Olomouckého kraje </t>
  </si>
  <si>
    <t xml:space="preserve">Léky a zdravotnický materiál </t>
  </si>
  <si>
    <t xml:space="preserve">Výdaje této položky tvoří v převážné většině úhrady pronájmu prostor pro jednání či setkáních mimo sídlo kraje. Rovněž jsou na této položce plánovány výdaje za nájemné prostor pro akce související se zahraničními aktivitami OK (oficiální návštěvy, ...). </t>
  </si>
  <si>
    <t xml:space="preserve">Zpracování dat a služby související s informačními a komunikačními technologiemi </t>
  </si>
  <si>
    <t xml:space="preserve">Jedná se o finanční prostředky na úhradu nákladů za informační a komunikační technologie (webhosting). </t>
  </si>
  <si>
    <t xml:space="preserve">Dary obyvatelstvu </t>
  </si>
  <si>
    <t xml:space="preserve">Jedná se o realizaci projektu, jehož cílem je soubor preventivních aktivit zaměřených na oblast prevence majetkové kriminality. Jedná se  o povinnou 10% spoluúčast státní podpory na realizaci pilotního projektu Olomouckého kraje v oblasti prevence kriminality, který bude realizován ve spolupráci se spolupracujícími institucemi (např. Policie ČR, samospráva, NNO). Akce proběhne formou objednávky služby. Jedná se o aktivitu v samostatné působnosti. </t>
  </si>
  <si>
    <t>3. Konzultační akce pro pěstouny</t>
  </si>
  <si>
    <t>4. Aktivity kraje v samostatné působnosti v oblasti sociálně-právní ochrany dětí - kulturní, sportovní, jiná zájmová a vzdělávací činnost dětí</t>
  </si>
  <si>
    <t xml:space="preserve">Zajišťování realizace aktivit se zaměřením na sociálně-právní ochranu dětí, a to ve spolupráci s nestátními neziskovými organizacemi a obcemi. Může se jednat o jednodenní i vícedenní aktivity jako jsou tábory a podobně. Jedná se o aktivity v samostatné působnosti.  </t>
  </si>
  <si>
    <t>5. Navazující specifické vzdělávání pro budoucí pěstouny, pěstouny na přechodnou dobu a osvojitele</t>
  </si>
  <si>
    <t>Střednědobý plán rozvoje sociálních služeb</t>
  </si>
  <si>
    <t>1. Realizace seminářů pro sociální pracovníky</t>
  </si>
  <si>
    <t xml:space="preserve">V souvislosti s odborným posuzováním žadatelů pro účely zprostředkování osvojení a pěstounské péče dle § 27 zákona č. 359/1999 Sb., o sociálně-právní ochraně dětí, ve znění pozdějších předpisů, vyvstává potřeba vyžádání doplňujících specializovaných lékařských vyšetření k verifikaci údajů vedoucích ke stanovení případných kontraindikací pro zařazení žadatelů do evidence osob vhodných stát se osvojiteli nebo pěstouny. V souladu s ustanovením § 15 odst. 10 zákona č. 48/1997 Sb., o veřejném zdrav. pojištění, ve znění pozdějších předpisů, takto vyžádaná vyjádření hradí orgán, pro který se vyšetření a vyjádření provádí. Při posuzování dětí vyvstává potřeba specializovaných vyšetření souvisejících s jejich zařazením do evidence dětí vhodných k náhradní rodinné péči. Jedná se o výkon přenesené působnosti.  </t>
  </si>
  <si>
    <t>3. Realizace seminářů pro sociální pracovníky v oblasti sociálně-právní ochrany dětí</t>
  </si>
  <si>
    <t xml:space="preserve">1. Spolufinancování projektu z oblasti prevence kriminality </t>
  </si>
  <si>
    <t xml:space="preserve">2. Realizace seminářů (školení), workshopů pro oblast prevence sociálního vyloučení a prevence kriminality </t>
  </si>
  <si>
    <t>Úhrada za služby pošt související s odesíláním zdravotní dokumentace žadatelů o náhradní rodinnou péči a specializovaných vyšetření, která jsou nezbytná v rámci rozhodování o zařazení žadatelů do evidence osob vhodných stát se osvojiteli či pěstouny dle § 27 zákona č. 359/1999 Sb., o sociálně-právní ochraně dětí, ve znění pozdějších předpisů. Jedná se o aktivity v přenesené působnosti.</t>
  </si>
  <si>
    <t xml:space="preserve">Náklady na soudní spory (náklady řízení) v oblasti registrací poskytovatelů sociálních služeb a správních deliktů. Jedná se o náklady spojené s výkonem přenesené působnosti. Náklady na úhradu soudních poplatků, které by vznikly v souvislosti s prohranými soudními spory v případech žalob proti rozhodnutí vydaným oddělením sociální pomoci. Jedná se o náklady spojené s výkonem přenesené působnosti.  </t>
  </si>
  <si>
    <t>Odbor kancelář ředitele</t>
  </si>
  <si>
    <t>1. Předplatné novin a odborných časopisů, jiných nosičů</t>
  </si>
  <si>
    <t xml:space="preserve">1. Veškeré nákupy spotřebního materiálu - elektromateriál, razítka, polymery, sanitární prostředky </t>
  </si>
  <si>
    <t xml:space="preserve">3. Nákup materiálu - tonery pro jednotlivé odbory </t>
  </si>
  <si>
    <t>5. Nákup materiálu - kancelářský papír pro jednotlivé odbory</t>
  </si>
  <si>
    <t>3. Smlouva o zajištění služeb pro zařízení datového centra</t>
  </si>
  <si>
    <t xml:space="preserve">1. O2 Czech Republic, a.s. Praha - Smlouva o poskytování telekomunikačních služeb (služby IP VPN, pevné linky, referenční čísla za služby ISDN) </t>
  </si>
  <si>
    <t>2. MERIT Group, a.s. Olomouc - Smlouva o poskytování telekomunikačních služeb, Smlouva o připojování , údržbě a provozování zařízení, úhrady za připojení,  udržování a provozování telekomunikačních zařízení - INTERNET</t>
  </si>
  <si>
    <t>3. LARGO KAB s. r. o., Olomouc - Smlouva č. 02272/2007 - přenos poplachových zpráv</t>
  </si>
  <si>
    <t>3. ČD Telematika, a.s. - Smlouva o nájmu nebytových prostor (spisovna a archiv)</t>
  </si>
  <si>
    <t>1. DIGITAL TELECOMMUNICATIONS, spol. s r.o. Ostrava - Servisní smlouva o údržbě komunikačního zařízení (telefonní ústředna, kontrola stavu baterií na obou ústřednách, softwarová relace)</t>
  </si>
  <si>
    <t>2. SITEL, spol. s r.o., Praha - Smlouva o dílo č. 8888/38 o provádění servisních služeb na slaboproudých zařízeních včetně dodatků</t>
  </si>
  <si>
    <t>3. Schindler Moravia, s. r.o. Olomouc-Smlouva o dílo č. V305/1/01 ve znění dodatků, servis a údržba výtahů v budově KÚOK</t>
  </si>
  <si>
    <t>1. Zásady územního rozvoje Olomouckého kraje (ZÚR OK)</t>
  </si>
  <si>
    <t>2. Územně analytické podklady Olomouckého kraje (ÚAP OK)</t>
  </si>
  <si>
    <t>a) porady stavebních úřadů</t>
  </si>
  <si>
    <t>5. Workshop pro zástupce obcí s rozšířenou působností Olomouckého kraje (ORP OK)</t>
  </si>
  <si>
    <t>6. Setkání implementačního týmu projektu Strategie integrované spolupráce česko-polského příhraničí</t>
  </si>
  <si>
    <t xml:space="preserve">7. Pohoštění v rámci prezentace kraje na konferencích, veletrzích a dalších akcích </t>
  </si>
  <si>
    <t xml:space="preserve">1. Členský příspěvek Olomouckého kraje Euroregionu Praděd </t>
  </si>
  <si>
    <t>2. Členský příspěvek Olomouckého kraje Euroregion Glacensis</t>
  </si>
  <si>
    <t xml:space="preserve">Neinvestiční transfery soukromoprávním subjektům </t>
  </si>
  <si>
    <t>1. Propagační a prezentační materiály kraje v oblasti podnikání, obchodu, průmyslu, průmyslových zón, rozvojových ploch a brownfieldů</t>
  </si>
  <si>
    <t>2. Pronájem - pracovní setkání zástupců mikroregionů Olomouckého kraje</t>
  </si>
  <si>
    <t xml:space="preserve">2. Zajištění činnosti Krajské energetické agentury (KEA) </t>
  </si>
  <si>
    <t>Financování energetických služeb pro Krajský úřad a příspěvkové organizace OK zajišťované KEA (spol. E-resources, s.r.o.) na základě tříleté (2015-2017) rámcové smlouvy č. 2015/00012/OSR/DSM schválila ROK svým usnesením č. UR/58/37/2015 ze dne 29.1.2015</t>
  </si>
  <si>
    <t>a) Příprava podkladů pro investiční akce a projekty EPC na budovách OK</t>
  </si>
  <si>
    <t>c) Zpracování průkazů energetické náročnosti budov OK (aktuální potřeba)</t>
  </si>
  <si>
    <t xml:space="preserve">d) Monitoring, školení a vyhodnocení procesu udržitelnosti projektů na energeticky úsporná opatření na budovách v majetku OK </t>
  </si>
  <si>
    <t>e) Odborné poradenství, konzultace, zpracování analýz, stanovisek</t>
  </si>
  <si>
    <t xml:space="preserve">Částka je odhadnuta dle zkušeností z předchozího obodobí, bude zpřesněna na základě Výzev poskytnutí dílčího plnění. </t>
  </si>
  <si>
    <t>3. Překlady</t>
  </si>
  <si>
    <t>4. Prezentace kraje na konferencích a veletrzích za účelem propagace</t>
  </si>
  <si>
    <t xml:space="preserve">6. Poradenská, informační a analytická činnost v oblasti podpory podnikání </t>
  </si>
  <si>
    <t xml:space="preserve">§ 3639, seskupení pol. 52 - Neinvestiční transfery soukromoprávním subjektům </t>
  </si>
  <si>
    <t xml:space="preserve">Neinvestiční transfery nefinančním podnikatelským subjektům - fyzickým osobám </t>
  </si>
  <si>
    <t>1. Členský příspěvek zájmovému sdružení OK4 Inovace</t>
  </si>
  <si>
    <t xml:space="preserve">§ 3639, seskupení pol. 53 - Neinvestiční transfery veřejnoprávním subjektům a mezi peněžními fondy téhož subjektu </t>
  </si>
  <si>
    <t xml:space="preserve">Neinvestiční transfery obcím </t>
  </si>
  <si>
    <t>1.Poskytování energetických služeb se zaručeným výsledkem - projekty financované metodou EPC</t>
  </si>
  <si>
    <t xml:space="preserve">2. Poskytování energetických služeb se zaručeným výsledkem - projekty financované metodou EPC - víceúspory </t>
  </si>
  <si>
    <t xml:space="preserve">1. Poskytování energetických služeb se zaručeným výsledkem - projekty financované metodou EPC </t>
  </si>
  <si>
    <t>2. Poskytování energetických služeb se zaručeným výsledkem - projekty financované metodou EPC</t>
  </si>
  <si>
    <t>§ 2141, seskupení pol. 51 - Neinvestiční nákupy a související výdaje</t>
  </si>
  <si>
    <t xml:space="preserve">Účast Olomouckého kraje na výstavě Má vlast - cestami proměn </t>
  </si>
  <si>
    <t>Zahrnuje kopírovací služby u rozsáhlých materiálů, zpracování výroční zprávy, zpracování analýz v oblasti školství.</t>
  </si>
  <si>
    <t xml:space="preserve">Zahrnuje platby faktur za zveřejněné inzeráty v tisku týkající se vyhlášení konkurzních řízení na funkce ředitelů škol a školských zařízení a platby faktur za zrealizované psychologické testy uchazečů konkurzních řízení. Konkurzní řízení jsou realizovány v souladu se zákonem č. 561/2004 Sb., o předškolním, základním, středním, vyšším odborném a jiném vzdělávání a vyhláškou č. 54/2005 Sb., o  náležitostech konkurzního řízení a konkurzních komisích. </t>
  </si>
  <si>
    <t xml:space="preserve">Finanční prostředky budou použity na zajištění služeb spojených se slavnostním vyhlášením ocenění.  </t>
  </si>
  <si>
    <t xml:space="preserve">Zahrnuje finanční prostředky na úhradu nákladů spojených se zasedáním Rady a Zastupitelstva mládeže Olomouckého kraje.  </t>
  </si>
  <si>
    <t xml:space="preserve">2. Porady ředitelů škol a školských zařízení </t>
  </si>
  <si>
    <t xml:space="preserve">Zahrnuje finanční prostředky na úhradu nákladů na pohoštění spojených s konáním pravidelných porad s řediteli a ekonomy škol a 
školských zařízení zřizovaných Olomouckým krajem. </t>
  </si>
  <si>
    <t xml:space="preserve">Zahrnuje finanční prostředky na úhradu nákladů na pohoštění v rámci slavnostního vyhlášení ocenění. </t>
  </si>
  <si>
    <t>Zahrnuje prostředky na proplacení nákladů spojených se zasedáním Rady a Zastupitelstva mládeže Olomouckého kraje (včetně jednání výborů Zastupitelstva), Národního parlamentu dětí a mládeže a akcí souvisejících s činností Rady a Zastupitelstva mládeže  Olomouckého kraje.</t>
  </si>
  <si>
    <t>§ 3792, seskupení pol. 51 - Neinvestiční nákupy a související výdaje</t>
  </si>
  <si>
    <t xml:space="preserve">Krajská konference environmentálního vzdělávání, výchovy a osvěty Olomouckého kraje </t>
  </si>
  <si>
    <t xml:space="preserve">Environmentální vzdělávání, výchova a osvěta </t>
  </si>
  <si>
    <t>Odbor veřejných zakázek a investic</t>
  </si>
  <si>
    <t>1. Prezentace OK v tištěných a on-line médiích</t>
  </si>
  <si>
    <t xml:space="preserve">2. Výstavy domácí i zahraniční, prezentace turistické nabídky kraje ve spolupráci s dalšími subjekty </t>
  </si>
  <si>
    <t xml:space="preserve">1. Nájemné při akcích Olomouckého kraje </t>
  </si>
  <si>
    <t xml:space="preserve">2. Nájemné při akcích realizovaných pro NNO </t>
  </si>
  <si>
    <t>Prostředky rozpočtované na této položce zahrnují náklady související se zahraničními aktivitami Olomouckého kraje. Jedná se o prostředky na podporu spolupráce s partnerskými zahraničními regiony včetně zajišťování prezentací Olomouckého kraje v zahraničí.</t>
  </si>
  <si>
    <t xml:space="preserve">Prostředky rozpočtované na této položce zahrnují náklady na pohoštění pro pracovní partnery při jednáních v expozici Olomouckého kraje v době konání veletrhů a výstav cestovního ruchu. </t>
  </si>
  <si>
    <t xml:space="preserve">2. Náklady na organizační zajištění akcí Olomouckého kraje </t>
  </si>
  <si>
    <t>3. Náklady na organizační zajištění konferencí, seminářů, veletrhů, kulatých stojů a jiných akcí</t>
  </si>
  <si>
    <t>4. Monitoring OFF-LINE</t>
  </si>
  <si>
    <t>1. Náklady spojené s financování občerstvení na akcích organizovaných OTH</t>
  </si>
  <si>
    <t>3. Náklady spojené s financování občerstvení na akcích organizovaných pro NNO</t>
  </si>
  <si>
    <t xml:space="preserve">Neinvestiční transfery obyvatelstvu nemající charakter daru </t>
  </si>
  <si>
    <t xml:space="preserve">§ 3299, seskupení pol. 53 - Neinvestiční transfery veřejnoprávním subjektům a mezi peněžními fondy téhož subjektu </t>
  </si>
  <si>
    <t xml:space="preserve">Neinvestiční příspěvky zřízeným příspěvkovým organizacím </t>
  </si>
  <si>
    <t xml:space="preserve">§ 3792, seskupení pol. 53 - Neinvestiční transfery veřejnoprávním subjektům a mezi peněžními fondy téhož subjektu </t>
  </si>
  <si>
    <t xml:space="preserve">Odbor podpory řízení příspěvkových organizací </t>
  </si>
  <si>
    <t>ORJ - 19</t>
  </si>
  <si>
    <t xml:space="preserve">Ing. Miroslava Březinová </t>
  </si>
  <si>
    <t xml:space="preserve">Náhrada za přičlenění honebních pozemků na základě dohod uzavřených mezi Olomouckým krajem a vlastníky pozemků, Městem Hranice a Lesy ČR, s.p., o přičlenění honebních pozemků k vlastní honitbě Olomouckého kraje Valšovice.  </t>
  </si>
  <si>
    <t xml:space="preserve">2. Plán rozvoje vodovodů a kanalizací Olomouckého kraje (dále jen PRVKOK). </t>
  </si>
  <si>
    <t>1. Poradenství, analýzy a studie</t>
  </si>
  <si>
    <t>1. Služby pro výkon státní správy v oblasti výběrových řízeních zdravotnických zařízení dle zákona č. 48/1997 Sb.</t>
  </si>
  <si>
    <t xml:space="preserve">2. Úhrada nákladů za likvidaci nepoužitelných léčiv dle zákona č. 378/2007 Sb., § 89 o léčivech </t>
  </si>
  <si>
    <t xml:space="preserve">3. Úhrada nákladů na očkování proti TBC, kalmetizace dle zákona č. 258/2000 Sb., § 45 o ochraně veřejného zdraví </t>
  </si>
  <si>
    <t xml:space="preserve">§ 3314, seskupení pol. 53 - Neinvestiční transfery veřejnoprávním subjektům a mezi peněžními fondy téhož subjektu </t>
  </si>
  <si>
    <t>Kurzové rozdíly ve výdajích</t>
  </si>
  <si>
    <t xml:space="preserve">Dovybavení stálého pracoviště krizového štábu, pracoviště krizového řízení dle požadavků Ministerstva vnitra ČR.  </t>
  </si>
  <si>
    <t xml:space="preserve">Z této položky jsou hrazeny výdaje na úhradu  provizí realitním kancelářím dle uzavřených smluv o  zprostředkování odprodeje nepotřebných nemovitých věcí, na inzerci záměrů Olomouckého kraje v tisku, na pořízení fotodokumentace, uveřejnění informací o veřejných zakázkách na centrální adrese a výdaje na pořízení kopií geometrických plánů. </t>
  </si>
  <si>
    <t>2. Jednání v oblasti snižování nezaměstnanosti v OK a semináře k sociálnímu podnikání</t>
  </si>
  <si>
    <t>b) Zpracování energetických auditů (aktuální potřeba)</t>
  </si>
  <si>
    <t xml:space="preserve">Zajištění konzultační, poradenské a právní služby pro potřeby Útvaru interního auditu. Lze rovněž využít pro potřeby analýz, případně studií zpracovaných externími experty. Nejde o duplicitní činnosti s již existující právní a daňovou činností pro Olomoucký kraj.  </t>
  </si>
  <si>
    <t xml:space="preserve">Prostředky rozpočtované na této položce zahrnují náklady za úhrady pronájmů prostor při akcích realizovaných pro NNO. </t>
  </si>
  <si>
    <t>1. Náklady na organizační zajištění vybraných komisí Rady AKČR</t>
  </si>
  <si>
    <t xml:space="preserve">Jedná se o výdaje na úhradu nákladů na bezpečnostní schránky zřízené u Komerční banky, a.s. </t>
  </si>
  <si>
    <t xml:space="preserve">Výdaje na úhradu daně z přidané hodnoty na základě daňového přiznání. DPH je odváděno za krátkodobé nájmy (do 48 hod.) včetně vybavení (např. pronájem kongresového sálu), pronájem nebytových prostor a movitých věcí - kantýna, nájem parkovacích míst, úplata za poskytnutí věcného břemene, nájem honebních pozemků, stravovací služby ZELOS, EKO-KOM (zajištění informační kampaně v oblasti vzdělávání a osvěty obyvatel s odpady) a další.  </t>
  </si>
  <si>
    <t xml:space="preserve">Poradenství, analýzy a studie zpracovávané externími experty a organizacemi pro potřebu zabezpečení výkonu státní správy a samosprávy v oblasti odpadového hospodářství.   </t>
  </si>
  <si>
    <t xml:space="preserve">4. Střednědobý plán rozvoje sociálních služeb </t>
  </si>
  <si>
    <t xml:space="preserve">3. Zajištění provozu Turistického informačního portálu Olomouckého kraje (provozní a obsahový servis) </t>
  </si>
  <si>
    <t>4. Rozvoj Turistického informačního portálu Olomouckého kraje</t>
  </si>
  <si>
    <t xml:space="preserve">5. Seniorské cestování </t>
  </si>
  <si>
    <t>Smlouva o dílo - na poskytování služeb v oblasti bezpečnosti a ochrany zdraví při práci, požární ochrany a ochrany životního prostředí pro PO v sociální oblasti</t>
  </si>
  <si>
    <t xml:space="preserve">Smlouva o dílo - na poskytování služeb v oblasti bezpečnosti a ochrany zdraví při práci, požární ochrany a ochrany životního prostředí pro PO v oblasti školství </t>
  </si>
  <si>
    <t>1. Administrativní služby</t>
  </si>
  <si>
    <t xml:space="preserve">3. Konkurzní řízení a hodnocení ředitelů </t>
  </si>
  <si>
    <t>1. Zajištění provozu trafostanic v majetku OK velkoodběratelé - provoz trafostanic</t>
  </si>
  <si>
    <t>2. pořizování a zajišťování statistických údajů</t>
  </si>
  <si>
    <t>Odbor kontroly</t>
  </si>
  <si>
    <t>ORJ - 20</t>
  </si>
  <si>
    <t>Schválený rozpočet 2016</t>
  </si>
  <si>
    <t>Upravený rozpočet k 31.7.2016</t>
  </si>
  <si>
    <t>Návrh rozpočtu 2017</t>
  </si>
  <si>
    <t>Limit schválený ROK ve výši 20 tis.Kč</t>
  </si>
  <si>
    <t xml:space="preserve">Mgr. Bc. Zuzana Punčochářová </t>
  </si>
  <si>
    <t xml:space="preserve">vedoucí odboru </t>
  </si>
  <si>
    <t xml:space="preserve">Zajištění konzultační, poradenské a právní služby pro potřeby odboru kontroly. Lze také využít pro potřeby analýz, případně studií zpracovaných externími odborníky. Nejde o duplicitní činnosti s již existující právní a daňovou činností pro Olomoucký kraj.  </t>
  </si>
  <si>
    <t xml:space="preserve">Odbor kontroly </t>
  </si>
  <si>
    <t>§ 3399, seskupení pol. 51 - Neinvestiční nákupy a související výdaje</t>
  </si>
  <si>
    <t>Smlouva o dílo - na poskytování služeb v oblasti bezpečnosti a ochrany zdraví při práci, požární ochrany a ochrany životního prostředí pro PO v oblasti kultury</t>
  </si>
  <si>
    <t>Výdaje na úhradu pojistného v roce 2017 jsou navrhovány v návaznosti na výši pojistného dle schválených pojistných smluv a jejich dodatků.</t>
  </si>
  <si>
    <t>Ostatní nákupy jinde nezařazené</t>
  </si>
  <si>
    <t xml:space="preserve">Náklady na komoditní burzu. </t>
  </si>
  <si>
    <t xml:space="preserve">Jedná se o zajištění prostředků na údržbu majetku pořízeného z dotace FM EHP/Norsko v rámci projektu "Brána poznání otevřena"  (rekonstrukce depozitářů Vlastivědného muzea v Olomouci). Dle podmínek FM EHP/Norska je příjemce dotace povinen zajistit  údržbu majetku spolufinancovaného z dotace. Na údržbu majetku je povinen vyčlenit finanční prostředky ve výši 0,5 % ze skutečných celkových výdajů projektu po dobu udržitelnosti projektu (10 let). Částka na údržbu majetku činí 23 217,35 Euro ročně - přibližně 650 tis. Kč Tato rezerva je tvořena již 8. rok.  </t>
  </si>
  <si>
    <t xml:space="preserve">Náklady spojené s přípravou podkladů pro výkup pozemků - geometrické plány, posudky a finanční rezerva na smlouvy o dílo uzavírané s hodnotiteli v rámci věcného hodnocení projektových žádostí předkládaných v globálních grantech Olomouckého kraje.  </t>
  </si>
  <si>
    <t>Limit schválený ROK ve výši 50 828 tis.Kč</t>
  </si>
  <si>
    <t>Limit schválený ROK ve výši 6 690 tis.Kč</t>
  </si>
  <si>
    <t>Limit schválený ROK ve výši 20 092 tis.Kč</t>
  </si>
  <si>
    <t xml:space="preserve">§ 3544, seskupení pol. 53 - Neinvestiční transfery veřejnoprávním subjektům a mezi peněžními fondy téhož subjektu </t>
  </si>
  <si>
    <t xml:space="preserve">Neinvestiční transfery státnímu rozpočtu </t>
  </si>
  <si>
    <t>Limit schválený ROK ve výši 820 tis.Kč</t>
  </si>
  <si>
    <t xml:space="preserve">Poskytnuté náhrady </t>
  </si>
  <si>
    <t xml:space="preserve">Úhrada nákladů řízení při soudních sporech vedených proti Krajskému úřadu Olomouckého kraje, v řízeních spadajících do věcné působnosti ODSH. Úhrada nákladů je prováděna  na základě vydaného rozsudku soudem. </t>
  </si>
  <si>
    <t>Finanční prostředky budou použity na úhradu nákladů spojených s pořízením silničních map ze silniční databanky pro potřeby výkonu práce na odboru dopravy a silničního hospodářství.</t>
  </si>
  <si>
    <t xml:space="preserve">Úhrada nákladů na zpracování aktualizace strategického dokumentu v oblasti silničního hospodářství "Koncepce optimalizace a rozvoje silniční sítě II. a III. tříd na území Olomouckého kraje". </t>
  </si>
  <si>
    <t xml:space="preserve">Pronájem školících prostor s příslušenstvím v průběhu III. - IV. čtvrtletí 2017 pro pořádání "Metodických dnů Krajského úřadu Olomouckého kraje" pro obce s rozšířenou působností, se zaměřením na řešení dopravních přestupků.       </t>
  </si>
  <si>
    <t>3. Výdaje Olomouckého kraje na rok 2017</t>
  </si>
  <si>
    <t>Limit schválený ROK ve výši 1 654 tis.Kč</t>
  </si>
  <si>
    <t xml:space="preserve">Projekt Rodinných pasů v Olomouckém kraji je realizován od roku 2007. V projektu se bude pokračovat i v roce 2017, a to na základě výběru dodavatele v rámci připravované veřejné zakázky malého rozsahu. Smlouva o dílo bude uzavřena v podzimních měsících tak, aby došlo k plynulému pokračování projektu Rodinné pasy Olomouckého kraje. Pro rok 2017 jsou očekávány náklady cca 600 tisíc Kč s ohledem na nastavené zadání VZMR, počet realizovaných akcí pro držitele rodinných pasů, počet vydaných pasů, kontaktování potenciálních zájemců ze strany měst a obcí, resp. jejich příspěvkových organizací, provozovatelů zařízení v oblasti kultury, sportu, volnočasových aktivit a cestovního ruchu, administraci projektu, vedení databáze, rozeslání informačních materiálů, výrobu samolepek Rodinný pas s daným grafickým provedením, výrobu informačních letáků s oboustranným plnobarevným tiskem, výrobu drobných propagačních předmětů, výrobu reklamních letáků propagující Rodinný pas, tisk  a distribuci Rodinných pasů zapojeným rodinám v Olomouckém kraji, aktualizaci sekce internetových stránek Rodinné pasy a další aktivity. Administrátorem projektu bude společnost vybraná v souladu se Směrnicí Olomouckého kraje č. 2/2016 Postup pro zadávání veřejných zakázek Olomouckého kraje. Jedná se o aktivitu v samostatné působnosti. 
</t>
  </si>
  <si>
    <t>1. Projekt Rodinných pasů v Olomouckém kraji</t>
  </si>
  <si>
    <t xml:space="preserve">2. Semináře, pracovní setkání </t>
  </si>
  <si>
    <t>V součinnosti se schváleným materiálem ZOK dne 24. 6. 2016 Akční plán Koncepce rodinné politiky Olomouckého kraje na rok 2017, z priority 1: Institucionální a koncepční zajištění rodinné politiky na krajské a obecní úrovni bude podporována kooperace aktérů rodinné politiky. Jedná se o opatření, v rámci kterého bude probíhat spolupráce s obcemi Olomouckého kraje. Konkrétně jde o realizaci 2 akcí – vzdělávacích seminářů či workshopů pod vedením zkušeného lektora s cílem podpořit činnost koordinátorů rodinné politiky z jednotlivých obecních úřadů obcí s rozšířenou působností, obcí s pověřeným obecním úřadem a zástupců organizací věnujících se rodině. Finanční prostředky budou použity na zajištění odborných lektorů. Jedná se o aktivitu neinvestiční a v samostatné působnosti.</t>
  </si>
  <si>
    <t>3. Akce pro rodiny</t>
  </si>
  <si>
    <t>V rámci naplňování opatření schváleného materiálu ZOK ze dne 24. 6. 2016 Akční plán Koncepce rodinné politiky Olomouckého kraje na rok 2017 bude probíhat spolupráce s dalšími aktéry rodinné politiky na regionální i celostátní úrovni. Jedná se především o participaci na akcích typu Dny pro rodiny, Společnost přátelská rodině, Týden pro rodinu, Vesnice roku, Obec přátelská rodině, různé akce ke Dni rodiny a Dni seniorů a další aktivity, které podporují prorodinný přístup a propagují a posilují zdravé fungování rodiny. Finanční prostředky budou použity na pronájmy prostor, drobné občerstvení, medializaci, zajištění moderátora apod.</t>
  </si>
  <si>
    <t xml:space="preserve">Uvedená částka vychází z připravované Strategie prevence kriminality Olomouckého kraje na období 2017 – 2021. Klade si za cíl podpořit zvýšení odbornosti realizátorů preventivních aktivit a dalších zúčastněných subjektů prostřednictvím cíleně konstruovaných vzdělávacích záměrů. Aktivita je zaměřena na vytváření pracovního týmu odborníků, kteří realizují preventivní programy na místní úrovni. Jedná se o zajištění teambuildingového vícedenního setkání a workshopů, které podpoří vzájemnou spolupráci . Jedná se o aktivitu v samostatné působnosti. </t>
  </si>
  <si>
    <t>Krajské úřady dle zákona č. 359/1999 Sb., o sociálně-právní ochraně dětí, ve znění pozdějších předpisů, zajišťují přípravy fyzických osob vhodných stát se osvojiteli nebo pěstouny k přijetí dítěte do rodiny a těmto osobám současně poskytují poradenskou pomoc související s osvojením dítěte nebo svěřením dítěte do pěstounské péče včetně speciální přípravy k přijetí dítěte pěstounem na přechodnou dobu (dále jen přípravy). Přípravy žadatelů o náhradní rodinnou péči pro KÚOK zajišťuje Středisko sociální prevence Olomouc, p.o., která má k uvedené činnosti pověření k výkonu sociálně-právní ochrany dětí. Požadované prostředky představují náklady spojené s realizací specifických vzdělávacích aktivit spojených s doprovázením pěstounů, pěstounů na přechodnou dobu a osvojitelů.  Jedná se o aktivitu v přenesené působnosti.</t>
  </si>
  <si>
    <t xml:space="preserve">Jde o zajištění služby posuzování žadatelů o tzv. příbuzenskou pěstounskou péči na základě požadavku OÚORP. Po realizovaném posouzení dochází k refundaci nákladů ze strany OÚORP. Jedná se o  aktivitu v přenesené působnosti. </t>
  </si>
  <si>
    <t>Posuzování žadatelů o příbuzenskou pěstounskou péči</t>
  </si>
  <si>
    <t xml:space="preserve">Olomoucký kraj částečně zajišťuje povinnost danou § 95 zákona č. 108/2006 Sb., o sociálních službách, implementací opatření, které jsou stanoveny ve strategické části Střednědobého plánu rozvoje sociálních služeb v Olomouckém kraji pro roky 2015-2017 a vycházejí ze zpracovaných cílů jednotlivých pracovních skupin organizační struktury střednědobého plánování na úrovni kraje. Důležitým rámcovým cílem je podpora vytvoření efektivního systému financování sociálních služeb v Olomouckém kraji, který reaguje na odpovědnost krajů za rozhodování o výši dotace ze státního rozpočtu jednotlivým poskytovatelům sociálních služeb. Jedno z opatření tohoto cíle směřuje ke zpracování finanční analýzy poskytovaných finančních prostředků v oblasti sociálních služeb s cílem jejich efektivního financování. K naplnění cíle je využito metody benchmarking, kterou Olomoucký kraj zpracovává data již od roku 2007. Provoz této aplikace byl do 30.4. 2015 zajištěn finančními prostředky z individuálního projektu a to jako součásti nového Krajského informačního systému sociálních služeb (KISSoS), jehož vznik je zásadním výstupem projektu. V rámci veřejné zakázky na tuto ativitu byl provoz celého systému po ukončení projektu ošetřen Smlouvou o poskytování uživatelské podpory, která zajistí provoz celé aplikace v roce 2017 - 240 790 Kč (Smlouva č. 2014/01997/OSV/DSM uzavřená dne 28. 5. 2014 na základě UR/29/35/2014 ze dne 30. 4. 2014).  </t>
  </si>
  <si>
    <t xml:space="preserve">Realizace seminářů pro sociální pracovníky obcí (v činnosti sociální práce vedoucí k řešení nepříznivé sociální situace a k sociálnímu začleňování osob). Finanční prostředky budou využity pro realizaci vzdělávacích akcí – předběžná kalkulace na uskutečnění jednoho semináře cca 15.000,- Kč. Vzdělávací akce jsou nezbytné ke zvyšování kvality a úrovně výkonu sociální práce a rovněž s ohledem na potřebu sdílení dobré praxe při řešení nepříznivé sociální situace osob. Jedná se o aktivitu v rámci výkonu přenesené působnosti. Realizace workshopů pro příspěvkové organizace Olomouckého kraje v oblasti kvality poskytovaných sociálních služeb. Workshopy jsou aktivitou navazující na kontrolní a auditní činnost a mají přispět ke zvyšování kvality poskytovaných sociálních služeb a plnění povinností poskytovatele sociálních služeb a tím celkově zvyšovat připravenost příspěvkových organizací na inspekce poskytování sociálních služeb, které realizuje v PO OK krajská pobočka Úřadu práce ČR. Předběžná kalkulace jednoho workshopu je cca 15.000,- Kč. Jedná se o aktivitu v samostatné působnosti.  
</t>
  </si>
  <si>
    <t>2. Specializovaná lékařská a psychologická vyšetření pro potřeby posuzování žadatelů o náhradní rodinnou péči</t>
  </si>
  <si>
    <t xml:space="preserve">Realizace seminářů pro sociální pracovníky obecních úřadů obcí s rozšířenou působností v těchto oblastech: sociálně-právní ochrana dětí, oblast domácího násilí, syndrom zanedbávaného a zneužívaného dítěte, náhradní rodinná péče, problematika kurátorů pro mládež. Tyto aktivity budou realizovány formou jednodenních nebo vícedenních pracovních setkání. Fin.prostředky budou použity na financování lektorů a pronájmů místností prostřednictvím fyzických nebo právnických osob, které zajistí realizaci celé vzdělávací akce. Jedná se o aktivity v přenesené působnosti. </t>
  </si>
  <si>
    <t xml:space="preserve">Olomoucký kraj částečně zajišťuje povinnost danou § 95 zákona č. 108/2006 Sb., o sociálních službách, implementací opatření, které jsou stanoveny ve strategické části Střednědobého plánu rozvoje sociálních služeb v Olomouckém kraji pro roky 2015-2017 a vycházejí ze zpracovaných cílů jednotlivých pracovních skupin organizační struktury střednědobého plánování na úrovni kraje. Za činnost v pracovních skupinách, kde jsou zastoupeni poskytovatelé, zadavatelé a uživatelé sociálních služeb není finanční odměna, pouze je na setkáních poskytováno občerstvení. Jedním z opatření rámcových cílů je podpora informovanosti v sociální oblasti - v roce 2014 byly v rámci stejného opatření předchozího střednědobého plánu přeloženy důležité informace z webových stránek OK do znakového jazyka, v roce 2017 bude nezbytné překlad aktualizovat - 50 tis Kč. V souvislosti se zásadními legislativními změnami v oblasti sociálních služeb, které jsou plánovány na rok 2017 bude nezbytné uspořádat setkání se všemi poskytovateli sociálních služeb v OK zařazenými do sítě sociálních služeb v kraji. 
</t>
  </si>
  <si>
    <t xml:space="preserve">Finanční prostředky budou použity na zajištění pracovních setkání vybraných pracovníků OSV včetně účasti náměstkyně Mgr. Yvony Kubjátové s řediteli příspěvkových organizací za účelem metodického vedení a řešení aktuálních problémů v sociální oblasti. Prostředky budou využity na pronájem místností, pronájem techniky a drobné občerstvení.  </t>
  </si>
  <si>
    <t xml:space="preserve">Ing. Svatava Špalková </t>
  </si>
  <si>
    <t>Limit schválený ROK ve výši 356 144 tis.Kč</t>
  </si>
  <si>
    <t xml:space="preserve">Náklady spojené s doplněním dat a aktualizací webu s Povodňovým plánem Olomouckého kraje (poslední úprava byla provedena v roce 2013). </t>
  </si>
  <si>
    <t xml:space="preserve">Na této položce jsou minimální finanční prostředky na případné dovybavení Bezpečnostní rady Olomouckého kraje a Krizového štábu Olomouckého kraje.  </t>
  </si>
  <si>
    <t xml:space="preserve">Nákup materiálu </t>
  </si>
  <si>
    <t xml:space="preserve">Výše finančních prostředků na platy zaměstnanců Olomouckého kraje zařazené do KÚOK. Pro udržení průměrného platu z roku 2016 při odhadovaném přepočteném stavu zaměstnanců 505 po odečtu očekávaných refundací ve výši cca 5 477 tis. Kč. Návrh požadavku do rozpočtu vychází ze stavu informací, které jsou známy k 18. 7. 2016. Limit pro rok 2017 byl navýšen o částku ve výši 5 559 ti. Kč z důvodu očekávaného navýšení tarifů platů o 5%.      </t>
  </si>
  <si>
    <t xml:space="preserve">Dle vyhlášky č. 125/1993 Sb., kterou se stanoví podmínky a sazby zákonného pojištění odpovědnosti zaměstnavatel za škodu při pracovním úraze nebo nemoci z povolání, ve znění pozdějších předpisů (4,2 ‰). Pro rok 2017 je navržená částka navýšena o 34 tis. Kč proti roku 2016.        </t>
  </si>
  <si>
    <t xml:space="preserve">Nákup ochranných pracovních pomůcek podle pracovněprávních předpisů a Vnitřního předpisu Krajského úřadu Olomouckého kraje č. VP 9/2015 - určeno pro zaměstnance odborů.                   </t>
  </si>
  <si>
    <t>1. Nákup a výměna nefunkčních mobilních telefonů, opotřebovaného nefunkčního vybavení v kancelářích - výměna nefunkčních skartovaček, nákup kancelářských židlí - nutná výměna za opotřebované, další nákupy za opotřebované nefunkční vybavení</t>
  </si>
  <si>
    <t>3. Výměna židlí do kongresového sálu - židle jsou původní, 16 let staré, opotřebované</t>
  </si>
  <si>
    <t>4. Nákup regálů na spisy - dovybavení prostor nové centrální spisovny</t>
  </si>
  <si>
    <t>2. Drobný materiál - dílna údržby, pokutové bloky, pro Oko</t>
  </si>
  <si>
    <t>Nákup materiálu</t>
  </si>
  <si>
    <t>4. Nákup materiálu - kancelářské potřeby (určeno pro 516 zaměstnanců)</t>
  </si>
  <si>
    <t>6. 2004/0107/OIT/DSM - MERIT GROUP, a.s. - dodavatel zajišťuje nákup materiálu pro opravy serverů, patrových přepínačů, záložních zdrojů, diskových polí a ostatních zařízení</t>
  </si>
  <si>
    <t>1. Středomoravská vodárenská, a.s. Olomouc - Smlouva o odvádění odpadních vod č. 103-16179/5, Smlouva o dodávce vody č. 103-16178/2, vč. Dodatku č. 1</t>
  </si>
  <si>
    <t>2. Regionální centrum Olomouc, s. r .o., Olomouc - Smlouva o zajištění služeb č. R2/S/2008/001</t>
  </si>
  <si>
    <t>1. Veolia Energie ČR a. s., Ostrava - Smlouva na dodávku tepelné energie</t>
  </si>
  <si>
    <t>2. Regionální centrum Olomouc, s. r. o., Olomouc - Smlouva o zajištění služeb č. R2/S/2008/001</t>
  </si>
  <si>
    <t>2. Regionální centrum Olomouc, s. r. o. Olomouc - Smlouva o zajištění služeb č. R2/2008/001</t>
  </si>
  <si>
    <t>Pohonné hmoty jsou čerpány prostřednictvím karet CCS. Návrh rozpočtu vychází z reality roku 2016.</t>
  </si>
  <si>
    <t xml:space="preserve">Hrazení poštovného včetně poplatků za časové razítko. </t>
  </si>
  <si>
    <t xml:space="preserve">2. Regionální centrum Olomouc, s.r.o., Olomouc - Smlouva o nájmu zařízení datového centra </t>
  </si>
  <si>
    <t>4. Častulíková Marie, Jeseník - Smlouva o nájmu - garáž v Jeseníku</t>
  </si>
  <si>
    <t>5. V návrhu rozpočtu je ponechána částka, která bude použita na zajištění prostor na školení, semináře, poskytování metodické pomoci zaměstnancům KÚOK, obcím a příspěvkovým organizacím</t>
  </si>
  <si>
    <t xml:space="preserve">6. 2012/01450/OIT/DSM - Metropolitní síť Olomouc, s.r.o. - pronájem optických tras. Pracovníci OdIT zajišťují správu a údržbu koncových zařízení, kontrolu jejich funkčnosti, zabezpečení přenosů </t>
  </si>
  <si>
    <t>7. 2015/00128/OIT/DSM - JANUS spol. s r.o. - dodavatel zajišťuje pronájem multifunkčních zařízení - opravy, výměny tonerů, servis, údržbu</t>
  </si>
  <si>
    <t>1. Platby na základě uzavřených objednávek - posuzování neopravitelnosti DHIM před pořízením nových předmětů, revizní zprávy vyplývající z revizí technologických ařízení, ostatní konzultace a poradenství, znalecké posudky</t>
  </si>
  <si>
    <t>3. Zajitění služby manažera kybernetické bezpečnosti na 12 měsíců</t>
  </si>
  <si>
    <t>4. Studie proveditelnosti autsorcingu koncových zařízení (opatření z auditu)</t>
  </si>
  <si>
    <t>5. Standardy pro nákup ICT služeb, právní služby (opatření z auditu)</t>
  </si>
  <si>
    <t>2. ANeT, s.r.o. - smlouva č. 2008/1476/OIT/DSM - SW docházkový systém</t>
  </si>
  <si>
    <t xml:space="preserve">3. ASD Software, s.r.o. - smlouva č. 2003/0721/OIT/DSM - dotační informační systém - veřejné zakázky, dotace, program obnovy venkova, evidence zájmových sdružení </t>
  </si>
  <si>
    <t xml:space="preserve">4. AutoCont a.s. - smlouva č. 2012/02885/OIEP/DSM - eGovernment - provozní fáze - technologické centrum, vnitřní integrace, datové sklady, krajská digitální spisovna, digitální mapa veřejné správy </t>
  </si>
  <si>
    <t xml:space="preserve">5. DTG, a.s. - smlouva č. 2003/0284/OIT/DSM - personální a mzdový systém </t>
  </si>
  <si>
    <t xml:space="preserve">6. Gordic spol. s r.o. - smlouva č. 2003/0765/OIT/DSM, smlouva č. 2003/0719/OIT/DSM, smlouva č. 2014/00170/OIT/DSM, smlouva č. 2014/01733/OIT/DSM - GINIS - ekonomika, spisová služba, rozšíření spisových služeb v rámci eGovernmentu, rozklikávací rozpočet </t>
  </si>
  <si>
    <t xml:space="preserve">7. CHAPS, s.r.o. - smlouva č. 2009/02927/OIT/DSM - jízdní řády pro ODSH </t>
  </si>
  <si>
    <t>8. Inisoft, s.r.o. - smlouva č. 2004/0283/OIT/DSM, smlouva č. 2013/03264/OIT/DSM - informační systém o odpadech a web souhlasy - OŽPZ</t>
  </si>
  <si>
    <t>9. Kvasar, s.r.o., - smlouva č. 2003/0717/OIT/DSM - pro eviedence znečišťování ovzduší - OŽPZ</t>
  </si>
  <si>
    <t xml:space="preserve">10. MP Orga, spol. s r.o. - smlouva č. 2006/1749/OIT/DSM - SW pro evidenci sociální pomoci pro OSV </t>
  </si>
  <si>
    <t>11. MÚZO Praha, s.r.o. - smlouva č. 2005/0272/OIT/DSM - SW pro stanovení rozpočtu školství pro OŠSK</t>
  </si>
  <si>
    <t>12. PER4MANCE s.r.o. - smlouva č. 2012/03531/OIT/DSM - podpora databází ORACLE (pro GINIS, mzdy a personalistiku, CA Clarity, OK Dávky)</t>
  </si>
  <si>
    <t xml:space="preserve">13. První certifikační autorita, a. s. - smlouva č. 2005/0320/OIT/DSM - agenda pro vystavování kvalifikovaných certifikátů naší krajskou certifikační (registrační) autoritou </t>
  </si>
  <si>
    <t>14. Software 602, a.s. - smlouva č. 2010/00099/OIT/DSM - form server pro správu a tvorbu "chytré formuláře"</t>
  </si>
  <si>
    <t>15. Gordion s.r.o. - smlouva č. 2012/02404/OIT/DSM - SW pro zveřejňování veřejných zakázek (Gordion) -webový profil zadavatele</t>
  </si>
  <si>
    <t>16. TESCO SW, a.s. - smlouva č. 2007/0434/OIT/DSM - SW Fama + facility management, zásobník projektových námětů</t>
  </si>
  <si>
    <t xml:space="preserve">17. Wolters Kluwer ČR, a.s. - smlouva č. 2006/1298/OIT/DSM - právní informační systém </t>
  </si>
  <si>
    <t>18. Yamaco Software - smlouva č. 2003/1108/OIT/DSM - SW dopravní informační systém</t>
  </si>
  <si>
    <t>19. Foresta SG, a.s. - smlouva č. 2008/0730/OIT/DSM . SW evidence lesní správy pro OŽPZ</t>
  </si>
  <si>
    <t>20. Milan Jindáček - smlouva č. 2013/00907/OIT/DSM - poradenská, konzultační a přípravní činnost v rámci přípravy a nasazování GOS projektů (OSV, OŽPZ)</t>
  </si>
  <si>
    <t xml:space="preserve">21. T-MAPY spol. s r.o. - smlouva č. 2007/2190/OIT/DSM - evidence nestátních zdravotnických zařízení </t>
  </si>
  <si>
    <t>22. Central European Data Ag. - smlouva č. 2006/0042/OIT/DSM - mapové podklady (dodávka souborů aktualizovaných vektorových dat 1x ročně). Součástí licencí je pokrytí užití StreetNeu na dispečinku Zdravotnické záchranné služby Olomouckého kraje</t>
  </si>
  <si>
    <t>23. ARCDATA - SW pro GIS (obecně nástroje GIS - geografické informační systémy)</t>
  </si>
  <si>
    <t>24. ICZ, a.s. - smlouva č. 2003/0984/OIT/DSM - technická podpora, správa a údržba jmenných služeb</t>
  </si>
  <si>
    <t>25. SoftwareOne Czech republic s.r.o. - smlouva č. 2012/03827/OIT/DSM - práva na používání licencí MICROSOFT</t>
  </si>
  <si>
    <t xml:space="preserve">27. Consulting 4U, s.r.o. - smlouva č. 2007/2329/OIT/DSM - údržba a rozvoj informačního systému mySAP </t>
  </si>
  <si>
    <t>28. IBM Česká republika, spol. s r.o., smlouva č. 2014/00160/OIT/DSM - smouva o poskytování servisní a havarijní podpory na Information Archiver - úložiště dat pro datové sklady a VKOL</t>
  </si>
  <si>
    <t xml:space="preserve">30. Inflex, s.r.o. - smlouva č. 2012/00566/OIT/DSM - IntraDoc - systém pro přípravu materiálů pro Radu a Zastupitelstvo Olomouckého kraje, systém pro přípravu materiálů na schůze vedení a vedoucích odborů Krajského úřadu Olomouckého kraje </t>
  </si>
  <si>
    <t>31. BMI SYSTÉM CZECH, a.s. - smlouva č. 2010/1860/OIT/DSM - Clix - registr oznámení, aplikace na podporu zákona č. 159/2006 Sb., o střetu zájmů</t>
  </si>
  <si>
    <t>32. TESCO SW, a.s. - smlouva č. 2016/00311/OIT/DSM - zajištění serverové podpory informačního systému zásobník projektových námětů</t>
  </si>
  <si>
    <t>33. Podpora IBM</t>
  </si>
  <si>
    <t>34. Náklady na vývoj webové prezentace OK (převod na OKŘ z OTH)</t>
  </si>
  <si>
    <t>35. Monitorování SW aplikací (opatření z auditu)</t>
  </si>
  <si>
    <t>37. Rozvoj portálu územního plánování - doplnění funkčnosti (OSR)</t>
  </si>
  <si>
    <t>38. Úprava odkazů (OSR)</t>
  </si>
  <si>
    <t>39. Optimalizace a zvýšení funkčnosti (OSR)</t>
  </si>
  <si>
    <t>40. Aktualizace datového modelu (OSR)</t>
  </si>
  <si>
    <t xml:space="preserve">41. Licence ASPI pro PO (roční poplatek) </t>
  </si>
  <si>
    <t>42. Rozvoj a úprava modulů FAMA + Majetek</t>
  </si>
  <si>
    <t>43. Rozvoj a úprava modulů FAMA + Žádanky</t>
  </si>
  <si>
    <t>44. Rozvoj a úprava modulů PORTÁL PO</t>
  </si>
  <si>
    <t>46. Úprava systému sběru žádostí "Kotlíkové dotace"</t>
  </si>
  <si>
    <t xml:space="preserve">47. Požadavky jednotlivých odborů </t>
  </si>
  <si>
    <t>2. Dodavatel bude znám na základě výběrového řízení - Smlouva o zabezpečení úklidových prací  - úklid v budově RCO</t>
  </si>
  <si>
    <t>3. Statutární město Olomouc - Dohoda o užívání podzemního parkoviště</t>
  </si>
  <si>
    <t xml:space="preserve">4. S.O.S. akciová společnost, Olomouc - Smlouva o poskytování bezpečnostních služeb vč. dodatků </t>
  </si>
  <si>
    <t>5. GRASO a.s., Olomouc - Smlouva o střežení objektu ve znění dodatků - ostraha objektu RCO</t>
  </si>
  <si>
    <t xml:space="preserve">6. Ing. Klimíček Jiří, Olomouc - Smlouva o poskytování služeb v oblasti bezpečnosti práce a požární ochrany </t>
  </si>
  <si>
    <t>7. Revize - klimatice, UPS, hasicí zařízení s argonitem, ruční hasicí přístroje, hydranty, suchovod, EZS přenos, rozvaděče, nouzové osvětlení, diesel, elektroinstalace - bufet, elektroinstalace, venkovní šachta, sprinklery, vzduchotechnika</t>
  </si>
  <si>
    <t xml:space="preserve">8. Česká pošta, s. p. Praha - Smlouva o svozu a rozvozu poštovních zásilek  </t>
  </si>
  <si>
    <t>10. Česká tisková kancelář, Praha - Smlouva o dodávání zpravodajského servisu ČT</t>
  </si>
  <si>
    <t xml:space="preserve">11. Střední odborná škola a Střední odborné učiliště strojírenské a stavební Jeseník - pracoviště Jeseník, Dohoda o užívání nebytových prostor a úhrada za služby </t>
  </si>
  <si>
    <t xml:space="preserve">13. Dopravní zdravotnictví a.s. Třinec - Smlouva o závodní preventivní péči  </t>
  </si>
  <si>
    <t>14. Ostatní úhrady nasmlouvané na objednávky - inzerce, poplatky za televizory, rádia, mytí oken v budovách KÚOK a RCO, mytí garáží, čištění fontány, úklid kancelářských prostor nad rámec uzavřených smluv, kurýrní služba, mytí žaluzií, výroba informačního systému, zhotovení vizitek, aj.</t>
  </si>
  <si>
    <t xml:space="preserve">15. Regionální centrum Olomouc , s.r.o. - Smlouva o zajištění služeb č. R2/S/2008/001                                                 </t>
  </si>
  <si>
    <t>16. ČD - Telematika, a.s., Praha - Smlouva o nájmu nebytových prostor (spisovna a archiv)</t>
  </si>
  <si>
    <t>17. Střední škola železniční, technická a služeb, Šumperk - DP Šumperk - Dohoda o užívání nebytových prostor a úhrada za služby</t>
  </si>
  <si>
    <t>18. Nákup služeb nezařazených do položky 5168 -  nákup serverových certifikátů k zajištění bezpečnosti webových prezentací</t>
  </si>
  <si>
    <t>19. Technické služby města Olomouce, a.s. - Smlouva o odvozu a zneškodňování odpadů vč. Dodatků</t>
  </si>
  <si>
    <t>3. Servis, pozáruční a záruční opravy, roční prohlídky vozidel OK</t>
  </si>
  <si>
    <t>5. MERIT GROUP, a.s.- smlouva č. 2004/0107/OIT/DSM</t>
  </si>
  <si>
    <t>6. Dále ostatní opravy a údržba: opravy závor, garážových vrat, opravy frankovacích strojů, opravy zámků, dveří, opravy žaluzií, veškeré opravy a údržba na budovách KÚOK, na pronajatém objektu budovy RCO</t>
  </si>
  <si>
    <t>7. Drobné opravy hardware</t>
  </si>
  <si>
    <t>8. Kybernetická bezpečnost</t>
  </si>
  <si>
    <t xml:space="preserve">9. Výměna PVC na chodbách v RCO - v budově RCO bude letos dokončena výměna PVC v kancelářích. PVC zbývá vyměnit na chodbách v patrech, které užívá Olomoucký kraj </t>
  </si>
  <si>
    <t>10. Výměna technologie strojovny vzduchotechniky ve 3. NP KÚOK - strojovna zajišťuje výměnu vzduchu na toaletách a chodbách. Je 16 let stará, opotřebovaná a velmi hlučná</t>
  </si>
  <si>
    <t>11. Přepojení telefonní ústředny - obnova propojení ústředny s rozvaděčem místní sítě</t>
  </si>
  <si>
    <t xml:space="preserve">12.  Výměna 3 ks klimatizačních jednotek - po letošní revizi bylo zjištěno, že jednotky v technických místnostech ve třech podlažích budovy KÚOK jsou nefunkční a nelze je opravit </t>
  </si>
  <si>
    <t>13. Výměna osvětlení na chodbách za LED - výměna zdrojů světla ve svítidlech za LED technologii s větší účinností a menšími náklady</t>
  </si>
  <si>
    <t>14.  Oprava střechy v 10. NP - opakovaný problém se zatékáním, dřevěný chodník je po své životnosti, betonový sokl dláždění se rozpadá</t>
  </si>
  <si>
    <t>15.  Výměna parapetů oken - některé parapety oken v budově KÚOK jsou poškozené, mají obrácený spád, zatéká do oken</t>
  </si>
  <si>
    <t>16. Migrace telefonní ústředny - zajistí technickou podporu výrobce a aktuální stav pro další období, eliminuje technické vady</t>
  </si>
  <si>
    <t>Finanční prostředky zůstávají na úrovni roku 2016 v členění na konference pro úředníky ve výši 150 tis.Kč a pro neúředníky ve výši 50 tis.Kč</t>
  </si>
  <si>
    <t>Poskytnuté náhrady</t>
  </si>
  <si>
    <t xml:space="preserve">Vzhledem k čerpání roku 2016 navrhujeme výši položky náhrady pro rok 2017 ponechat ve stejné výši.     </t>
  </si>
  <si>
    <t xml:space="preserve">Pro rok 2017 navrhujeme příděl ve výši 4 %.             </t>
  </si>
  <si>
    <t>Ke dni 1.4.2016 proběhla organizační změna, zrušení odboru informačních technologíí a jeho následné začlenění jako oddělení pod odbor kancelář ředitele. V roce 2016 bylo pro přehlednost ponecháno ORJ 06. Návrh rozpočtu na rok 2017 je zpracovnán již souhrnně pod ORJ 03.</t>
  </si>
  <si>
    <t>Celkem za ORJ 03 + 06</t>
  </si>
  <si>
    <t>Limit schválený ROK ve výši 40 603 tis.Kč</t>
  </si>
  <si>
    <t xml:space="preserve">Prostředky rozpočtované na této položce zahrnují náklady na dotisk stávajících propagačních materiálů (100 tis.Kč) a na propagační předměty (100 tis.Kč) pro prezentaci kraje na veletrzích cestovního ruchu. Dále jsou zde rozpočtovány prostředky na zhotovení nových propagačních materiálů OK (550 tis.Kč). Zhotovení propagačních materiálů bude upřesněno v edičním plánu na rok 2017. Prostředky rozpočtované na této položce zahrnují náklady na společnou tvorbu propagačních materiálů se sousedními kraji. Pokračování spolupráce mezi moravskými kraji (OK, ZK, MSK a JMK) z let 2005-2016. Uvedené aktivity vychází z Akčního plánu Programu rozvoje cestovního ruchu Olomouckého kraje na období 2014 - 2020. </t>
  </si>
  <si>
    <t xml:space="preserve">Prezentace OK v tištěných a on-line médiích - Prezentace o turistických atraktivitách kraje a obou turistických regionech v tištěných a on-line médiích. Uvedená aktivita vychází z Akčního plánu Marketingové studie cestovního ruchu Olomouckého kraje na období 2014 - 2020.  </t>
  </si>
  <si>
    <t xml:space="preserve">Rozvoj Turistického informačního portálu Olomouckého kraje. Zajištění technologické aktuálnosti portálu a jeho průběžný rozvoj s ohledem na aktuální vývoj v oblasti internetu (např. nové grafické prvky, flash animace, sociální sítě, virální marketing, technické zajištění implementace externího rezervačního systému např. prostřednictvím funkčních odkazů). Uvedená aktivita je součástí Akčního plánu Programu rozvoje cestovního ruchu Olomouckéhokraje na období 2014- 2020 (UR/23/6/2013 a UZ/11/53/2014).  </t>
  </si>
  <si>
    <t xml:space="preserve">Seniorské cestování. Uvedená aktivita na podporu domácího cestovního ruchu úspěšně proběhla v letech 2008 až 2015 (vyjma roku 2009). V roce 2017 je předpoklad uskuteční celkem cca 70 zájezdů za účasti cca 3000 seniorů. Náklady Olomouckého kraje v roce 2016 činí 1.167.790,- Kč. Uvedená aktivita je součástí Akčního plánu Programu rozvoje cestovního ruchu Olomouckého kraje na období 2014-2020. </t>
  </si>
  <si>
    <t xml:space="preserve">6. Zahraniční aktivity Olomouckého kraje </t>
  </si>
  <si>
    <t xml:space="preserve">Ostatní nákupy jinde nezařazené </t>
  </si>
  <si>
    <t>1. Ostatní nákupy</t>
  </si>
  <si>
    <t xml:space="preserve">2.Členský příspěvek - Jeseníky - Sdružení cestovního ruchu </t>
  </si>
  <si>
    <t>3. Členský příspěvek - Evropská kulturní stezka sv. Cyrila a Metoděje, z.s.p.o.</t>
  </si>
  <si>
    <t>Finanční prostředky na této položce zahrnují náklady za členský příspěvek. Zastupitelstvo Olomouckého kraje schválilo dne 12. 12. 2015 vstup Olomouckého kraje do zájmového sdružení právnických osob "Evropská kulturní stezka sv. Cyrila a Metoděje, z.s.p.o.". Součástí materiálu byla také informace o předpokládaném zavedení členských příspěvků od roku 2016. Členský příspěvek pro kraje by měl i v roce 2017 činit částku 5.000 EUR.</t>
  </si>
  <si>
    <t xml:space="preserve">4. Členský příspěvek - Střední Morava - Sdružení cestovního ruchu </t>
  </si>
  <si>
    <t xml:space="preserve">Prostředky rozpočtované na této položce zahrnují náklady na členský příspěvek pro sdružení  Střední Morava - Sdružení cestovního ruchu na rok 2017. (Vazba na projekt "Projekt organizace cestovního ruchu (destinačního managementu) v Olomouckém kraji" (schváleno usnesením ROK č. UR/25/76/2005 a usnesením ZOK č. UZ/7/56/2005). Uvedená aktivita je součástí Akčního plánu Programu rozvoje cestovního ruchu Olomouckého kraje na období 2014-2020. Oproti minulým letům máme informaci o navýšení členského příspěvku. </t>
  </si>
  <si>
    <t>Prostředky rozpočtované na této položce zahrnují náklady na podporu medializace Olomouckého kraje (TV Morava, ZZIP, TV Přerov).  Stávající smlouva je uzavřena ještě pro I. pololetí 2017. Dle požadavku nového vedení bude řešena zakázka pro další období.</t>
  </si>
  <si>
    <t xml:space="preserve">Kurzové rozdíly ve výdajích </t>
  </si>
  <si>
    <t>2. Náklady spojené s financování občerstvení na akcích organizovaných OTH</t>
  </si>
  <si>
    <t>Ostatní nákupy</t>
  </si>
  <si>
    <t>Prostředky rozpočtované na této položce zahrnují náklady na fotografické a grafické práce v rámci publikační a propagační činnosti OK a na propagaci OK prostřednictvím tištěných materiálů v rámci tzv. ediční řady schválené pro příslušný rok. Jedná se o publikace a informační letáky, které se zhotovují na základě požadavků jednotlivých odborů. Pořízení těchto publikací je schváleno ROK - např. Olomoucký kraj v kostce, Olomoucký kraj - infomapa, Obezřetnost se vyplácí - průvodce pro seniory, Dobrovolní hasiči Olomouckého kraje, Atlas školství, Podpora vybraných učebních oborů v Olomouckém kraji - stipendia, Ekologická výchova OK, apod.</t>
  </si>
  <si>
    <t>Limit schválený ROK ve výši 30 462 tis.Kč</t>
  </si>
  <si>
    <t>Výdaje položky tvoří především odměny členům Výborů ZOK a Komisí ROK. Návrh položky je v úrovni roku 2016, když až po ustanovení komisí a výborů pro volební období 2016-2020 bude možné upravit dle potřeby.</t>
  </si>
  <si>
    <t xml:space="preserve">Z této položky je hrazen poplatek za licenční smlouvu org. OSA (jedná se o předpokládanou cenu s ohledem na inflační koeficient r. 2016). </t>
  </si>
  <si>
    <t>Na této položce jsou plánovány výdaje za nákup knih, mapových podkladů a za noviny a časopisy pro členy zastupitelstva OK. Cena je stanovena s ohledem na čerpání v roce 2015 a 2016.</t>
  </si>
  <si>
    <t xml:space="preserve">Na této výdajové položce jsou rozpočtovány prostředky pro možnost pořízení DHM do kanceláří uvolněných členů zastupitelstva, politických klubů, doplnění výbavy služebních vozidel zastupitelů, apod. Dále jsou na této položce nárokovány finanční prostředky na nákup např. mobilních telefonů, NB apod. s přihlédnutím k novému volebního období. </t>
  </si>
  <si>
    <t xml:space="preserve">Prostředky rozpočtované na této položce jsou určeny pro úhradu výdajů za kancelářské potřeby členů zastupitelstva (včetně uvolněných členů, vybavení klubů, potřeby pro vybavení kuchyněk členů vedení), tisk prvků grafického manuálu (hlavičkové papíry,obálky, vizitky..). Tato položka zahrnuje i náklady na upomínkové předměty v pořizovací ceně do 3.000,- Kč (v jednotlivých případech), které jsou určeny k propagačním účelům Olomouckého kraje (týká se především náměstků hejtmana v rámci podpory různých akcí). Dále je zde i poplatek za knihařské práce - (archivace materiálů ze zastupitelstva a rady).  </t>
  </si>
  <si>
    <t xml:space="preserve">Na základě výpočtu poměru podlahové plochy kanceláří zastupitelů a poslaneckých klubů z celkové plochy kanceláří KÚOK (i s ohledem na vývoj cen) byla stanovena výše nákladů za vodné a stočné.    </t>
  </si>
  <si>
    <t xml:space="preserve">Na základě výpočtu poměru podlahové plochy kanceláří zastupitelů a poslaneckých klubů z celkové plochy kanceláří KÚOK (i s ohledem na vývoj cen) byla stanovena výše nákladů za úhradu dálkově dodávané tepelné energie. </t>
  </si>
  <si>
    <t xml:space="preserve">Na základě výpočtu poměru podlahové plochy kanceláří zastupitelů a poslaneckých klubů z celkové plochy kanceláří KÚOK  (i s ohledem na vývoj cen) byla stanovena výše nákladů za elektrickou energii.  </t>
  </si>
  <si>
    <t>Na této položce je čerpáno za PHM do vozidel užívaných členy zastupitelstva.</t>
  </si>
  <si>
    <t xml:space="preserve">Na této položce jsou čerpány výdaje za tel. služby pro členy zastupitelstva a poslanecké kluby (pevné linky) a dále provoz mobilních telefonů členů zastupitelstva (vedení). </t>
  </si>
  <si>
    <t xml:space="preserve">Čerpání na této položce představují výdaje za roční poplatky za platební karty užívané uvolněnými členy ZOK a výdaje za pojištění členů zastupitelstva při zahraničních pracovních cestách.  </t>
  </si>
  <si>
    <t xml:space="preserve">Výdaje této rozpočtové položky tvoří úhrady nákladů za školení, semináře a jazykové vzdělávání absolvované členy Zastupitelstva a Rady Olomouckého kraje.  </t>
  </si>
  <si>
    <t xml:space="preserve">Prostředky rozpočtované na této položce zahrnují náklady na průběžné opravy vozidel zastupitelů, jsou zde alokovány prostředky na povinné garanční prohlídky, STK a případnou výměnu pneumatik v min. výši 150 tis. Kč, rovněž se z položky hradí opravy aservis kávovarů v sekretariátech uvolněných členů ZOK.  </t>
  </si>
  <si>
    <t xml:space="preserve">Z této položky jsou financovány cestovní výdaje členů ZOK při tuzemských pracovních cestách nárokované zpravidla prostřednictvím klasických cestovních příkazů, popř. systémem paušálních plateb. Prostředky rozpočtované na této položce zahrnují dále náklady cestovních výdajů členů ZOK při zahraničních pracovních cestách nárokované zpravidla prostřednictvím klasických cestovních příkazů včetně nákupů letenek do zahraničí.   </t>
  </si>
  <si>
    <t xml:space="preserve">Z této položky jsou hrazeny výdaje na občerstvení při jednání ZOK-Hynaisova, ROK, výborů a komisí, při oficiálních návštěvách OK včetně zahraničních, občerstvení na různé akce Olomouckého kraje a pro vedení OK (pro hejtmana OK je počítáno s částkou 150 tis. Kč, pro každého náměstka/náměstkyni 100 tis. Kč a zbývající částka ve výši 500 tis. Kč bude použita na občerstvení při konání ROK, ZOK, komisí a výboru a pod.). </t>
  </si>
  <si>
    <t xml:space="preserve">Požadavek do rozpočtu u této položky vychází z rozpočtu roku 2002-2016 při praktické nemožnosti stanovení přesné výše této položky pro rok 2017. Na položce jsou nárokovány i prostředky pro možnou úhrady konferenčních poplatků zástupců Olomouckého kraje na zahraničních konferencích.  </t>
  </si>
  <si>
    <t xml:space="preserve">Jedná se o finanční prostředky nárokované na úhradu členského poplatku Olomouckého kraje v Československém ústavu zahraničním.  Z této položky budou hrazeny výdaje např. za vyřízení víz při zahraniční služební cestě.  </t>
  </si>
  <si>
    <t xml:space="preserve">Jedná se o nákup hodnotných dárkových předmětů (v pořizovací ceně nad 3 000,- Kč u jednotlivých případů) typických pro Českou republiku a Olomoucký kraj (sklo, grafické listy apod.), které budou použity jako dary pro oficiální zahraniční návštěvy Olomouckého kraje a jako dary pro významné představitele ČR a partnerských regionů. </t>
  </si>
  <si>
    <t xml:space="preserve">I přesto, že v období I.-VII. 2016 nebylo na této položce čerpáno, navrhujeme rozpočet této výdajové položky ponechat na symbolické  
výši.  </t>
  </si>
  <si>
    <t>Poskytnutí finančního daru prvnímu narozenému občánku kraje v roce 2017</t>
  </si>
  <si>
    <t xml:space="preserve">Výdaje za FKSP členů zastupitelstva (vedení OK) byly nárokovány dle informací OŘLZ OKŘ (4% z objemu mzdových prostředků). V případě potřeby bude částka na této položce upravena během roku 2017 rozpočtovou změnou.  </t>
  </si>
  <si>
    <t xml:space="preserve">Odbor majetkový, právní a správních činností </t>
  </si>
  <si>
    <t>ORJ - 05</t>
  </si>
  <si>
    <t>Položka je rozpočtována na úhradu věcných břemen v hodnotě do 40 000,00 Kč, kam podle vyhlášky č. 410/2009 Sb., § 14 odst. 6 bod c) patří.</t>
  </si>
  <si>
    <t>Tato položka je zřízena pro úhradu nájemného, a to zejména za pronájem pozemků v souvislosti s majetkoprávním vypořádáním investičních akcí Olomouckého kraje. Položka je navrhována ve výši 100 % schváleného rozpočtu roku 2016.</t>
  </si>
  <si>
    <t xml:space="preserve">Tato položka zahrnuje zejména výdaje na základě uzavřené smlouvy s AK Ritter-Šťastný, výdaje na úhradu znaleckých posudků a geometrických plánů v souvislosti s realizací jednotlivých dispozic s nemovitými věcmi. Položka je navrhována ve výši 100 % schváleného rozpočtu roku 2016.  </t>
  </si>
  <si>
    <t>Položka je do rozpočtu OMPSČ pořízována v souvislosti s náklady na využívání služeb právního informačního systému BECK-ONLINE, na základě smlouvy s Nakladatelstvím C. H. Beck, s.r.o..</t>
  </si>
  <si>
    <t xml:space="preserve">Tato položka je zřizena pro úhradu poplatků za ověřování listin, podpisů, případně poštovních poplatků organizacím, dále na výdaje za soudní poplatky. </t>
  </si>
  <si>
    <t>Tato položka zahrnuje zejména výdaje na úhrady daní z nabytí nemovitých věcí, na úhradu daně z nemovitých věcí, a dále výdaje na finanční odvody při úhradě správních poplatků státu. Tato rozpočtová položka je navrhována ve výši 100% schváleného rozpočtu roku 2016.</t>
  </si>
  <si>
    <t>Budovy, haly a stavby</t>
  </si>
  <si>
    <t>Finanční prostředky na této položce představují roční splátku dle schváleného splátkového kalendáře v souvislosti se smlouvou s UP Olomouc.</t>
  </si>
  <si>
    <t>Finanční prostředky na této položce budou použity zejména na majetkoprávní vypořádání odkupů pozemků pod silnicemi II. a III. třídy z vlastnictví třetích osob do vlastnictví Olomouckého kraje a dále na pořízení pozemků, potřebných pro činnost příspěvkových organizací Olomouckého kraje. Výše prostředků na této položce vychází ze zohlednění částek rozpočtu schváleného a rozpočtu upraveného roku 2016. Dále pak zde jsou finanční prostředky na roční splátku dle schváleného splátkového kalendáře v souvislosti se smlouvou s UP Olomouc.</t>
  </si>
  <si>
    <t xml:space="preserve">Ke dni 1.4.2016 proběhla organizační změna, zrušení odboru správní, legislativní a Krajský živnostenský úřad a jeho následné začlenění pod odbor majetkový, právní a správních činností. </t>
  </si>
  <si>
    <t>Limit schválený ROK ve výši 5 015 tis.Kč</t>
  </si>
  <si>
    <t>Celkem za ORJ 04 + 05</t>
  </si>
  <si>
    <t>Limit schválený ROK ve výši 5 949 tis.Kč</t>
  </si>
  <si>
    <t xml:space="preserve">Pořízení služebních stejnokrojů - odborní zaměstnanci státní správy lesů, myslivosti a rybářství jsou oprávnění při výkonu své funkce  
nosit služební stejnokroj:                                                                                
- státní správa lesů § 51 odst. 2 zákona č. 289/1995 Sb., o lesích                                                        
- státní správa myslivosti § 61 odst. 4 zákona č. 449/2001 Sb., o myslivosti      
- státní správa rybářství § 25 zákona č. 99/2004 Sb., o rybářství                                                   
Na základě úplného znění VP č. 3/2013, o stanovení okruhu odborných zaměstnanců KÚOK, kterým se k výkonu funkce přiděluje služební stejnokroj, bude mít v roce 2017 nárok na přidělení nebo obnovu stejnokroje 7 zaměstnanců. </t>
  </si>
  <si>
    <t xml:space="preserve">1. Úhrada nákladů spojených s organizací chovatelských přehlídek pro hodnocení kvality chované a kontrolou ulovené zvěře - § 59 odst. 2 
písm. b) zákona č. 449/2001Sb., o myslivosti. V současnosti je na území kraje vymezeno krajským úřadem 19 oblastí chovu zvěře. </t>
  </si>
  <si>
    <t>Úhrada nákladů soudních řízení v případě prohry soudních sporů. Termín pro uhrazení nákladů soudních řízení bývá v rozhodnutí soudu stanoven v řádu několika dní.</t>
  </si>
  <si>
    <t xml:space="preserve"> Poradenství, analýzy a studie zpracovávané externími experty a organizacemi pro potřebu zabezpečení výkonu státní správy a samosprávy, v oblasti vodního hospodářství. V roce 2012 byla zpracována Databáze ochranných pásem vodních zdrojů na území OK včetně grafických a vektorových vrstev. Pro zachování její aktuálnosti je navržena její pravidelná aktualizace 1x ročně.</t>
  </si>
  <si>
    <t xml:space="preserve">Kraje v samostatné působnosti zabezpečují podle ustanovení § 4 zákona č. 274/2001 Sb., o vodovodech a kanalizacích pro veřejnou potřebu a o změně některých zákonů ve znění pozdějších předpisů, (dále jen zákon o vodovodech a kanalizacích) zpracování a schvalování plánu  rozvoje vodovodů a kanalizací. </t>
  </si>
  <si>
    <t xml:space="preserve">Dalším důvodem k aktualizaci je součinnosti s Ministerstvem zemědělství na plnění úkolu daného Usnesením vlády ČR č. 620 ze dne 29.7.2015 k přípravě realizace opatření pro zmírnění negativních dopadů sucha a nedostatku vody, a to provést revizi funkčnosti stávajících propojení a zjistit potenciální možnosti nových propojení vodárenských soustav v rámci plánů rozvoje vodovodů a kanazlizací za účelem optimalizace distribuce pitné vody v období sucha a nedostatku vody s ohledem na výhledovou potřebu vody, včetně revize kapacit pro náhradní zásobování vodou. V současné době probíhá výběrové řízení (zakázka malého rozsahu) na dodavatele PRVKOK. Zakázka by měla být dokončena v prvním pololetí 2017. Celkové náklady na zpracování jsou na základě výběrového řízení 1,7 mil. Kč. V roce 2016 bylo na tento účel v rozpočtu kraje vyčleněna částka 800 000,- Kč. Dofinancování je nutné z rozpočtku kraje v roce 2017.  </t>
  </si>
  <si>
    <t xml:space="preserve">Finanční spoluúčast Olomouckého kraje na realizaci projektu "Intenzifikace odděleného sběru a zajištění využití komunálního odpadu 
včetně jeho obalové složky" v roce 2017. Rada Olomouckého kraje usnesením UR/76/37/2004 schválila účast Olomouckého kraje ve 
výše uvedeném projektu. Podle textu uzavřené smlouvy má být rozsah plnění pro další roky vždy do 31. 03. následujícího kalendářního 
roku konkretizován dodatkem ke smlouvě. Projekt byl realizován v letech 2004 - 2016. Celková výše nákladů v roce 2004 tvořených 
zakoupením sběrových nádob a jejich distribucí obcím, informační kampaně o třídění  a recyklaci komunálních odpadů byla 3, 5 mil. Kč 
a byla plně hrazena firmou EKO-KOM, a.s. </t>
  </si>
  <si>
    <t xml:space="preserve">Zastupitelstvo Olomouckého kraje usnesením UZ/10/26/2014 ze dne 11.04.2014 schválilo členství Olomouckého kraje v zájmovém spolku měst, obcí a mikroregionů s názvem "Odpady Olomouckého kraje, z.s." za účelem společného řešení problematiky nakládání s komunálním odpadem. Dle důvodové zprávy je finanční příspěvek Olomouckého kraje na chod spolku 100 tis. Kč ročně </t>
  </si>
  <si>
    <t>Úhrada nákladů na zpracování plánů péče o zvláště chráněná území - přírodní rezervace, přírodní památky. Jedná se o přenesenou působnost kraje (ust. § 77a odst. 4 písm. e)  zákona č. 114/1992 Sb.). Důvodem navýšení oproti roku 2016 je skutečnost, že v roce 2017 budou dopracovány konečné verze plánů péče, zpracovaných v roce 2016 a nově bude zadáno zpracování dalších 11 plánů péče.</t>
  </si>
  <si>
    <t>1. Úhrada nákladů na zajištění péče o zvláště chráněná území</t>
  </si>
  <si>
    <t>Přírodní rezervace, přírodní památky - celkem 102 území. Kraje zajišťují péči o tato zvláště chráněná území v přenesené působnosti kraje (ust. § 77a odst. 2 zákona č. 114/1992 Sb.) V roce 2017 bude nutno zajistit péči o území nově vyhlášená v rámci soustavy NATURA 2000.</t>
  </si>
  <si>
    <t>2. Úhrada nákladů spojených s tvorbou materiálů k problematice ochrany přírody</t>
  </si>
  <si>
    <t>Zajišťování ekologické výchovy a vzdělávání - přenesená  působnost - § 77a .  odst. 4 písm. w) zákona č. 114/1992 Sb.</t>
  </si>
  <si>
    <t xml:space="preserve">1. Poradenství, analýzy a studie zpracovávané externími experty a organizacemi pro potřebu zabezpečení výkonu státní správy v oblasti:  </t>
  </si>
  <si>
    <t xml:space="preserve">a) posuzování vlivu na životní prostředí - úhrada nákladů na zpracování posudků na dokumentaci o posouzení vlivu na životní prostředí 
(ust. § 18 odst. 2 zákona č. 100/2001 Sb., o posuzování vlivu na životní prostředí). Vynaložené finanční prostředky na zpracování posudku 
jsou následně vyúčtovány krajem oznamovateli záměru, </t>
  </si>
  <si>
    <t xml:space="preserve">b) integrované prevence - úhrada nákladů za zpracování stanovisek odborně způsobilou osobou k předloženým žádostem o integrované 
povolení (ust. §. 11 zákona č. 76/2002 Sb., o integrované prevenci a omezování znečišťování), </t>
  </si>
  <si>
    <t>c) prevence závažných havárií - úhrada nákladů na zpracování posudku k provozovatelem objektu předložené bezpečnostní dokumentaci ke schválení.</t>
  </si>
  <si>
    <t>Důvodem navýšení výše výdajů o 400 000,- Kč je skutečnost, že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t>
  </si>
  <si>
    <t>Zákon nově zavádí povinnost zpracování posudku k provozovatelem předložené bezpečnostní dokumentaci ke schválení. 
Podle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Zákon dále nově zavádí povinnost provozovateli objektu uhradit správní poplatek za přijetí žádosti o schválení bezpečnostní dokumentace a vydání závazného stanoviska podle tohoto zákona. V důvodové zprávě k zákonu (sněmovní tisk 399/0) je uvedeno, že správní poplatek se zavádí z důvodu jeho využití na úhradu nákladů na zpracování posudků bezpečnostní dokumentace. Na základě této skutečnosti byly sazby správních poplatků za přijetí žádosti o schválení bezpečnostní dokumentace a vydání závazného stanoviska stanoveny diferencovaně pro jednotlivé typy bezpečnostní dokumentace tak, aby pokrývaly náklady spojené se  zpracováním posudků k těmto návrhům bezpečnostní dokumentace. Zvýšené výdaje tedy budou v tomto případě kraji ze 100 % nahrazeny příjmy ze správních poplatků za přijetí žádosti.</t>
  </si>
  <si>
    <t>2. Úhrada nákladů na zajištění technického zabezpečení konání veřejného projednání dokumentace a posudku</t>
  </si>
  <si>
    <t xml:space="preserve"> Podle ust. § 18 odst. 2 zákona č. 100/2001 Sb., o posuzování vlivu na životní prostředí, náklady spojené s veřejným projednáním podle § 9 odst. 9 tohoto zákona a náklady spojené  se zveřejňováním podle tohoto zákona nese příslušný krajský úřad.         
</t>
  </si>
  <si>
    <t>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Navržená koncepce musí obsahovat řešení vztahů k plánu rozvoje vodovodů a kanalizací pro sousedící území. Plán rozvoje vodovodů a kanalizací je podkladem pro zpracování politiky územního rozvoje a územně plánovací dokumentace a plánu dílčího povodí, pro činnost vodoprávního úřadu, stavebního úřadu a pro činnost obce a kraje v samostatné i přenesené působnosti. Osvědčení souladu s Plánem rozvoje vodovodů a kanalizací je nezbytným podkladem k žádostem obcí o poskytnutí dotací z dotačních titulů spolufinancovaných z EU a z národních programů.</t>
  </si>
  <si>
    <t xml:space="preserve">PRVKOK byl zpracován v období 2002 - 2004 na dobu 10 let a následně byl schválen usnesením ROK č. UR/83/47/2004 dne 26.8.2004. Podle ustanovení § 4 odst. 6 zákona o vodovodech a kanalizacích, pokud po schválení plánu rozvoje vodovodů a kanalizací došlo ke změně podmínek, za nichž byl plán rozvoje vodovodů a kanalizací schválen, zpracuje a schválí kraj změnu a aktualizaci plánu rozvoje vodovodů a kanalizací. Aktualizace PRVKOK byly provedeny v letech 2007, 2009, 2010, 2011, 2012, 2014, 2015 a poslední v roce 2016. Novela zákona o vodovodech a kanalizacích a novela prováděcí vyhlášky č. 428/2001 Sb., stanovila nové požadavky na PRVKOK a jeho aktualizace  a to vzhledem k pokračující elektronizaci státní správy. S ohledem na tyto požadavky a jíž nevyhovující stav stávajícího PRVKOK, zejména jeho mapové části, která již neozbrazuje aktuální stav v zásobování pitnou vodou a odkanalizování a číštění odpadních vod na území kraje, je nutno tento koncepční materiál přepracovat. K 1.1.2016 vznikly na území OK nové obce vyčleněním z VÚ Libavá - Město Libavá, Kozlov a Luboměř nad Strážnou, které nejsou ve stávajícím PRVKOKu zahrnuty a je nutno je tam doplnit. Bez souladu s tímto zásadním koncepčním materiálem nelze žádat o dotace v oblasti vodohospodářské infrastruktury. </t>
  </si>
  <si>
    <t>Odbor strategického rozvoje kraje</t>
  </si>
  <si>
    <t>Limit schválený ROK ve výši 12 482 tis.Kč</t>
  </si>
  <si>
    <t>a) Konzultační a poradenská činnost v oblasti územního plánování</t>
  </si>
  <si>
    <t xml:space="preserve">b) Konzultační a poradenská činnost v oblasti stavebního řádu </t>
  </si>
  <si>
    <t>c) Konzultační a poradenská činnost v oblasti památkové péče</t>
  </si>
  <si>
    <t>Zveřejňování územně plánovacích podkladů a dokumentací ÚPD na Internetu nejen ve fázi po dokončení, ale i v průběhu pořizování, čímž se značně zvyšuje četnost umisťování dokumentací pro dálkový přístup, správa webové aplikace evidence podání územních a stavebních řízení OK, příprava dat ÚPD pro Portál územniího plánování, rozvojové požadavky Portálu ÚP, správa dat na Portálu ÚP.</t>
  </si>
  <si>
    <t>a) zpracování a nákup dat</t>
  </si>
  <si>
    <t>b) digitalizace intraviánu</t>
  </si>
  <si>
    <t xml:space="preserve">c) webové aplikace pro evidenci záměrů </t>
  </si>
  <si>
    <t>d) zajištění veřejné, elektronicky dostupné, ověřené a aktualizované služby - žádost pro vyjádření o existenci sítí, určené ke stavebnímu řízení v rámci všech stavebních úřadů v OK</t>
  </si>
  <si>
    <t>a) aktualizace č. 2a ZÚR OK včetně samostatné dokumentace Vyhodnocení vlivů akt. č. 2 ZÚR OK na udržitelný rozvoj území (včetně vyhodnocení vlivů na ŽP - SEA a vyhodnocení vlivů na EVL a ptačí oblasti - NATURA 2000) a vyhotovení právního stavu ZÚR OK po akt. č. 2 ZÚR OK dle uzavřené smlouvy č.2015/00548/OSR/DSM</t>
  </si>
  <si>
    <t>b) územní studie a posouzení  (např. Územní studie krajiny pro území OK, Pospouzení vodního díla Skalička apod.)</t>
  </si>
  <si>
    <t xml:space="preserve">c) úhrada nákladů na pořízení změn územních plánů vyplývajících z aktualizace č.1 ZÚR OK dle § 45 odst. 2 stavebního zákona </t>
  </si>
  <si>
    <t>Aktualizace dat ÚAP je povinnost ze stavebního zákona, viz ust. § 28 odst. 1, aktualizace dat musí být prováděna průběžně, úplná aktualizace 1x za dva roky. Krajský úřad při ní zajišťuje aktualizaci v části datového modelu i ve výsledcích a závěrech, tj. v Rozboru udržitelného rozvoje území. Součástí je zpracování dat z ORP a aktualizace údajů o území, zajištění metodik pro zpracování ÚAP obcí.</t>
  </si>
  <si>
    <t>b) výkresy ÚAP a jejich tisk</t>
  </si>
  <si>
    <t>c) aktualizace vyhodnocení RURÚ</t>
  </si>
  <si>
    <t>d) aktualizace symbologie aktualizovaného datového modelu pro ArcGIS</t>
  </si>
  <si>
    <t>3. Technická pomoc I.</t>
  </si>
  <si>
    <t xml:space="preserve">Jedná se o výdaje na zajištění občerstvení na seminářích k POV 2017 pro celkem cca 300 účastníků (5 okresů kraje).  </t>
  </si>
  <si>
    <t>Zajištění občerstvení na jednáních u kulatých stolů a panelových diskusích v nezaměstnaností postižených částech Olomouckého kraje. Zajištění občerstvení na semináře k podpoře sociálního podnikání.</t>
  </si>
  <si>
    <t>3. Porady stavebních úřadů, úřadů územního plánování a orgánů státní památkové péče</t>
  </si>
  <si>
    <t>Výdaje na zajištění občerstvení  pro účastníky porad pro 38 stavebních úřadů, 13 orgánů státní památkové péče a 13 úřadů územního plánování.</t>
  </si>
  <si>
    <t>b) porady úřadů územního plánování a informační dny pro pořizovatele</t>
  </si>
  <si>
    <t>c) porady orgánů státní památkové péče</t>
  </si>
  <si>
    <t>4. Setkání zástupců mikroregionů Olomouckého kraje</t>
  </si>
  <si>
    <t>Zajištění pohoštění pro setkání vedení kraje s partnery z oblasti venkova, zástupci mikroregionů, MAS, obcí a měst. Doposud uskutečněno 18 akcí, částečně financovány z projektů TP ROP SM. Důvodem realizace akcí je přenos aktuálních informací (problematika KP 2014+, regionálního rozvoje, aktivity kraje směrem k venkovskému prostředí apod.) z vedení kraje na zástupce venkova.</t>
  </si>
  <si>
    <t>Zajištění pohoštění pro setkání odboru s pracovníky regionálního rozvoje na magistrátech a městských úřadech ORP OK.  Důvodem realizace akce je přenos aktuálních informací (problematika KP 2014+, regionálního rozvoje, podpora podnikatelů, rozvoj venkova, energetika, koncepční práce apod.) z krajského úřadu na ORP.</t>
  </si>
  <si>
    <t>Zajištění pohoštění pro setkání implementačního týmu projektu Strategie integrované spolupráce česko-polského příhraničí (1 krát pořádané OK, další setkání pořádají ostatní kraje).</t>
  </si>
  <si>
    <t xml:space="preserve">Zajištění občerstvení na konferencích a veletrzích za účelem propagace investičních příležitostí, rozvojových ploch, průmyslových zón, brownfieldů, apod. Výdaje na zajištění občerstvení na slavnostním večeru spojeném s vyhlášením soutěže Podnikatel roku 2016 Olomouckého kraje. Schválení této aktivity bude součástí Plánu aktivit na rok 2017, který bude připraven k projednání v ROK v lednu 2017.
</t>
  </si>
  <si>
    <t>Přidružené členství a výše členského příspěvku bylo schváleno dne 29.6.2009 usnesením ZOK č. UZ/6/50/2009. Smlouva o přidruženém členství č. 2009/03250/OSR/DSM byla schválena usnesením ROK č. UR/18/13/2009 ze dne 30. 7. 2009. Poskytnutí příspěvku je realizováno vždy dle smlouvy v I. čtvrtletí daného kalendářního roku na žádost euroregionu.</t>
  </si>
  <si>
    <t>ROK schválila dne 16. 6. 2005 usnesením ROK č. UR/17/55/2005 Smlouvu o mimořádném členství OK v EUR Glacensis, č. sml. 2005/0924/OSR/DSM. Dodatek ke smlouvě o změně výše členského příspěvku č. S-2008/0848/OSR/D1 byl schválen usnesením ROK č. UR/76/38/2008 ze dne 31. 1. 2008. Poskytnutí příspěvku je realizováno vždy dle smlouvy v I. čtvrtletí daného kalendářního roku na žádost euroregionu.</t>
  </si>
  <si>
    <t>§ 3636, seskupení pol. 55 - Neinvestiční transfery do zahraničí</t>
  </si>
  <si>
    <t>Evropské seskupení pro územní spolupráci (ESÚS NOVUM)</t>
  </si>
  <si>
    <t>Zakládací dokumenty (Stanovy, Úmluva) ESUS byly schváleny ZOK dne 12. 6. 2014 usnesením č. UZ/11/43/2014. Dle Stanov činí celkový roční členský příspěvek min. 120 000 EUR, z toho podíl OK tvoří 10,88 % (13 056 EUR, tj. 359 040 Kč při kurzu 27,50 Kč/1 EUR). Konkrétní výši celkového příspěvku však stanoví valné shromáždění ESÚS. Výše členského příspěvku OK se tedy bude odvíjet od schválené částky valným shromážděním a od aktuálního kurzu, tudíž skutečnou výši členského příspěvku OK nelze nyní přesně vyčíslit.</t>
  </si>
  <si>
    <t>Neinvestiční transfery do zahraničí</t>
  </si>
  <si>
    <t>Propagace investičních příležitostí Olomouckého kraje v tisku. Vydávání prezentačních materiálů a brožur, nákup a výroba propagačních předmětů na veletrhy, konference, soutěže pro podnikatele či jiné prezentační akce, dále grafická příprava těchto materiálů a inzerce. Schválení této aktivity bude součástí Plánu aktivit na rok 2017, který bude připraven k projednání v ROK v lednu 2017.</t>
  </si>
  <si>
    <t>2. Náklady na propagaci krajského kola soutěže Vesnice roku 2017</t>
  </si>
  <si>
    <t>Finanční prostředky budou využity na výrobu diplomů, propagačních panelů, výrobu předávacích šeků a vyhodnocení krajského kola soutěže Vesnice roku 2017, grafický návrh, fotografování, korektury, tisk brožury Vesnice roku 2017.</t>
  </si>
  <si>
    <t xml:space="preserve">1.Pronájem - veletrhy investičních příležitostí </t>
  </si>
  <si>
    <t xml:space="preserve">Pronájem prostor v rámci podpory podnikání na odborných konferencích a veletrzích za účelem podpory podnikání a propagace investičních příležitostí, rozvojových ploch, průmyslových zón a brownfieldů. Dále bude z této položky hrazen pronájem prostor pro vyhlášení vítěze krajského kola soutěže Podnikatel roku 2016 Olomouckého kraje. Schválení této aktivity bude součástí Plánu aktivit na rok 2017, který bude připraven k projednání v ROK v lednu 2017. </t>
  </si>
  <si>
    <t>Tradiční aktivita kraje směrem ke klíčovým partnerům z oblasti venkova, zástupcům mikroregionů, MAS, obcí a měst (doposud uskutečněno 17 akcí). Důvodem realizace akce je přenos aktuálních informací (problematika KP 2014+, regionálního rozvoje, aktivity kraje směrem k venkovskému prostředí apod.) z vedení kraje na zástupce venkova. Finanční prostředky budou využity na pronájem včetně techniky a ozvučení.</t>
  </si>
  <si>
    <t>3. Pronájem - workshop pro zástupce obcí s rozšířenou působností Olomouckého kraje (ORP OK)</t>
  </si>
  <si>
    <t>Tradiční aktivita odboru směrem k pracovníkům regionálního rozvoje na magistrátech a městských úřadech ORP OK. Důvodem realizace akce je přenos aktuálních informací (problematika KP 2014+, regionálního rozvoje, apod.) z krajského úřadu na ORP. Finanční prostředky budou využity na pronájem místností včetně techniky a ozvučení.</t>
  </si>
  <si>
    <t>Finanční prostředky na pronájem prostor na základě uzavřených smluv, objednávek pro pořádání akcí spojených s realizací projektu kotlíkových dotací, např. semináře pro veřejnost a zástupce obcí, zajištění prostor pro příjem žádostí apod.</t>
  </si>
  <si>
    <t>(dle zákona č.248/2000Sb. o podpoře regionálního rozvoje) 
V roce 2017 předpokládáme aktualizaci přílohy SROK  týkající se postižených území. Analýza je využívána v rámci dotačních titulů OK, proto bude ve dvouletém cyklu aktualizována. Dále bude zpracována analýza území s ohledem na možnosti zaměření dalších aktivit v oblasti rozvoje regionu.</t>
  </si>
  <si>
    <t xml:space="preserve">3. Zajištění poradenské činnosti v oblasti grantových schémat a kotlíkových dotací </t>
  </si>
  <si>
    <t>Finanční prostředky na externí (na základě smlouvy či objednávky) zpracování případných posudků, hodnocení a analýz nezbytných pro zajištění administrace globálních grantů Olomouckého kraje v rámci OP VK v období udržitelnosti a finanční prostředky na externí (na základě smluv či objednávky) zpracování případných posudků, hodnocení a analýz nezbytných pro zajištění administarce kotlíkových dotací (zejména kontrola vyúčtování kotlíkových dotací).</t>
  </si>
  <si>
    <t>4. Koncepce rozvoje cyklistické dopravy v Olomouckém kraji</t>
  </si>
  <si>
    <t>Aktivita navazuje na Vyhledávací studie rozvoje cyklistické dopravy zpracované v roce 2015 pro území ITI Olomoucké aglomerace a následně pro území OK mimo Olomouckou aglomeraci. Zpracováním koncepce dojde k aktualizaci koncepčního dokumentu v oblasti cyklodopravy zpracovaného v roce 2009 pro potřeby řízení rozvoje cyklistické dopravy z dotací ROP Střední Morava. Zpracovatel koncepce (RARSM) vybrán na základě VZMR v květnu 2016.</t>
  </si>
  <si>
    <t>1. Technické zabezpečení soutěže Vesnice roku 2017</t>
  </si>
  <si>
    <t xml:space="preserve">Náklady na přepravu a činnost 10-ti členné hodnotitelské komise v rámci soutěže Vesnice roku 2017. </t>
  </si>
  <si>
    <t>Jedná se o účast na dvou tuzemských veletrzích (Mezinárodní strojírenský veletrh v Brně, REGIONINVEST v Olomouci apod.). Z této položky budou placeny služby spojené s grafickým návrhem, stavbou, demontáží stánku na veletrzích, včetně registračního poplatku, úklidu, vybavení stánku potřebným nábytkem a dalším zařízením (elektřina, osvětlení, voda). Schválení této aktivity bude součástí Plánu aktivit na rok 2017, který bude připraven k projednání v ROK v lednu 2017.</t>
  </si>
  <si>
    <t>5. Služby spojené s organizací soutěže Podnikatel roku 2016</t>
  </si>
  <si>
    <t>Organizace a zajištění krajského kola soutěže Podnikatel roku 2016 Olomouckého kraje (kulturní program 60 tis.Kč, autorské poplatky OSA 5 tis.Kč, zvukař, technika, květinová výzdoba 15 tis.Kč).Příprava tiskových zpráv, zveřejnění v regionálním tisku a TV, koordinace vyhlášení vítězů, program. Schválení této aktivity bude součástí Plánu aktivit na rok 2017, který bude připraven k projednání v ROK v lednu 2017.</t>
  </si>
  <si>
    <t>7. Zpracování výstupů z analýzy území Olomouckého kraje</t>
  </si>
  <si>
    <t>Zpracování výstupů z analýzy území pro prezentace, přípravu publikací a zveřejnění na internetu. Výstupy budou zpracovány formou map, grafů, apod., které bude možné uveřejnit a dále používat.</t>
  </si>
  <si>
    <t xml:space="preserve">8. Zpráva o uplatňování Územní energetické koncepce OK - povinnost splnění daná zákonem č. 406/2000 Sb., o hospodaření energií </t>
  </si>
  <si>
    <t>9. Zavedení systému energetického managementu dle normy ISO 50001 pro KUOK a PO - povinnost dle zákona č. 406/2000 Sb., o hospodaření energií</t>
  </si>
  <si>
    <t xml:space="preserve">Členský příspěvek zájmovému sdružení právnických osob "OK4 Inovace" na zajištění činnosti. Přesná výše provozního rozpočtu bude schválena na Valné hromadě v prosinci 2016. Případné navýšení bude řešeno v rámci přebytku hospodaření Olomouckého kraje. </t>
  </si>
  <si>
    <t xml:space="preserve">Darovací smlouva o převedení finančních prostředků pro vítěze soutěže Podnikatel roku 2016 Olomouckého kraje. Schválení této aktivity bude součástí Plánu aktivit na rok 2017, který bude připraven k projednání v ROK v lednu 2017. Darovací smlouva bude řešena samostnou důvodou zprávou. </t>
  </si>
  <si>
    <t xml:space="preserve">Soutěž Podnikatel roku 2016 - ocenění vítěze </t>
  </si>
  <si>
    <t xml:space="preserve">Ocenění obcí Olomouckým krajem v krajském kole soutěže Vesnice roku </t>
  </si>
  <si>
    <t xml:space="preserve">Ocenění obcí Olomouckým krajem v krajském kole soutěže Vesnice roku 2017, za 1. místo 100 tis.Kč na uspořádání slavnostního vyhlášení krajského kola, 2. místo 100 tis.Kč, 3. místo 100 tis.Kč, speciální finanční ocenění čtyřem obcím - celkem 200 tis.Kč. Soutěž má vazbu na celostátní kolo organizované MMR, jedná se o 16. ročník krajského kola soutěže. 
</t>
  </si>
  <si>
    <t>Odbor školství, sportu a kultury</t>
  </si>
  <si>
    <t>Limit schválený ROK ve výši 2 636 tis.Kč</t>
  </si>
  <si>
    <t xml:space="preserve">§ 3121, seskupení pol. 53 - Neinvestiční transfery veřejnoprávním subjektům a mezi peněžními fondy téhož subjektu </t>
  </si>
  <si>
    <t xml:space="preserve">Nostrifikace - Finanční příspěvek na přezkoušení žadatelů o uznání zahraničního vzdělání  </t>
  </si>
  <si>
    <t xml:space="preserve">§ 3233, seskupení pol. 53 - Neinvestiční transfery veřejnoprávním subjektům a mezi peněžními fondy téhož subjektu </t>
  </si>
  <si>
    <t xml:space="preserve">Organizace soutěží a přehlídek - Finanční prostředky slouží k dofinancování okresních a krajských kol soutěží a přehlídek vyhlašovaných MŠMT realizovaných pověřenými organizacemi v jednotlivých okresech Olomouckého kraje a soutěží, které mají v Olomouckém kraji již dlouholetou tradici (např.: přehlídka "Nejmilejší koncert", realizovaná dětskými domovy, XXIX. ročník štafetového běhu "Po stopách Jana Opletala a Memoriál Jiřího Vaci", 6. ročník krajského kola soutěže "SEARCH IT", krajské kolo soutěže ARS POETICA - Puškinův památník, krajské kolo soutěže "České ručičky", krajské kolo soutěže v AJ pro střední odborné školy.  </t>
  </si>
  <si>
    <t xml:space="preserve">Nákup materiálu pro potřeby odboru, které souvisí s nákupem zápisových lístků pro uchazeče, kteří se hlásí na střední školu a nepřichází ze základních škol. Toto bylo krajským úřadům uloženo v souvislosti s novelizací zákona 561/2004 Sb., o předškolním, základním, středním, vyšším odborném a jiném vzdělávání. Dále pro nákup gratulací k životnímu jubileu, kondolencí, osobní korespondencí k jiným významným dnům a na akce Zastupitelstva mládeže Olomouckého kraje. </t>
  </si>
  <si>
    <t xml:space="preserve">Nákup materiálu v rámci ocenění garantů soutěží. </t>
  </si>
  <si>
    <t xml:space="preserve">Olomoucký kraj je členem společenství Platform Network, jehož cílem je podpora kooperace mezi regiony a mladými lidmi  v Evropě. Konkrétními výstupy jsou nabídky mezinárodních mládežnických kempů, mobility studentů a učitelů, pořádání seminářů a další mezinárodní spolupráce. Za účelem zlepšení komunikace a lepší prezentace nabízených aktivit členové společenství zřídili webovou stránku. Na její provoz bude přispívat každý z členských regionů společenství. Dále na výdaje spojené s provozem www stránek ZMOK  www.zmok.cz (hosting, doména) a na aktivity související s činností a posláním ZMOK. </t>
  </si>
  <si>
    <t>2. KAP</t>
  </si>
  <si>
    <t xml:space="preserve">4. Zastupitelstvo mládeže Olomouckého kraje (dále jen ZMOK) </t>
  </si>
  <si>
    <t>5. Hry VIII. letní olympiády dětí a mládeže 2017</t>
  </si>
  <si>
    <t>Jedná se o pokračování cyklu Olympiád dětí a mládeže - letní verze. V termínu od 24. - 29. 6. 2017 se uskuteční v Jihomoravském kraji již osmá letní olympiáda dětí a mládeže za účasti 14 krajů. Zahrnuje prostředky na úhradu komplexních organizačních nákladů pro účastníky, dopravu účastníků, odměnu trenérům a náklady spojené s oceněním medailistů hejtmanem Olomouckého kraje. Celkový předpokládaný počet účastníků za Olomoucký kraj je 330. Oproti předchozí letní olympiádě v Plzeňském kraji (VII letní ODM 2015) došlo k navýšení počtu sportovců o 152 účastníků (VII letní ODM celkem 178 účastníků s náklady na služby 1.000.000 Kč) . Z důvodu navýšení počtu účastníků o 152 oproti předchozí LODM je rozpočet navýšen o 200.000 Kč, tj. na 1,2 mil. Kč.</t>
  </si>
  <si>
    <t>Hry VIII. letní olympiády dětí a mládeže 2017</t>
  </si>
  <si>
    <t>Jedná se o pokračování cyklu Olympiád dětí a mládeže - letní verze. V termínu od 24. - 29. 6. 2017 se uskuteční v Jihomoravském kraji již osmá letní olympiáda dětí a mládeže za účasti 14 krajů. Zahrnuje prostředky na úhradu komplexních organizačních nákladů pro účastníky, dopravu účastníků, odměnu trenérům a náklady spojené s oceněním medailistů hejtmanem Olomouckého kraje. Celkový předpokládaný počet účastníků za Olomoucký kraj je 330.  Oproti předchozí letní olympiádě v Plzeňském kraji (VII letní ODM 2015) došlo k navýšení počtu sportovců o 152 účastníků (VII letní ODM celkem 178 účastníků s náklady na věcné dary 750.000 Kč) . Z důvodu navýšení počtu účastníků o 152 oproti předchozí LODM je rozpočet navýšen o 650.000 Kč, tj. na 1,4 mil. Kč.</t>
  </si>
  <si>
    <t>Finanční prostředky zahrnují finanční příspěvek na vyhlášení ocenění Talent Olomouckého kraje. V rámci tohoto vyhlášení jsou oceňováni mimořádně nadaní žáci a studenti škol na území kraje a dále finančně podpořeny i školy a školská zařízení Olomouckého kraje.</t>
  </si>
  <si>
    <t>§ 3299, seskupení pol. 51 - Neinvestiční nákupy a související výdaje</t>
  </si>
  <si>
    <t>Podpora polytechnického vzdělávání a řemesel v Olomouckém kraji</t>
  </si>
  <si>
    <t xml:space="preserve">Podpora mezinárodních výměnných pobytů mládeže a  mezinárodních vzdělávacích programů  </t>
  </si>
  <si>
    <t xml:space="preserve">Finanční prostředky na zajištění pravidelných porad s řediteli a ekonomy příspěvkových organizací zřizovaných Olomouckým krajem v oblasti kultury. </t>
  </si>
  <si>
    <t xml:space="preserve">Zahrnuje finanční prostředky na úhradu nákladů na pohoštění spojených s konáním pravidelných porad s řediteli a ekonomy příspěvkových organizací zřizovaných Olomouckým krajem v oblasti kultury. </t>
  </si>
  <si>
    <t>Talent Olomouckého kraje</t>
  </si>
  <si>
    <t xml:space="preserve">§ 3541, seskupení pol. 53 - Neinvestiční transfery veřejnoprávním subjektům a mezi peněžními fondy téhož subjektu </t>
  </si>
  <si>
    <t xml:space="preserve">Finanční prostředky na zajištění prostor v rámci realizace Krajské konference environmentálního vzdělávání, výchovy a osvěty Olomouckého kraje 2017. </t>
  </si>
  <si>
    <t>Zahrnuje prostředky na úhradu nákladů na pohoštění pro účastníky Krajské konference environmentálního vzdělávání, výchovy a osvěty Olomouckého kraje 2017.</t>
  </si>
  <si>
    <t xml:space="preserve">Environmentální vzdělávání, výchova a osvěta v Olomouckém kraji </t>
  </si>
  <si>
    <t xml:space="preserve">Zahrnuje finanční prostředky pro školy na území Olomouckého kraje oceněných v rámci soutěže Zelená škola Olomouckého kraje. </t>
  </si>
  <si>
    <t>Zastupitelstvo mládeže Olomouckého kraje</t>
  </si>
  <si>
    <t xml:space="preserve">Mgr. Olga Fidrová </t>
  </si>
  <si>
    <t>Náklady na vyplacení odměn členům Zastupitelstva Olomouckého kraje, a to uvolněným i neuvolněným, (členové ZOK - předsedové výborů, komisí, členové výborů a komisí, členové ROK). Až podle stanovení počtu uvolněných členů ZOK na ustavujícím zasedání ZOK bude možné upřesnit výši potřebných prostředků na této položce. Vycházíme ze skutečnosti současného volebního období.</t>
  </si>
  <si>
    <t>Výše výdajů této položky je stanovena výpočtem z položky 5023 – uvolnění a položka 5021.</t>
  </si>
  <si>
    <t xml:space="preserve">Pojistné je odváděno z odměn uvolněných i neuvolněných členů zastupitelstva (9% z pol. 5021). </t>
  </si>
  <si>
    <t>Prostředky určené na dovybavení lékárniček v kancelářích asistentek uvolněných členů ZOK.</t>
  </si>
  <si>
    <t>26. Consulting 4U, s.r.o. - smlouva č. 2005/0292/OIT/DSM - licenční smlouva na používání licencí pro informační systém SAP používaný Zdravotnickou záchrannou službou Olomouckého kraje</t>
  </si>
  <si>
    <t>Nákup dlouhodobého hmotného majetku jinde nazařazený</t>
  </si>
  <si>
    <t xml:space="preserve">Položka 6129 - Nákup dlouhodobého hmotného majetku jinde nezařazený je pořizována v souvislosti s úhradou věcných břemen o celkové hodnotě vyšší než 40 000,00 Kč, kam spadají dle vyhlášky č. 410/2009 Sb., § 14 odst. 7 bod d).
Položka 6129 - Nákup dlouhodobého hmotného majetku jinde nezařazený je pořizována v souvislosti s úhradou věcných břemen o celkové hodnotě vyšší než 40 000,00 Kč, kam spadají dle vyhlášky č. 410/2009 Sb., § 14 odst. 7 bod d).
</t>
  </si>
  <si>
    <t xml:space="preserve">
4. Pronájem - semináře ke kotlíkovým dotacím</t>
  </si>
  <si>
    <t>Na základě dobrých, čtyřletých zkušeností se zajištěním centralizovaných a ekonomicky výhodných služeb preventivní údržby, pravidelných prohlídek a periodických revizí trafostanic v majetku OK schválila ROK svým usnesením č. UR/58/37/2015 ze dne 29.1.2015 provedení výběru poskytovatele a uzavření smlouvy č. 2015/03561/OSR/DSM, jejíž finanční plnění trvá, uvedené služby, na období 2016 - 2019.</t>
  </si>
  <si>
    <t>Jedná se o finanční prostředky, které budou určeny na úhradu poplatku na zajištění nízkorychlostního kontrolního vážení vozidel na silnicích I., II. a III. tříd v Olomouckém kraji, a to na základě schválené objednávky „ s Centrem služeb pro silniční dopravu Praha, příspěvkovou organizací Ministerstva dopravy. Podle zákona č. 13/1997 Sb., o pozemních komunikacích ve znění pozdějších předpisů, kraj zajišťuje kontrolní vážení vozidel na silnicích II. a III. tříd a na silnicích I. tříd se souhlasem vlastníka (ŘSD ČR). Tato služba bude na rok 2017 objednána na základě objednávky kraje u Centra služeb pro silniční dopravu, s. p. o. Praha.</t>
  </si>
  <si>
    <t>Finanční dar v rámci dlouhodobého projektu program Zdraví 2020.</t>
  </si>
  <si>
    <t>Zajištění schůze Krajské epidemiologické komise Olomouckého kraje.</t>
  </si>
  <si>
    <t xml:space="preserve">Zajištění provozu Turistického informačního portálu Olomouckého kraje (552 tis. Kč) - částka je určena na technickou správu portálu dle Smlouvy o zajištění provozu serveru internetového portálu cestovního ruchu (2010/05397/KH/DSM, smlouva je uzavřenana dobu neurčitou). </t>
  </si>
  <si>
    <t>Prostředky rozpočtované na této položce zahrnují náklady na ostatní nákupy jinde nezařazené, zejména na vyřízení víz při zahraniční služební cestě.</t>
  </si>
  <si>
    <t>Prostředky rozpočtované na této položce zahrnují náklady na členský příspěvek pro sdružení Jeseníky - Sdružení cestovního ruchu na rok 2017. (Vazba na projekt "Projekt organizace cestovního ruchu (destinačního managementu) v Olomouckém kraji" (schváleno usnesením ROK č. UR/25/76/2005 a usnesením ZOK č. UZ/7/56/2005). Uvedená aktivita je součástí Akčního plánu Programu rozvoje cestovního ruchu Olomouckého kraje na období 2014-2020.</t>
  </si>
  <si>
    <t>Prostředky rozpočtované na této položce jsou alokovány na úhradu kurzových rozdílů při hrazení faktur v cizí měně.</t>
  </si>
  <si>
    <t>Na této výdajové položce jsou rozpočtovány prostředky pro možnost využití poštovních služeb v symbolické výši s ohledem na skutečnost čerpání v předchozích letech.</t>
  </si>
  <si>
    <t>Prostředky rozpočtované v této položce zahrnují náklady na prodloužení domény www.ples-ok.cz.</t>
  </si>
  <si>
    <t>Prostředky rozpočtované na této položce jsou alokovány na úhrady pronájmů prostor při akcích Olomouckého kraje - např.  Velikonoční zajíček, Mikulášská besídka, Vánoce OK, Ples OK, Sportovec roku, Pedagog roku, Ocenění zasloužilých trenérů, předávání Zlatých křížů, Váleční veteráni apod. Dále pronájmy prostor na Moravské dopravní fórum a konferenci Střední Morava křižovatka dopravních a ekonomických zájmů.</t>
  </si>
  <si>
    <t>Prostředky rozpočtované na této položce zahrnují náklady za služby tajemníků klubů ZOK a na úhradu uzavřených příkazních smluv.</t>
  </si>
  <si>
    <t>Položky rozpočtované na této položce zahrnují náklady spojené s pořízením např. registračního systému (konference samospráv).</t>
  </si>
  <si>
    <t xml:space="preserve">Položky rozpočtované na této položce zahrnují zejména náklady na organizační zajištění vybraných komisí a jejich pracovních skupin, Rady AKČR, konference samospráv a významné návštěvy v OK (např. ministrů, členů vlády ČR). </t>
  </si>
  <si>
    <t>Prostředky rozpočtované na této položce zahrnují zejména náklady na organizační zajištění tradičních akcí Olomouckého kraje organizovaných OTH (významné návštěvy /prezident, ostatní /, výjezd ROK s VO, Ples OK, Předávání zlatých křížů, Setkání se starostkami a starosty, Stavba roku OK, Akce pro děti / veřejnost, Ceny kultury, Sportovec OK, Pedagog OK, Ocenění nejlepších trenérů OK, Vánoční setkávání hejtmana se seniory OK, Vánoční výzdoba budovy KÚ, Dožínky OK, Vánoce OK).</t>
  </si>
  <si>
    <t>Prostředky rozpočtované na této položce zahrnují náklady spojené s organizačním zajištěním konferencí, seminářů, veletrhů, kulatých stolů a jiných akcí pořádaných pro NNO.</t>
  </si>
  <si>
    <t>Prostředky rozpočtované na této položce zahrnují náklady nutné v rámci uzavřené smlouvy č. 2008/0426/KH/DSM včetně dodatku na monitoring OFF-LINE včetně WEBmonitoringu ISA on-line verze Analytik - fa Anopress IT, a.s. na monitoring off-line.</t>
  </si>
  <si>
    <t>Prostředky rozpočtované na této položce zahrnují náklady spojené s opravami či údržbou věcí sloužících při konání akcí pořádaných  oddělením mediální komunikace a marketingu (např. na opravy propagačního stánku OK).</t>
  </si>
  <si>
    <t>Prostředky rozpočtované na této položce zahrnují náklady spojené s financováním občerstvení na různých akcích OK organizovaných OTH - např. Stavba roku OK, Velikonoční zajíček, Mikulášská besídka, Vánoce OK, Ples OK, Slavnostní podpisy smluv (přímá podpora, sport, kultura + ostatní), Ocenění zasloužilých trenérů OK, Setkání se starostkami a starosty, Setkání s válečnými veterány, Sportovec roku, Pedagog roku, předávání Zlatých křížů, Váleční veteráni, Dožínky OK, výjezdní jednání ROK s VO apod. Při návrhu rozpočtu na rok 2017 vycházíme z částky čerpané dle skutečnosti v roce 2016.</t>
  </si>
  <si>
    <t>Položky rozpočtované na této položce zahrnují zejména náklady na občerstvení při akcích realizovaných OTH - např. výjezdy ROK do ORP, jednání Rady AKČR, konference samospráv a významné návštěvy v OK (např. ministrů, členů vlády ČR.</t>
  </si>
  <si>
    <t>Prostředky rozpočtované na této položce zahrnují náklady na občerstvení na jednotlivých akcích realizovaných OTH pro NNO.</t>
  </si>
  <si>
    <t>Prostředky rozpočtované na této položce zahrnují náklady na plánovaný členský příspěvek Asociaci krajů ČR. Vycházíme z výše příspěvku v roce 2016.</t>
  </si>
  <si>
    <t>Prostředky rozpočtované na této položce zahrnují náklady spojené se zajištěním věcných darů v ceně od 3 000,00 Kč za kus předávané v rámci akcí, jenž přímo pořádá OTH - např. Ceny kultury OK. O pořízení těchto předmětů - darů rozhoduje ROK.</t>
  </si>
  <si>
    <t>Prostředky rozpočtované na této položce zahrnují částečně náklady v rámci uzavřené smlouvy č. 2003/0489/KH/DSM uzavřenou s ČTK na vybírání a odesílání zpráv z aktuálního zpravodajství ČTK a náklady na publikační a komunikační činnosti.</t>
  </si>
  <si>
    <t>Prostředky rozpočtované na této položce zahrnují náklady za občertsvení na tiskových konferencí a na další akce pořádané pro novináře, příp. s účastí novinářů (např.pracovní snídaně hejtmana s novináři atp.).</t>
  </si>
  <si>
    <t>Prostředky rozpočtované na této položce zahrnují náklady za propagaci akcí OK dle uazvřené smlouvy č. 2014/03473/OTH/DSM (TK Plus s.r.o. Prostějov).</t>
  </si>
  <si>
    <t>17. Výměna oken budovy KÚOK</t>
  </si>
  <si>
    <t>18. Horizontální žaluzie (budova KÚOK)</t>
  </si>
  <si>
    <t>19. Rekonstrukce pisoárů na jednotlivých podlažích (budova KÚOK)</t>
  </si>
  <si>
    <t>20. Výměna stropních světel na WC a jejich předsíňkách</t>
  </si>
  <si>
    <t xml:space="preserve">21. Výměna vlečných kabelových lan na výtazích </t>
  </si>
  <si>
    <t>23. Eco drén (odpadní kanálek v podzemních garážích)</t>
  </si>
  <si>
    <t>Limit schválený ROK ve výši 110 127 tis.Kč</t>
  </si>
  <si>
    <t>Limity schválené ROK 16.6.2016</t>
  </si>
  <si>
    <t xml:space="preserve">Zahrnuje výdaje za:  
- ubytování oficiálních návštěv Olomouckého kraje (pozvaní hosté),  
- za zajištění překladatelských služeb při zahraničních návštěvách včetně překladu písemných materiálů,  
- úhradu průvodcovských služeb při organizaci a zajištění programu oficiálních návštěv kraje,  
- úhradu poplatků za rozhlasové a televizní přijímače užívané (v rámci kanceláří) uvolněnými členy zastupitelstva,  
- úhradu podílu za zajištění úklidu budovy (Jeremenkova 40a) - podíl podlahové plochy zaujímané kancelářemi uvolněných členů vedení a polit. klubů.  </t>
  </si>
  <si>
    <t xml:space="preserve"> </t>
  </si>
  <si>
    <t>V souladu s Metodickým postupem č. 1/2013/KH o "Poskytování OOPP členům Bezpečnostní rady Olomouckého kraje a Krizového štábu Olomouckého kraje", budou v lednu 2017 pořízeny nové osobní ochranné pracovní prostředky. Doba životnosti od pořízení je stanovena na 42 měsíců. OOPP jsou určeny pro členy BROK a Krizového štábu Olomouckého kraje mimo zástupce složek IZS a ozbrojených složek. Pořízení OOPP pro členy BROK probíhá již 3 volební rok.</t>
  </si>
  <si>
    <t xml:space="preserve">Materiál pro potřeby jednotek sborů dobrovolných hasičů obcí Olomouckého kraje a pořízení propagačního materiálu, který je určený složkám IZS k prezentaci a propagaci Olomouckého kraje v průběhu roku 2017. Zároveň tento materiál slouží jako ocenění pro děti do škol na různé hasičské soutěže aj.  </t>
  </si>
  <si>
    <t xml:space="preserve">Dle zákona č. 589/1992 Sb., o pojistném na sociální zabezpečení a příspěvku na státní politiku zaměstnanosti, ve znění pozdějších předpisů (25 %). Limit pro rok 2017 byl navýšen o částku ve výši 1 370 tis. Kč z důvodu očekávaného navýšení tarifů platů o 5%.      </t>
  </si>
  <si>
    <t xml:space="preserve">Dle zákona č. 48/1997 Sb., o veřejném zdravotním pojištění a o změně a doplnění některých souvisejících zákonů ve znění pozdějších předpisů (9 %). Limit pro rok 2017 byl navýšen o částku 500 tis. Kč z důvodu očekávaného navýšení tarifů platů o 5%.       </t>
  </si>
  <si>
    <t>2. Nákup odborných publikací, odborných knih pro potřeby zaměstnanců</t>
  </si>
  <si>
    <t>2. Nákup hardware (pracovní stanice, notebooky, monitory, grafické stanice, tablety, tiskárny, skenery, čtečky čárových kódů, zálohovací pásky, komponenty servery a další obdobný sortiment) s finančním omezením do 40 000,00 Kč. Správa, instalace systémových softwarů, instalace bezpečnostních softwarů, nastavení konfigurace pro jednotlivé agendy, nastavení konfigurace uživatelů</t>
  </si>
  <si>
    <t>1. Regionální centrum Olomouc, s. r. o., Olomouc - Smlouva o nájmu nebytových prostor č. R2/N/2008/001 vč. Dodatku č. 1 ke Smlouvě - nájem nebytových prostor</t>
  </si>
  <si>
    <t>2. Záležitosti z oblasti zákonů, jejich plnění zabezpečuje OdIT v rámci jednotlivých systémů. Zákon č. 365/2000 Sb., o informačních systémech veřejné správy - informační koncepce, zákon č. 227/2000 Sb., o elektronickém podpisu, zákon č. 300/2008 Sb., o elektronických úkonech a autorizované konverzi (datové schránky), zákon č. 111/2009 Sb., o základních registrech, zákon č. 499/2004 Sb., o archivnictví a spisové služeb, zákon č. 181/2014 Sb., o kybernetické bezpečnosti</t>
  </si>
  <si>
    <t>Povinné vzdělávání zaměstnanců dle zákona č. 312/2002 Sb., o úřednících ÚSC a o změně některých zákonů, ve znění pozdějších předpisů, (vstupní vzdělávání, průběžné vzdělávání, ZOZ). Další vzdělávání dle plánu vzdělávání zaměstnanců krajského úřadu - úředníci ve výši 1 200 tis.Kč, neúředníci ve výši 300 tis. Kč a hromadné akce ve výši 500 tis. Kč.</t>
  </si>
  <si>
    <t>1. Legislativní update, udržovací poplatky, aktualizace počítačových programů - GPS</t>
  </si>
  <si>
    <t>29. Marbes consulting, s.r.o. - smlouva č. 2014/00186/OIT/DSM - Kevis - krajský evidenční systém</t>
  </si>
  <si>
    <t>36. Monitorování provozních parametrů (opatření z auditu)</t>
  </si>
  <si>
    <t>45. Rozvoj a provoz veřejné části Portálu PO</t>
  </si>
  <si>
    <t>1. Dodavatel bude znám následně - úhrada stravování</t>
  </si>
  <si>
    <t xml:space="preserve">12. ANOPRESS Praha - Smlouva/monitoring zpravodajský servis  </t>
  </si>
  <si>
    <t xml:space="preserve">22. Centrální řízení podstropních klima jednotek </t>
  </si>
  <si>
    <t>Navrhujeme výši finančních prostředků na cestovné tuzemské cesty ve výši 2 000 tis. Kč a zahraniční cesty ve výši 1 000 tis. Kč.</t>
  </si>
  <si>
    <t xml:space="preserve">Účast Olomouckého kraje na výstavě "Má vlast cestami proměn pro rok 2017" bude projednána v ROK na podzim 2016, až budou známy podmínky účasti. Podle podmínek organizátorů je možné zapojení krajů ve 2 variantách: OK jako hlavní partner - účastnický poplatek cca 181 500 Kč nebo OK jako základní partner - účastnický poplatek cca 60 500 Kč. V návrhu podmínek je zájem zapojení moravského partnera jako hlavního. Dále se předpokládá finančně podpořit zúčastněné obce, které budou prezentovat své proměny - cca 5 000 Kč/obec (předpoklad 15-20 obcí). </t>
  </si>
  <si>
    <t xml:space="preserve">Úkoly nové při naplňování Zásad územního rozvoje Olomouckého kraje vydaných usnesením č. UZ/21/32/2008 pod č.j. KUOK/8832/2008/OSR-1/274 dne 22. 2. 2008 ve znění Aktualizace č. 1 ZÚR OK, vydané usnesením č. UZ/19/44/2011 pod č.j. KUOK 28400/2011 ze dne 22. 4. 2011 a vyplývající z pořizování jejich 2. aktualizace dle § 42 odst. 1 stavebního zákona, ve znění pozdějších předpisů. </t>
  </si>
  <si>
    <t>a) vyhodnocení problémů z ÚAP obcí, georeferencování</t>
  </si>
  <si>
    <t xml:space="preserve">Vícetisky územních studií a posouzení. </t>
  </si>
  <si>
    <t>Výdaje na překlady dokumentů a dopisů polských subjektů, dokumentů souvisejících s činností  ESÚS  NOVUM. Výdaje související s uspořádáním setkání implementačního týmu projektu Strategie integrované spolupráce česko-polského příhraničí 1-krát pořádané OK (překlady podkladů do polštiny, zajištění tlumočení),  1x za 6 měs. povinné zveřejňování trojjazyčných informací (AJ, PL, ČJ) na webu projektu -  vše vyplývá ze Smlouvy o spolupráci č. 2015/00138/OSR/DSM, schválené ZOK usnesením č .UZ/12/45/2014 dne 19.9.2014. Překlady informačních publikací, brožur a letáků v oblasti podpory podnikání do cizích jazyků dle aktuálníhch potřeb (AJ, CHN,..)</t>
  </si>
  <si>
    <t xml:space="preserve">Vydávání informačních publikací, brožur a letáků zaměřených dle aktuálních požadavků místních samospráv, podnikatelů a vedení kraje (např. představení dotačních možností pro podnikatele, představení volných prům. nemovitostí a brownfieldů v kraji).Předpoklad vydání aktualizované verze publikace o nejvýznamnějších firmách v OK. Předpoklad pravidelné aktualizace krajských databází volných prům. nemovitostí, brownfieldů na území kraje, kontaktů na instituce veřejné správy podporující podnikání.Předpoklad zpracování aktuálních statistik o podnikatelské aktivitě a zaměstnanosti v kraji. Zajištění pravidelných setkání zástupců OK se zástupci jednotl. ORP věnovaná prezentaci aktivit měst a kraje v oblasti podpory podnikání s cílem vzájemné informovanosti. Pro podnikatele budou uspořádány informační semináře a kulaté stoly se zástupci OK (dotační poradenství, proexportní poradenství, příprava investic,..). Podrobnější rozpracování výše uvedených aktivit v oblasti podpory podnikání na rok 2017 bude součástí Plánu aktivit v oblasti podpory podnikání na rok 2017, který bude připraven k projednání v ROK v lednu 2017. </t>
  </si>
  <si>
    <t>Kraj je povinnen zpracovat a předložit zprávu podle § 4 odst. 7 zákona č. 406/2000 Sb., o hospodaření energií na ministerstvo průmyslu a obchodu do 2 let od účinnosti poslední novely zákona č. 406/2000 Sb., o hospodaření energií, tj. do 1.7.2017.</t>
  </si>
  <si>
    <t>ROK schválila usnesením č. UR/92/30/2016 "Zavední systému managementu hospodaření s energií podle normy ČSN EN ISO 50001 na budovách ve vlastnictví OK". V současné době probíhá zadávací řízení na výběr poradenské společnosti, která provede pro OK proces zavedení systému energetického managementu na KUOK a PO. Navržená částka je odhadnuta, bude upřesněna po výběru dodavatele v 08/2016. Jedná se o plnění povinnosti ze zákona č. 406/2000Sb., o hospodaření energií (alternativa ke zpracování energetických auditů pro všechny budovy OK).</t>
  </si>
  <si>
    <t>Schváleno usnesením ROK č. UR/70/46/2007 ze dne 4. 10. 2007. Dne 21. 10. 2007 byly uzavřeny 3 smlouvy o poskytování energetických služeb, včetně dodávky souboru opatření a stavebních prací k realizaci energ. úspor, které přechází do roku 2017. Finanční závazky vyplývající z nákupu servisních služeb pro rok 2017 jsou realizovány formou čtvrtletních splátek.  
ÚSP Nové Zámky - Mladeč, S-2007/2475/OSR - 113 tis.Kč 
ZŠ + DD Zábřeh, S-2007/2476/OSR - 77 tis.Kč 
SOŠ a DM Olomouc, S-2007/2477/OSR - 88 tis.Kč</t>
  </si>
  <si>
    <t xml:space="preserve">Schváleno usnesením ROK č. UR/70/46/2007 ze dne 4. 10. 2007. Dne 21. 10. 2007 byly uzavřeny 3 smlouvy o poskytování  energetických  služeb, včetně dodávky souboru opatření a stavebních prací k realizaci energ. úspor, které přechází do roku 2017. Dosažení víceúspory nebo nedosažení smluvní  úspory se vypořádává při ročním vyhodnocení buď ve prospěch zadavatele nebo poskytovatele (v dubnu 2017, proto jsou částky odhadem).
ÚSP Nové Zámky - Mladeč, S-2007/2475/OSR - 120 tis.Kč 
ZŠ + DD Zábřeh, S-2007/2476/OSR - 80 tis.Kč 
SOŠ a DM Olomouc, S-2007/2477/OSR - 170 tis.Kč       
</t>
  </si>
  <si>
    <t xml:space="preserve">Schváleno usnesením ROK č. UR/70/46/2007 ze dne 4. 10. 2007. Dne 21. 10. 2007 byly uzavřeny 3 smlouvy o poskytování energetických služeb, včetně dodávky souboru opatření a stavebních prací k realizaci energ. úspor, které přechází do roku 2017. Finanční závazky vyplývající ze splácení dodávky souboru opatření a stavebních prací pro rok 2017 jsou realizovány formou měsíčních  splátek.
ÚSP Nové Zámky - Mladeč, S-2007/2475/OSR - 256 tis.Kč 
 </t>
  </si>
  <si>
    <t xml:space="preserve">Schváleno usnesením ROK č. UR/70/46/2007 ze dne 4. 10. 2007. Dne 21. 10. 2007 byly uzavřeny 3 smlouvy o poskytování energetických služeb, včetně dodávky souboru opatření a stavebních prací k realizaci energ. úspor, které přechází do roku 2017. Finanční závazky vyplývající ze splácení dodávky souboru opatření a stavebních prací pro rok 2017 jsou realizovány formou měsíčních splátek.         
ZŠ + DD Zábřeh, S-2007/2476/OSR - 417 tis.Kč 
SOŠ a DM Olomouc, S-2007/2477/OSR - 871 tis.Kč </t>
  </si>
  <si>
    <t xml:space="preserve">2. Úhrada části nákladů spojených s konáním 5. ročníku akce "Oslavy lesa na Floře". Záštitu nad touto soutěží měl doposud vždy hejtman 
Olomouckého kraje. Cílem projektu, který je zařazen do programu lesnické pedagogiky, je environmentální osvěta veřejnosti a informovanost o trvale udržitelném lesnickém hospodaření v Olomouckém kraji. V předchozích ročnících byla účast na této dvoudenní akci cca 3.000 účastníků, zejména dětí. Na zajištění přípravy a průběhu akce se podílí řada subjektů. V roce 2014, 2015 a 2016 to bylo asi 20 organizací, např. Výstaviště Flora, a.s., Lesy České republiky, s.p., Lesy města Olomouce, a.s., Ústav pro hospodářskou úpravu lesů, Sdružení vlastníků soukromých a obecních lesů v ČR, Střední lesnická škola v Hranicích, Agentura ochrany přírody a krajiny, CHKO Litovelské Pomoraví, CHKO Jeseníky, Muzeum Komenského v Přerově, Sdružení lesních pedagogů ČR a další. Na realizaci akce přispívá Olomoucký kraj každoročně. 
</t>
  </si>
  <si>
    <t xml:space="preserve">Celková výše nákladů v roce 2005 byla 4,5 mil Kč. Z toho příspěvek firmy EKO-KOM, a.s. byl ve výši 4 mil. Kč. Celková výše nákladů v roce 2006 až 2009 byla shodně 5,2 mil Kč. Z toho příspěvek firmy EKO-KOM, a.s. byl ve výši 4,2 mil. Kč. V roce 2010 byly celkové náklady projektu 4 mil. Kč. Z toho spoluúčast kraje činila 900 tis. Kč. V roce 2011 byly celkové náklady projektu 3,9 mil. Kč. Z toho spoluúčast kraje činila 800 tis. Kč. V roce 2012 jsou celkové náklady projektu 3,9 mil. Kč. Z toho spoluúčast kraje činila 700 tis. Kč. V roce 2013 činí celkové náklady projektu 3,2 mil. Kč. Z toho spoluúčast kraje činí 700 tis. Kč. V roce 2013 byly celkové náklady projektu 3,2 mil. Kč. Z toho  spoluúčast kraje činila 700 tis. Kč. V roce 2014 byly celkové  náklady projektu na 3,4 mil. Kč. Z toho spoluúčast kraje činila 700 tis. Kč. V roce 2015 byly celkové náklady projektu 3,6 mil. Kč. Z toho spoluúčast kraje činila 700 tis. Kč. V roce 2016 byly celkové náklady projektu na 4,8 mil. Kč. Z toho spoluúčast kraje činila 700 tis. Kč. Podle zástupců firmy EKO-KOM a.s., je předpoklad , že v roce 2017 budou z její strany na realizaci projektu opětovně poskytnuty finanční prostředky. Vzhledem ke skutečnosti, že realizace tohoto projektu je pro kraj a zejména obce na území kraje velice výhodná (doposud bylo pro obce nakoupeno 3 500 kontejnerů na separovaný sběr odpadu), je navrhováno pro rok 2017 spolufinancování projektu ze strany kraje ve výši 700 tis. Kč.
</t>
  </si>
  <si>
    <t xml:space="preserve">Zajištěním provozu webu „Dějiny v pohodě“ v rámci projektu „Inovace výuky českých a československých dějin 20. století na středních školách v Olomouckém a Moravskoslezském kraji“ dle smlouvy 2013/02117/OIEP/DSM uzavřené dne 3. 9. 2013.
</t>
  </si>
  <si>
    <t>Tisk strategických materiálů.</t>
  </si>
  <si>
    <t xml:space="preserve">Na nákup služeb a hrazení výdajů, např. výdaje související s organizací, spoluorganizací akcí zaměřených na aktivity s činností  ZMOK, účast v projektech tematicky zaměřených na mládež a s tím související tématiku. </t>
  </si>
  <si>
    <t xml:space="preserve">Propagace nedostatkových oborů, tisk letáků, inzerce, kulaté stoly se zaměstnavateli. </t>
  </si>
  <si>
    <t>Podpora polytechnického vzdělávání a řemesel v Olomouckém kraji.</t>
  </si>
  <si>
    <t>Cílem příspěvků je finanční podpora škol a školských zařízení se sídlem v Olomouckém kraji v rámci výjezdů dětí a mládeže do zahraničí, dále příspěvek na náklady spojených s organizací mezinárodní výměny mládeže z partnerských zahraničních škol a školských zařízení na území Olomouckého kraje a také kofinancování mezinárodních vzdělávacích projektů v rámci programu Erasmus+ či v rámci vzdělávacích projektů realizovaných s podporou významných mezinárodních nadačních fondů (Visegrádský fond, Česko-německý fond budoucnosti apod.).</t>
  </si>
  <si>
    <t xml:space="preserve">Zákon č. 257/2001 Sb., (knihovní zákon). </t>
  </si>
  <si>
    <t xml:space="preserve">Finanční prostředky na nákup gratulací k životnímu jubileu, kondolencí, osobní korespondencí k jiným významným dnům v oblasi kultuty. </t>
  </si>
  <si>
    <t xml:space="preserve">Podpora programů škol a školských zařízení, které jsou zaměřeny na DVPP v oblasti primární prevence sociálně - patologických jevů. Zahrnuje finanční příspěvek k zabezpečení krajské konference primární prevence v oblasti tzv. specifické primární prevence škol a  školských zařízení, nestátních neziskových organizací a dalšího vzdělávání pedagogických pracovníků vykonávajících funkci školního metodika prevence. Vyplývá ze závazné celonárodní Strategie primární prevence sociálně patologických jevů MŠMT na roky 2013–2018 a z korespondujícího Krajského plánu primární prevence Olomouckého kraje na léta 2015-2018.  </t>
  </si>
  <si>
    <t xml:space="preserve">Finančními prostředky budou realizovány činnosti vyplývající z Akčního plánu EVVO - uspořádání XII. ročníku Krajské konference environmentálního vzdělávání, výchovy a osvěty, podpora realizace tradičních a významných akcí regionálního charakteru zaměřených na EVVO, vydání publikace Ekologická výchova Olomouckého kraje realizace akcí lesní pedagogiky v Olomouckém kraji v roce 2017, zajištění realizace seminářů a školení pro pedagogické pracovníky, podpora realizace vzdělávacích akcí zaměřených zejména na děti a mládež ve spolupráci s externími subjekty, podpora ekologického poradenství, finanční podpora soutěží s ekologickou tematikou, zajištění služeb v oblasti EVVO, které významně přispívají k naplnění koncepce EVVO. </t>
  </si>
  <si>
    <t xml:space="preserve">Krajský úřad je podle § 11 odst. 2 zákona č. 359/1999 Sb., o sociálně-právní ochraně dětí, ve znění pozdějších předpisů, povinen alespoň jednou v roce zabezpečit konzultace o výkonu pěstounské péče. Konzultací se kromě odborníků na řešení výchovných a sociálních problémů zúčastňují pěstouni, kteří mají trvalý pobyt na území kraje, konzultací se mohou zúčastnit též děti svěřené těmto pěstounům do pěstounské péče a další fyzické osoby, které tvoří s pěstounem domácnost. Jedná se o zajištění realizace konzultačních akcí jednodenních či vícedenních pro pěstouny a jejich děti, které budou probíhat v průběhu roku. Jedná se o aktivity v přenesené působnosti.  </t>
  </si>
  <si>
    <t xml:space="preserve">Náklady spojené se soudním jednáním.   
V návaznosti na ustanovení § 16 zákona č. 500/2004 Sb., správní řád, ve znění pozdějších předpisů, je nezbytné počítat s nutností zajištění tlumočení a překladů občanům ČR příslušejícím k národnostní menšině, která tradičně a dlouhodobě žije na území ČR, případně zajištění jiného tlumočení v rámci správního řízení v působnosti oddělení sociální pomoci a oddělení sociálně-právní ochrany (např. do českého znakového jazyka, apod.). Částka reaguje na správní řád upravující postavení příslušného orgánu krajského úřadu v procesu správního řízení. Jedná se o aktivity v rámci výkonu přenesené působnosti.  
 </t>
  </si>
  <si>
    <t>Náklady na soudní spory.</t>
  </si>
  <si>
    <t xml:space="preserve">Výstavy domácí i zahraniční, prezentace turistické nabídky kraje ve spolupráci s dalšími subjekty. Na této položce jsou zahrnuty náklady na realizaci veletrhů (pronájem prostor a sektorů vč. grafického zpracování, technické přípojky, atd.) a na zajištění roadshow na podporu letní a zimní sezony (cca 20 jednodenních prezentací v ČR, Slovensku a Polsku, v místech s větší kumulací lidí - nákupní centra, nádraží apod.). Dále je třeba zajistit aktivity, které vychází z nabídek ostatních spolupracujících subjektů ČR, akcí ve spolupráci s moravskými kraji v důležitých zdrojových trzích - ČR, Slovensko, Polsko, Německo, Rakousko,Itálie, východní trhy apod. Na této položce jsou také rozpočtovány akce, mající za cíl zajistit větší propagaci turistického potenciálu Olomouckého kraje (Zahájení cykloturistické sezóny v Olomouckém kraji, Setkání turistických informačních center Olomouckého kraje …). Navrhované akce jsou v souladu s cílem Olomouckého kraje na intenzivnější využití turistického potenciálu Olomouckého kraje. Dále je zde zahrnuto zabezpečení aktualizace fotobanky, společných prezentací se statutárním městem Olomouc, sdruženími cestovního ruchu a dle rozhodnutí vedení kraje. Uvedené aktivity vychází z Akčního plánu Marketingové studie cestovního ruchu Olomouckého kraje na období 2014 - 2020.  </t>
  </si>
  <si>
    <t xml:space="preserve">Zajištění provozu Turistického informačního portálu Olomouckého kraje (provozní a obsahový servis) na sdružení cestovního ruchu (J-SCR:430 tis. Kč a SM-SCR:430 tis. Kč), která budou provádět obsahovou správu portálu. Uvedená aktivita je součástí Akčního plánu Programu rozvoje cestovního ruchu Olomouckého kraje na období 2014 - 2020.  </t>
  </si>
  <si>
    <t>Prostředky rozpočtované na této položce jsou alokovány na úhradu výdajů za upomínkové předměty v pořizovací ceně do 3 000,00 Kč (v jednotlivých případech), které jsou určeny k propagačním účelům Olomouckého kraje (na základě požadavků hejtmana), na nákup propagačních předmětů s využitím loga OK, dále na květiny a poháry předávané na různých akcích hejtmanem či náměstky OK. Dále se jedná se o předměty do 3 000,00 Kč předávaných v rámci akcí, jenž přímo pořádá OTH - např. Velikonoční zajíček, Vánoce OK, Ples OK, Sportovec roku, Pedagog roku, Ocenění zasloužilých trenérů, Vánoční setkávání se seniory, předávání Zlatých křížů, Váleční veteráni apod..</t>
  </si>
  <si>
    <t xml:space="preserve">Nájemné - porady ředitelů a ekonomů PO. </t>
  </si>
  <si>
    <t>Konzultační, poradenské a právní služby (optimalizace sazeb jističů).</t>
  </si>
  <si>
    <t>Služby zpracování dat.</t>
  </si>
  <si>
    <t xml:space="preserve">Pohoštění - porady ředitelů a ekonomů PO. </t>
  </si>
  <si>
    <t xml:space="preserve">Rezerva na neplnění daňových příjmů.  </t>
  </si>
  <si>
    <t>Rezerva na případné odvody v rámci porušení rozpočtové kázně</t>
  </si>
  <si>
    <t xml:space="preserve">48. Komplexní nákupní systém </t>
  </si>
  <si>
    <t>49. Realizace ServisDesku podle standardů ITIL</t>
  </si>
  <si>
    <t>50. Vytvoření architektury ICT Olomouckého kraje (staqv ASIS - současný stav)</t>
  </si>
  <si>
    <t xml:space="preserve">51. V návaznosti na Stratigický plán vytvořit architekturu ICT Olomouckého kraje (stav TOBE - čeho chceme dosáhnout) </t>
  </si>
  <si>
    <t>52. Vytvoření rozdílové analýzy (GAP) a následně akčních plánů</t>
  </si>
  <si>
    <t>53. Katalog služeb, konfigurační databáze a vazba na SD</t>
  </si>
  <si>
    <t>54. Řešení ohledně rejstříku svazků obcí (DIS - registr osob - web)</t>
  </si>
  <si>
    <t xml:space="preserve">55. Rozvoj informačního portálu pro osoby se zdravotním postižením </t>
  </si>
  <si>
    <t>56. Nákup licence ADRem (Dekra)</t>
  </si>
  <si>
    <t>57. Reallizace opatření v návaznosti na nařízení o ochraně osobních údajů</t>
  </si>
  <si>
    <t>1. Nákup software a jiných počítačových programů v pořizovací ceně do 60 000,- Kč.</t>
  </si>
  <si>
    <t>2. Nákup licence ADRem (Dekra)</t>
  </si>
  <si>
    <t>Skutečnost k 31.12.2015</t>
  </si>
  <si>
    <t>8=7/5</t>
  </si>
  <si>
    <t xml:space="preserve">Výdaje hrazené z přijatých účelových dotací ze státního rozpočtu </t>
  </si>
  <si>
    <t xml:space="preserve">z toho: </t>
  </si>
  <si>
    <t xml:space="preserve">výdaje odboru </t>
  </si>
  <si>
    <t xml:space="preserve">výdaje z účelových dotací </t>
  </si>
  <si>
    <t xml:space="preserve">Výdaje odborů z účelových dotací </t>
  </si>
  <si>
    <t>Výdaje odborů - provozní výdaje</t>
  </si>
  <si>
    <t>§ 3569, seskupení pol. 51 - Neinvestiční nákupy a související výdaje</t>
  </si>
  <si>
    <t xml:space="preserve">Smlouva o dílo - na poskytování služeb v oblasti bezpečnosti a ochrany zdraví při práci, požární ochrany a ochrany životního prostředí pro PO v oblasti zdravotnictví </t>
  </si>
  <si>
    <t xml:space="preserve">1. LPS při Fakultní nemocnici Olomouc, dětská, dospělá, zubní a lékárenská. Předpokládá se uzavření smlouvy na lékárenskou LPS.
2.LPS při  Středomoravské nemocniční a.s., dětská a dospělá. Předpokládá se navýšení ceny. 
3. LPS při Nemocnici Hranice a.s., dětská. Předpokládá se navýšení ceny. 
4. Zubní LPS pro šumpersko a jesenicko. Předpokládá se navýšení ceny. 
5. Na zajištění lékárenské služby o vánočních svátcích. Předpokládá se navýšení ceny. </t>
  </si>
  <si>
    <t>Prostředky rozpočtované na této položce zahrnují částečně náklady v rámci uzavřené smlouvy č. 2014/01311/OTH/DSM (krajské periodikum) a náklady v rámci publikační a propagační činnosti OK. Stávající smlouva na tisk měsíčníku je uzavřena  do 04/2018</t>
  </si>
  <si>
    <t>Prostředky rozpočtované na této položce zahrnují částečně náklady v rámci uzavřené smlouvy č. 2014/01311/OTH/DSM (krajské periodikum), náklady v rámci publikační a propagační činnosti OK (např. případné přílohy ke krajskému periodiku, inzerce apod.) a na náklady za komunikační kampaně. Stávající smlouva na distribuci měsíčníku OK je uzavřena  do 04/2018</t>
  </si>
  <si>
    <t xml:space="preserve">I přesto, že v období I.-VII. 2016 nebylo na této položce čerpáno, navrhujeme rozpočet této výdajové položky ponechat na symbolické  výši.  </t>
  </si>
  <si>
    <t xml:space="preserve">Úhrada nákladů za zpracování bezpečnostních auditů na posouzení nebezpečných  a kolizních míst na silnicích v majetku Olomouckého kraje a v místech železničních přejezdů - naplňování úkolu Národní strategie bezpečnosti silničního provozu (NSBSP) a Dopravní snídaně (pod patronací Ministerstva dopravy). </t>
  </si>
  <si>
    <t>1. Amper Market, a.s.</t>
  </si>
  <si>
    <t>4. Vodafone Czech Republic a.s. - smlouva o poskytování veřejné služby elektronických komunikací (mobilní hovory)</t>
  </si>
  <si>
    <t>56. Realizace opatření v návaznosti na nařízení Eidas</t>
  </si>
  <si>
    <r>
      <rPr>
        <b/>
        <i/>
        <sz val="11"/>
        <rFont val="Arial"/>
        <family val="2"/>
        <charset val="238"/>
      </rPr>
      <t xml:space="preserve">Soudní náhrady
</t>
    </r>
    <r>
      <rPr>
        <sz val="11"/>
        <rFont val="Arial"/>
        <family val="2"/>
        <charset val="238"/>
      </rPr>
      <t>K rozsudkům soudů vzniklých v řízení (soudní přezkumy dle Soudního řádu správního). Stanovené dle ustanovení § 60 odst. 1 zákona č. 150/2002 Sb., soudního řádu správního.</t>
    </r>
  </si>
  <si>
    <r>
      <t xml:space="preserve">1. Seminář k Programu obnovy venkova (POV) 2017 pro obce Olomouckého kraje 
</t>
    </r>
    <r>
      <rPr>
        <sz val="11"/>
        <rFont val="Arial"/>
        <family val="2"/>
        <charset val="238"/>
      </rPr>
      <t xml:space="preserve">             </t>
    </r>
    <r>
      <rPr>
        <b/>
        <i/>
        <sz val="11"/>
        <rFont val="Arial"/>
        <family val="2"/>
        <charset val="238"/>
      </rPr>
      <t xml:space="preserve">
</t>
    </r>
    <r>
      <rPr>
        <sz val="1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</si>
</sst>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quot;tis.Kč&quot;"/>
    <numFmt numFmtId="165" formatCode="\-#,##0_\&quot;tis.Kč&quot;"/>
    <numFmt numFmtId="166" formatCode="00"/>
  </numFmts>
  <fonts count="36" x14ac:knownFonts="1">
    <font>
      <sz val="11"/>
      <color theme="1"/>
      <name val="Calibri"/>
      <family val="2"/>
      <charset val="238"/>
      <scheme val="minor"/>
    </font>
    <font>
      <b/>
      <sz val="11"/>
      <color theme="1"/>
      <name val="Calibri"/>
      <family val="2"/>
      <charset val="238"/>
      <scheme val="minor"/>
    </font>
    <font>
      <sz val="11"/>
      <color theme="1"/>
      <name val="Arial"/>
      <family val="2"/>
      <charset val="238"/>
    </font>
    <font>
      <sz val="10"/>
      <color theme="1"/>
      <name val="Arial"/>
      <family val="2"/>
      <charset val="238"/>
    </font>
    <font>
      <sz val="8"/>
      <color theme="1"/>
      <name val="Arial"/>
      <family val="2"/>
      <charset val="238"/>
    </font>
    <font>
      <b/>
      <sz val="11"/>
      <color theme="1"/>
      <name val="Arial"/>
      <family val="2"/>
      <charset val="238"/>
    </font>
    <font>
      <b/>
      <u/>
      <sz val="11"/>
      <color theme="1"/>
      <name val="Arial"/>
      <family val="2"/>
      <charset val="238"/>
    </font>
    <font>
      <sz val="11"/>
      <name val="Arial"/>
      <family val="2"/>
      <charset val="238"/>
    </font>
    <font>
      <b/>
      <sz val="18"/>
      <color theme="1"/>
      <name val="Arial"/>
      <family val="2"/>
      <charset val="238"/>
    </font>
    <font>
      <b/>
      <i/>
      <sz val="11"/>
      <color theme="1"/>
      <name val="Arial"/>
      <family val="2"/>
      <charset val="238"/>
    </font>
    <font>
      <i/>
      <sz val="11"/>
      <color theme="1"/>
      <name val="Arial"/>
      <family val="2"/>
      <charset val="238"/>
    </font>
    <font>
      <b/>
      <sz val="11"/>
      <name val="Arial"/>
      <family val="2"/>
      <charset val="238"/>
    </font>
    <font>
      <sz val="10"/>
      <name val="Arial"/>
      <family val="2"/>
      <charset val="238"/>
    </font>
    <font>
      <b/>
      <sz val="16"/>
      <name val="Arial"/>
      <family val="2"/>
      <charset val="238"/>
    </font>
    <font>
      <b/>
      <sz val="12"/>
      <name val="Arial"/>
      <family val="2"/>
      <charset val="238"/>
    </font>
    <font>
      <sz val="11"/>
      <color rgb="FFFF0000"/>
      <name val="Arial"/>
      <family val="2"/>
      <charset val="238"/>
    </font>
    <font>
      <sz val="10"/>
      <color rgb="FFFF0000"/>
      <name val="Arial"/>
      <family val="2"/>
      <charset val="238"/>
    </font>
    <font>
      <b/>
      <sz val="11"/>
      <color rgb="FFFF0000"/>
      <name val="Arial"/>
      <family val="2"/>
      <charset val="238"/>
    </font>
    <font>
      <sz val="10"/>
      <color rgb="FFFFFF00"/>
      <name val="Arial"/>
      <family val="2"/>
      <charset val="238"/>
    </font>
    <font>
      <b/>
      <sz val="11"/>
      <color rgb="FFFFFF00"/>
      <name val="Arial"/>
      <family val="2"/>
      <charset val="238"/>
    </font>
    <font>
      <sz val="11"/>
      <color rgb="FFFFFF00"/>
      <name val="Arial"/>
      <family val="2"/>
      <charset val="238"/>
    </font>
    <font>
      <i/>
      <sz val="10"/>
      <name val="Arial"/>
      <family val="2"/>
      <charset val="238"/>
    </font>
    <font>
      <b/>
      <sz val="11"/>
      <name val="Calibri"/>
      <family val="2"/>
      <charset val="238"/>
      <scheme val="minor"/>
    </font>
    <font>
      <b/>
      <i/>
      <sz val="11"/>
      <name val="Arial CE"/>
      <charset val="238"/>
    </font>
    <font>
      <b/>
      <i/>
      <sz val="11"/>
      <name val="Arial"/>
      <family val="2"/>
      <charset val="238"/>
    </font>
    <font>
      <sz val="11"/>
      <name val="Calibri"/>
      <family val="2"/>
      <charset val="238"/>
      <scheme val="minor"/>
    </font>
    <font>
      <b/>
      <u/>
      <sz val="11"/>
      <name val="Arial"/>
      <family val="2"/>
      <charset val="238"/>
    </font>
    <font>
      <b/>
      <i/>
      <sz val="11"/>
      <name val="Calibri"/>
      <family val="2"/>
      <charset val="238"/>
      <scheme val="minor"/>
    </font>
    <font>
      <b/>
      <i/>
      <u/>
      <sz val="11"/>
      <name val="Arial"/>
      <family val="2"/>
      <charset val="238"/>
    </font>
    <font>
      <i/>
      <sz val="11"/>
      <name val="Arial"/>
      <family val="2"/>
      <charset val="238"/>
    </font>
    <font>
      <i/>
      <sz val="11"/>
      <color rgb="FFFF0000"/>
      <name val="Arial"/>
      <family val="2"/>
      <charset val="238"/>
    </font>
    <font>
      <b/>
      <sz val="18"/>
      <name val="Arial"/>
      <family val="2"/>
      <charset val="238"/>
    </font>
    <font>
      <sz val="8"/>
      <name val="Arial"/>
      <family val="2"/>
      <charset val="238"/>
    </font>
    <font>
      <i/>
      <sz val="11"/>
      <name val="Calibri"/>
      <family val="2"/>
      <charset val="238"/>
      <scheme val="minor"/>
    </font>
    <font>
      <sz val="10.5"/>
      <name val="Arial"/>
      <family val="2"/>
      <charset val="238"/>
    </font>
    <font>
      <b/>
      <sz val="11"/>
      <name val="Arial CE"/>
      <charset val="23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6">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auto="1"/>
      </left>
      <right style="double">
        <color auto="1"/>
      </right>
      <top style="double">
        <color indexed="64"/>
      </top>
      <bottom style="thin">
        <color indexed="64"/>
      </bottom>
      <diagonal/>
    </border>
    <border>
      <left style="thin">
        <color auto="1"/>
      </left>
      <right style="double">
        <color auto="1"/>
      </right>
      <top style="thin">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s>
  <cellStyleXfs count="2">
    <xf numFmtId="0" fontId="0" fillId="0" borderId="0"/>
    <xf numFmtId="0" fontId="12" fillId="0" borderId="0"/>
  </cellStyleXfs>
  <cellXfs count="445">
    <xf numFmtId="0" fontId="0" fillId="0" borderId="0" xfId="0"/>
    <xf numFmtId="0" fontId="2" fillId="0" borderId="0" xfId="0" applyFont="1"/>
    <xf numFmtId="0" fontId="3" fillId="0" borderId="0" xfId="0" applyFont="1"/>
    <xf numFmtId="3" fontId="2" fillId="0" borderId="0" xfId="0" applyNumberFormat="1" applyFont="1"/>
    <xf numFmtId="3" fontId="3" fillId="0" borderId="0" xfId="0" applyNumberFormat="1" applyFont="1"/>
    <xf numFmtId="0" fontId="4" fillId="0" borderId="0" xfId="0" applyFont="1" applyAlignment="1">
      <alignment horizontal="center"/>
    </xf>
    <xf numFmtId="0" fontId="2" fillId="0" borderId="8" xfId="0" applyFont="1" applyBorder="1"/>
    <xf numFmtId="3" fontId="2" fillId="0" borderId="8" xfId="0" applyNumberFormat="1" applyFont="1" applyBorder="1"/>
    <xf numFmtId="4" fontId="2" fillId="0" borderId="9" xfId="0" applyNumberFormat="1" applyFont="1" applyBorder="1"/>
    <xf numFmtId="0" fontId="5" fillId="0" borderId="0" xfId="0" applyFont="1"/>
    <xf numFmtId="0" fontId="2" fillId="0" borderId="0" xfId="0" applyFont="1" applyAlignment="1">
      <alignment horizontal="center"/>
    </xf>
    <xf numFmtId="0" fontId="3" fillId="0" borderId="0" xfId="0" applyFont="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5" fillId="2" borderId="16" xfId="0" applyFont="1" applyFill="1" applyBorder="1" applyAlignment="1">
      <alignment horizontal="left"/>
    </xf>
    <xf numFmtId="0" fontId="2" fillId="2" borderId="16" xfId="0" applyFont="1" applyFill="1" applyBorder="1" applyAlignment="1">
      <alignment horizontal="center"/>
    </xf>
    <xf numFmtId="0" fontId="2" fillId="2" borderId="16" xfId="0" applyFont="1" applyFill="1" applyBorder="1"/>
    <xf numFmtId="3" fontId="2" fillId="2" borderId="16" xfId="0" applyNumberFormat="1" applyFont="1" applyFill="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3"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3" fontId="4" fillId="2" borderId="2" xfId="0" applyNumberFormat="1" applyFont="1" applyFill="1" applyBorder="1" applyAlignment="1">
      <alignment horizontal="center" wrapText="1"/>
    </xf>
    <xf numFmtId="0" fontId="4" fillId="2" borderId="3" xfId="0" applyFont="1" applyFill="1" applyBorder="1" applyAlignment="1">
      <alignment horizontal="center"/>
    </xf>
    <xf numFmtId="3" fontId="5" fillId="2" borderId="2" xfId="0" applyNumberFormat="1" applyFont="1" applyFill="1" applyBorder="1"/>
    <xf numFmtId="4" fontId="5" fillId="2" borderId="3" xfId="0" applyNumberFormat="1" applyFont="1" applyFill="1" applyBorder="1"/>
    <xf numFmtId="164" fontId="7" fillId="0" borderId="0" xfId="0" applyNumberFormat="1" applyFont="1"/>
    <xf numFmtId="0" fontId="8" fillId="0" borderId="0" xfId="0" applyFont="1" applyAlignment="1">
      <alignment horizontal="left"/>
    </xf>
    <xf numFmtId="164" fontId="7" fillId="3" borderId="0" xfId="0" applyNumberFormat="1" applyFont="1" applyFill="1" applyBorder="1"/>
    <xf numFmtId="0" fontId="13" fillId="0" borderId="0" xfId="1" applyFont="1" applyFill="1"/>
    <xf numFmtId="0" fontId="12" fillId="0" borderId="0" xfId="1" applyFill="1"/>
    <xf numFmtId="0" fontId="14" fillId="0" borderId="0" xfId="1" applyFont="1" applyFill="1"/>
    <xf numFmtId="0" fontId="11" fillId="3" borderId="0" xfId="1" applyFont="1" applyFill="1"/>
    <xf numFmtId="0" fontId="11" fillId="3" borderId="24" xfId="1" applyFont="1" applyFill="1" applyBorder="1"/>
    <xf numFmtId="3" fontId="11" fillId="3" borderId="24" xfId="1" applyNumberFormat="1" applyFont="1" applyFill="1" applyBorder="1"/>
    <xf numFmtId="3" fontId="11" fillId="3" borderId="25" xfId="1" applyNumberFormat="1" applyFont="1" applyFill="1" applyBorder="1"/>
    <xf numFmtId="0" fontId="7" fillId="3" borderId="0" xfId="1" applyFont="1" applyFill="1"/>
    <xf numFmtId="3" fontId="7" fillId="3" borderId="0" xfId="1" applyNumberFormat="1" applyFont="1" applyFill="1"/>
    <xf numFmtId="0" fontId="7" fillId="0" borderId="0" xfId="1" applyFont="1" applyFill="1"/>
    <xf numFmtId="0" fontId="12" fillId="3" borderId="0" xfId="1" applyFill="1"/>
    <xf numFmtId="0" fontId="12" fillId="2" borderId="11" xfId="1" applyFill="1" applyBorder="1" applyAlignment="1">
      <alignment horizontal="center"/>
    </xf>
    <xf numFmtId="3" fontId="12" fillId="2" borderId="11" xfId="1" applyNumberFormat="1" applyFont="1" applyFill="1" applyBorder="1" applyAlignment="1">
      <alignment horizontal="center" vertical="center" wrapText="1"/>
    </xf>
    <xf numFmtId="0" fontId="12" fillId="2" borderId="2" xfId="1" applyFill="1" applyBorder="1" applyAlignment="1">
      <alignment horizontal="center" vertical="center"/>
    </xf>
    <xf numFmtId="3" fontId="11" fillId="2" borderId="2" xfId="1" applyNumberFormat="1" applyFont="1" applyFill="1" applyBorder="1"/>
    <xf numFmtId="0" fontId="9" fillId="0" borderId="0" xfId="0" applyFont="1" applyBorder="1" applyAlignment="1">
      <alignment horizontal="left"/>
    </xf>
    <xf numFmtId="0" fontId="12" fillId="2" borderId="34" xfId="1" applyFill="1" applyBorder="1" applyAlignment="1">
      <alignment horizontal="center" vertical="center"/>
    </xf>
    <xf numFmtId="0" fontId="12" fillId="2" borderId="35" xfId="1" applyFill="1" applyBorder="1"/>
    <xf numFmtId="3" fontId="12" fillId="2" borderId="36" xfId="1" applyNumberFormat="1" applyFont="1" applyFill="1" applyBorder="1" applyAlignment="1">
      <alignment horizontal="center" vertical="center" wrapText="1"/>
    </xf>
    <xf numFmtId="3" fontId="12" fillId="2" borderId="37" xfId="1" applyNumberFormat="1" applyFont="1" applyFill="1" applyBorder="1" applyAlignment="1">
      <alignment horizontal="center" vertical="center" wrapText="1"/>
    </xf>
    <xf numFmtId="3" fontId="11" fillId="3" borderId="33" xfId="1" applyNumberFormat="1" applyFont="1" applyFill="1" applyBorder="1"/>
    <xf numFmtId="3" fontId="11" fillId="2" borderId="15" xfId="1" applyNumberFormat="1" applyFont="1" applyFill="1" applyBorder="1"/>
    <xf numFmtId="3" fontId="11" fillId="2" borderId="13" xfId="1" applyNumberFormat="1" applyFont="1" applyFill="1" applyBorder="1"/>
    <xf numFmtId="0" fontId="16" fillId="0" borderId="0" xfId="1" applyFont="1" applyFill="1"/>
    <xf numFmtId="0" fontId="15" fillId="0" borderId="0" xfId="1" applyFont="1" applyFill="1"/>
    <xf numFmtId="0" fontId="18" fillId="0" borderId="0" xfId="1" applyFont="1" applyFill="1"/>
    <xf numFmtId="0" fontId="20" fillId="0" borderId="0" xfId="1" applyFont="1" applyFill="1"/>
    <xf numFmtId="0" fontId="12" fillId="0" borderId="0" xfId="1" applyFont="1" applyFill="1"/>
    <xf numFmtId="4" fontId="12" fillId="0" borderId="0" xfId="1" applyNumberFormat="1" applyFont="1" applyFill="1"/>
    <xf numFmtId="0" fontId="12" fillId="0" borderId="16" xfId="1" applyFont="1" applyFill="1" applyBorder="1"/>
    <xf numFmtId="0" fontId="12" fillId="3" borderId="0" xfId="1" applyFont="1" applyFill="1"/>
    <xf numFmtId="4" fontId="12" fillId="3" borderId="0" xfId="1" applyNumberFormat="1" applyFont="1" applyFill="1"/>
    <xf numFmtId="166" fontId="11" fillId="3" borderId="8" xfId="1" applyNumberFormat="1" applyFont="1" applyFill="1" applyBorder="1" applyAlignment="1"/>
    <xf numFmtId="0" fontId="11" fillId="3" borderId="0" xfId="0" applyFont="1" applyFill="1" applyAlignment="1">
      <alignment horizontal="left"/>
    </xf>
    <xf numFmtId="0" fontId="7" fillId="3" borderId="0" xfId="0" applyFont="1" applyFill="1" applyAlignment="1">
      <alignment horizontal="center"/>
    </xf>
    <xf numFmtId="0" fontId="7" fillId="3" borderId="0" xfId="0" applyFont="1" applyFill="1"/>
    <xf numFmtId="3" fontId="7" fillId="3" borderId="0" xfId="0" applyNumberFormat="1" applyFont="1" applyFill="1"/>
    <xf numFmtId="0" fontId="2" fillId="0" borderId="0" xfId="0" applyFont="1"/>
    <xf numFmtId="3" fontId="2" fillId="0" borderId="0" xfId="0" applyNumberFormat="1" applyFont="1"/>
    <xf numFmtId="3" fontId="2" fillId="0" borderId="8" xfId="0" applyNumberFormat="1" applyFont="1" applyBorder="1"/>
    <xf numFmtId="3" fontId="2" fillId="2" borderId="16" xfId="0" applyNumberFormat="1" applyFont="1" applyFill="1" applyBorder="1"/>
    <xf numFmtId="3" fontId="7" fillId="0" borderId="8" xfId="0" applyNumberFormat="1" applyFont="1" applyBorder="1"/>
    <xf numFmtId="3" fontId="7" fillId="0" borderId="11" xfId="0" applyNumberFormat="1" applyFont="1" applyBorder="1"/>
    <xf numFmtId="164" fontId="7" fillId="0" borderId="0" xfId="0" applyNumberFormat="1" applyFont="1" applyFill="1"/>
    <xf numFmtId="0" fontId="7" fillId="3" borderId="0" xfId="0" applyNumberFormat="1" applyFont="1" applyFill="1"/>
    <xf numFmtId="3" fontId="12" fillId="3" borderId="0" xfId="1" applyNumberFormat="1" applyFont="1" applyFill="1"/>
    <xf numFmtId="0" fontId="12" fillId="2" borderId="3" xfId="0" applyFont="1" applyFill="1" applyBorder="1" applyAlignment="1">
      <alignment horizontal="center" vertical="center"/>
    </xf>
    <xf numFmtId="4" fontId="12" fillId="2" borderId="12" xfId="1" applyNumberFormat="1" applyFont="1" applyFill="1" applyBorder="1" applyAlignment="1">
      <alignment horizontal="center" vertical="center" wrapText="1"/>
    </xf>
    <xf numFmtId="4" fontId="11" fillId="3" borderId="39" xfId="1" applyNumberFormat="1" applyFont="1" applyFill="1" applyBorder="1" applyAlignment="1"/>
    <xf numFmtId="4" fontId="11" fillId="2" borderId="3" xfId="1" applyNumberFormat="1" applyFont="1" applyFill="1" applyBorder="1"/>
    <xf numFmtId="0" fontId="17" fillId="3" borderId="0" xfId="1" applyFont="1" applyFill="1"/>
    <xf numFmtId="164" fontId="7" fillId="3" borderId="0" xfId="0" applyNumberFormat="1" applyFont="1" applyFill="1"/>
    <xf numFmtId="3" fontId="7" fillId="3" borderId="8" xfId="0" applyNumberFormat="1" applyFont="1" applyFill="1" applyBorder="1" applyProtection="1">
      <protection locked="0"/>
    </xf>
    <xf numFmtId="3" fontId="23" fillId="0" borderId="0" xfId="0" applyNumberFormat="1" applyFont="1" applyBorder="1" applyAlignment="1">
      <alignment vertical="center"/>
    </xf>
    <xf numFmtId="3" fontId="7" fillId="3" borderId="8" xfId="0" applyNumberFormat="1" applyFont="1" applyFill="1" applyBorder="1"/>
    <xf numFmtId="3" fontId="7" fillId="3" borderId="5" xfId="0" applyNumberFormat="1" applyFont="1" applyFill="1" applyBorder="1" applyProtection="1">
      <protection locked="0"/>
    </xf>
    <xf numFmtId="3" fontId="11" fillId="3" borderId="31" xfId="1" applyNumberFormat="1" applyFont="1" applyFill="1" applyBorder="1"/>
    <xf numFmtId="3" fontId="11" fillId="3" borderId="16" xfId="1" applyNumberFormat="1" applyFont="1" applyFill="1" applyBorder="1"/>
    <xf numFmtId="3" fontId="11" fillId="3" borderId="8" xfId="1" applyNumberFormat="1" applyFont="1" applyFill="1" applyBorder="1" applyAlignment="1">
      <alignment horizontal="right"/>
    </xf>
    <xf numFmtId="4" fontId="11" fillId="3" borderId="9" xfId="1" applyNumberFormat="1" applyFont="1" applyFill="1" applyBorder="1" applyAlignment="1">
      <alignment horizontal="right"/>
    </xf>
    <xf numFmtId="3" fontId="11" fillId="3" borderId="19" xfId="1" applyNumberFormat="1" applyFont="1" applyFill="1" applyBorder="1" applyAlignment="1">
      <alignment horizontal="right"/>
    </xf>
    <xf numFmtId="3" fontId="11" fillId="3" borderId="0" xfId="1" applyNumberFormat="1" applyFont="1" applyFill="1" applyBorder="1" applyAlignment="1">
      <alignment horizontal="right"/>
    </xf>
    <xf numFmtId="0" fontId="11" fillId="3" borderId="0" xfId="1" applyFont="1" applyFill="1" applyAlignment="1">
      <alignment horizontal="right"/>
    </xf>
    <xf numFmtId="0" fontId="19" fillId="3" borderId="0" xfId="1" applyFont="1" applyFill="1"/>
    <xf numFmtId="0" fontId="11" fillId="3" borderId="29" xfId="1" applyFont="1" applyFill="1" applyBorder="1"/>
    <xf numFmtId="3" fontId="11" fillId="3" borderId="29" xfId="1" applyNumberFormat="1" applyFont="1" applyFill="1" applyBorder="1"/>
    <xf numFmtId="3" fontId="11" fillId="3" borderId="37" xfId="1" applyNumberFormat="1" applyFont="1" applyFill="1" applyBorder="1"/>
    <xf numFmtId="4" fontId="7" fillId="0" borderId="9" xfId="0" applyNumberFormat="1" applyFont="1" applyBorder="1"/>
    <xf numFmtId="0" fontId="11" fillId="3" borderId="23" xfId="1" applyFont="1" applyFill="1" applyBorder="1" applyAlignment="1"/>
    <xf numFmtId="0" fontId="11" fillId="3" borderId="24" xfId="1" applyFont="1" applyFill="1" applyBorder="1" applyAlignment="1"/>
    <xf numFmtId="3" fontId="11" fillId="3" borderId="24" xfId="1" applyNumberFormat="1" applyFont="1" applyFill="1" applyBorder="1" applyAlignment="1"/>
    <xf numFmtId="3" fontId="11" fillId="3" borderId="33" xfId="1" applyNumberFormat="1" applyFont="1" applyFill="1" applyBorder="1" applyAlignment="1"/>
    <xf numFmtId="0" fontId="11" fillId="3" borderId="0" xfId="1" applyFont="1" applyFill="1" applyBorder="1"/>
    <xf numFmtId="0" fontId="17" fillId="3" borderId="0" xfId="1" applyFont="1" applyFill="1" applyBorder="1"/>
    <xf numFmtId="3" fontId="17" fillId="3" borderId="0" xfId="1" applyNumberFormat="1" applyFont="1" applyFill="1" applyBorder="1"/>
    <xf numFmtId="3" fontId="11" fillId="3" borderId="28" xfId="1" applyNumberFormat="1" applyFont="1" applyFill="1" applyBorder="1"/>
    <xf numFmtId="3" fontId="11" fillId="3" borderId="26" xfId="1" applyNumberFormat="1" applyFont="1" applyFill="1" applyBorder="1"/>
    <xf numFmtId="3" fontId="11" fillId="3" borderId="0" xfId="1" applyNumberFormat="1" applyFont="1" applyFill="1"/>
    <xf numFmtId="0" fontId="11" fillId="3" borderId="23" xfId="1" applyFont="1" applyFill="1" applyBorder="1"/>
    <xf numFmtId="0" fontId="11" fillId="0" borderId="23" xfId="1" applyFont="1" applyFill="1" applyBorder="1"/>
    <xf numFmtId="0" fontId="11" fillId="0" borderId="24" xfId="1" applyFont="1" applyFill="1" applyBorder="1"/>
    <xf numFmtId="166" fontId="11" fillId="0" borderId="24" xfId="1" applyNumberFormat="1" applyFont="1" applyFill="1" applyBorder="1"/>
    <xf numFmtId="3" fontId="11" fillId="0" borderId="24" xfId="1" applyNumberFormat="1" applyFont="1" applyFill="1" applyBorder="1"/>
    <xf numFmtId="4" fontId="11" fillId="0" borderId="39" xfId="1" applyNumberFormat="1" applyFont="1" applyFill="1" applyBorder="1" applyAlignment="1"/>
    <xf numFmtId="3" fontId="11" fillId="0" borderId="33" xfId="1" applyNumberFormat="1" applyFont="1" applyFill="1" applyBorder="1"/>
    <xf numFmtId="3" fontId="11" fillId="0" borderId="25" xfId="1" applyNumberFormat="1" applyFont="1" applyFill="1" applyBorder="1"/>
    <xf numFmtId="0" fontId="11" fillId="0" borderId="0" xfId="1" applyFont="1" applyFill="1"/>
    <xf numFmtId="0" fontId="17" fillId="0" borderId="0" xfId="1" applyFont="1" applyFill="1"/>
    <xf numFmtId="3" fontId="17" fillId="0" borderId="0" xfId="1" applyNumberFormat="1" applyFont="1" applyFill="1"/>
    <xf numFmtId="0" fontId="11" fillId="3" borderId="20" xfId="1" applyFont="1" applyFill="1" applyBorder="1" applyAlignment="1"/>
    <xf numFmtId="0" fontId="11" fillId="3" borderId="21" xfId="1" applyFont="1" applyFill="1" applyBorder="1" applyAlignment="1"/>
    <xf numFmtId="166" fontId="11" fillId="3" borderId="21" xfId="1" applyNumberFormat="1" applyFont="1" applyFill="1" applyBorder="1" applyAlignment="1"/>
    <xf numFmtId="3" fontId="11" fillId="3" borderId="21" xfId="1" applyNumberFormat="1" applyFont="1" applyFill="1" applyBorder="1" applyAlignment="1"/>
    <xf numFmtId="4" fontId="11" fillId="3" borderId="38" xfId="1" applyNumberFormat="1" applyFont="1" applyFill="1" applyBorder="1" applyAlignment="1"/>
    <xf numFmtId="3" fontId="11" fillId="3" borderId="36" xfId="1" applyNumberFormat="1" applyFont="1" applyFill="1" applyBorder="1" applyAlignment="1"/>
    <xf numFmtId="3" fontId="11" fillId="3" borderId="22" xfId="1" applyNumberFormat="1" applyFont="1" applyFill="1" applyBorder="1"/>
    <xf numFmtId="166" fontId="11" fillId="3" borderId="24" xfId="1" applyNumberFormat="1" applyFont="1" applyFill="1" applyBorder="1"/>
    <xf numFmtId="0" fontId="15" fillId="3" borderId="0" xfId="1" applyFont="1" applyFill="1"/>
    <xf numFmtId="3" fontId="7" fillId="0" borderId="0" xfId="0" applyNumberFormat="1" applyFont="1"/>
    <xf numFmtId="3" fontId="12" fillId="0" borderId="0" xfId="0" applyNumberFormat="1" applyFont="1"/>
    <xf numFmtId="0" fontId="7" fillId="0" borderId="0" xfId="0" applyFont="1"/>
    <xf numFmtId="0" fontId="24" fillId="0" borderId="0" xfId="0" applyFont="1" applyBorder="1" applyAlignment="1">
      <alignment horizontal="left"/>
    </xf>
    <xf numFmtId="0" fontId="24" fillId="0" borderId="0" xfId="0" applyFont="1"/>
    <xf numFmtId="0" fontId="12" fillId="0" borderId="0" xfId="0" applyFont="1"/>
    <xf numFmtId="4" fontId="11" fillId="2" borderId="3" xfId="0" applyNumberFormat="1" applyFont="1" applyFill="1" applyBorder="1"/>
    <xf numFmtId="0" fontId="11" fillId="0" borderId="0" xfId="0" applyFont="1" applyAlignment="1">
      <alignment horizontal="left"/>
    </xf>
    <xf numFmtId="0" fontId="7" fillId="0" borderId="0" xfId="0" applyFont="1" applyAlignment="1">
      <alignment horizontal="center"/>
    </xf>
    <xf numFmtId="0" fontId="26" fillId="0" borderId="0" xfId="0" applyFont="1" applyAlignment="1">
      <alignment horizontal="left"/>
    </xf>
    <xf numFmtId="0" fontId="11" fillId="2" borderId="16" xfId="0" applyFont="1" applyFill="1" applyBorder="1" applyAlignment="1">
      <alignment horizontal="left"/>
    </xf>
    <xf numFmtId="0" fontId="7" fillId="2" borderId="16" xfId="0" applyFont="1" applyFill="1" applyBorder="1" applyAlignment="1">
      <alignment horizontal="center"/>
    </xf>
    <xf numFmtId="0" fontId="7" fillId="2" borderId="16" xfId="0" applyFont="1" applyFill="1" applyBorder="1"/>
    <xf numFmtId="3" fontId="7" fillId="2" borderId="16" xfId="0" applyNumberFormat="1" applyFont="1" applyFill="1" applyBorder="1"/>
    <xf numFmtId="0" fontId="24" fillId="0" borderId="0" xfId="0" applyFont="1" applyAlignment="1"/>
    <xf numFmtId="0" fontId="12" fillId="2" borderId="42" xfId="1" applyFill="1" applyBorder="1" applyAlignment="1">
      <alignment horizontal="center" wrapText="1"/>
    </xf>
    <xf numFmtId="3" fontId="5" fillId="3" borderId="44" xfId="1" applyNumberFormat="1" applyFont="1" applyFill="1" applyBorder="1"/>
    <xf numFmtId="3" fontId="5" fillId="3" borderId="43" xfId="1" applyNumberFormat="1" applyFont="1" applyFill="1" applyBorder="1"/>
    <xf numFmtId="3" fontId="5" fillId="0" borderId="44" xfId="1" applyNumberFormat="1" applyFont="1" applyFill="1" applyBorder="1"/>
    <xf numFmtId="3" fontId="5" fillId="3" borderId="45" xfId="1" applyNumberFormat="1" applyFont="1" applyFill="1" applyBorder="1"/>
    <xf numFmtId="3" fontId="11" fillId="2" borderId="42" xfId="1" applyNumberFormat="1" applyFont="1" applyFill="1" applyBorder="1"/>
    <xf numFmtId="3" fontId="7" fillId="3" borderId="8" xfId="0" applyNumberFormat="1" applyFont="1" applyFill="1" applyBorder="1" applyAlignment="1">
      <alignment vertical="center"/>
    </xf>
    <xf numFmtId="0" fontId="9" fillId="0" borderId="0" xfId="0" applyFont="1" applyBorder="1" applyAlignment="1">
      <alignment horizontal="left"/>
    </xf>
    <xf numFmtId="0" fontId="12" fillId="2" borderId="42" xfId="1" applyFill="1" applyBorder="1" applyAlignment="1">
      <alignment horizontal="center"/>
    </xf>
    <xf numFmtId="0" fontId="29" fillId="3" borderId="29" xfId="1" applyFont="1" applyFill="1" applyBorder="1" applyAlignment="1"/>
    <xf numFmtId="3" fontId="29" fillId="3" borderId="29" xfId="1" applyNumberFormat="1" applyFont="1" applyFill="1" applyBorder="1" applyAlignment="1"/>
    <xf numFmtId="4" fontId="29" fillId="3" borderId="39" xfId="1" applyNumberFormat="1" applyFont="1" applyFill="1" applyBorder="1" applyAlignment="1"/>
    <xf numFmtId="3" fontId="29" fillId="3" borderId="33" xfId="1" applyNumberFormat="1" applyFont="1" applyFill="1" applyBorder="1" applyAlignment="1"/>
    <xf numFmtId="3" fontId="29" fillId="3" borderId="25" xfId="1" applyNumberFormat="1" applyFont="1" applyFill="1" applyBorder="1"/>
    <xf numFmtId="0" fontId="29" fillId="3" borderId="0" xfId="1" applyFont="1" applyFill="1" applyBorder="1"/>
    <xf numFmtId="3" fontId="10" fillId="3" borderId="44" xfId="1" applyNumberFormat="1" applyFont="1" applyFill="1" applyBorder="1"/>
    <xf numFmtId="0" fontId="30" fillId="3" borderId="0" xfId="1" applyFont="1" applyFill="1" applyBorder="1"/>
    <xf numFmtId="3" fontId="30" fillId="3" borderId="0" xfId="1" applyNumberFormat="1" applyFont="1" applyFill="1" applyBorder="1"/>
    <xf numFmtId="0" fontId="29" fillId="3" borderId="32" xfId="1" applyFont="1" applyFill="1" applyBorder="1" applyAlignment="1"/>
    <xf numFmtId="0" fontId="29" fillId="3" borderId="33" xfId="1" applyFont="1" applyFill="1" applyBorder="1" applyAlignment="1"/>
    <xf numFmtId="0" fontId="29" fillId="3" borderId="41" xfId="1" applyFont="1" applyFill="1" applyBorder="1" applyAlignment="1"/>
    <xf numFmtId="0" fontId="29" fillId="3" borderId="40" xfId="1" applyFont="1" applyFill="1" applyBorder="1" applyAlignment="1"/>
    <xf numFmtId="4" fontId="7" fillId="0" borderId="12" xfId="0" applyNumberFormat="1" applyFont="1" applyBorder="1"/>
    <xf numFmtId="0" fontId="21" fillId="3" borderId="17" xfId="1" applyFont="1" applyFill="1" applyBorder="1" applyAlignment="1"/>
    <xf numFmtId="3" fontId="21" fillId="3" borderId="17" xfId="1" applyNumberFormat="1" applyFont="1" applyFill="1" applyBorder="1" applyAlignment="1"/>
    <xf numFmtId="0" fontId="7" fillId="0" borderId="0" xfId="0" applyFont="1" applyAlignment="1">
      <alignment horizontal="justify" wrapText="1"/>
    </xf>
    <xf numFmtId="164" fontId="11" fillId="3" borderId="0" xfId="0" applyNumberFormat="1" applyFont="1" applyFill="1" applyBorder="1" applyAlignment="1"/>
    <xf numFmtId="164" fontId="22" fillId="3" borderId="0" xfId="0" applyNumberFormat="1" applyFont="1" applyFill="1" applyBorder="1" applyAlignment="1"/>
    <xf numFmtId="0" fontId="7" fillId="0" borderId="0" xfId="0" applyFont="1" applyAlignment="1">
      <alignment horizontal="left"/>
    </xf>
    <xf numFmtId="164" fontId="11" fillId="0" borderId="0" xfId="0" applyNumberFormat="1" applyFont="1" applyBorder="1" applyAlignment="1"/>
    <xf numFmtId="164" fontId="22" fillId="0" borderId="0" xfId="0" applyNumberFormat="1" applyFont="1" applyBorder="1" applyAlignment="1"/>
    <xf numFmtId="0" fontId="7" fillId="0" borderId="0" xfId="0" applyFont="1" applyAlignment="1">
      <alignment horizontal="justify" vertical="top" wrapText="1"/>
    </xf>
    <xf numFmtId="0" fontId="25" fillId="0" borderId="0" xfId="0" applyFont="1" applyAlignment="1">
      <alignment horizontal="justify" vertical="top" wrapText="1"/>
    </xf>
    <xf numFmtId="0" fontId="25" fillId="0" borderId="0" xfId="0" applyFont="1" applyAlignment="1">
      <alignment vertical="top" wrapText="1"/>
    </xf>
    <xf numFmtId="0" fontId="7" fillId="0" borderId="0" xfId="0" applyFont="1" applyAlignment="1">
      <alignment horizontal="left" wrapText="1"/>
    </xf>
    <xf numFmtId="0" fontId="25" fillId="0" borderId="0" xfId="0" applyFont="1" applyAlignment="1">
      <alignment wrapText="1"/>
    </xf>
    <xf numFmtId="0" fontId="24" fillId="0" borderId="0" xfId="0" applyFont="1" applyAlignment="1">
      <alignment horizontal="left"/>
    </xf>
    <xf numFmtId="0" fontId="25" fillId="0" borderId="0" xfId="0" applyFont="1" applyAlignment="1">
      <alignment horizontal="justify" wrapText="1"/>
    </xf>
    <xf numFmtId="0" fontId="31" fillId="3" borderId="0" xfId="0" applyFont="1" applyFill="1" applyAlignment="1">
      <alignment horizontal="left"/>
    </xf>
    <xf numFmtId="0" fontId="7" fillId="3" borderId="0" xfId="0" applyFont="1" applyFill="1" applyAlignment="1">
      <alignment horizontal="left"/>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xf numFmtId="3" fontId="12" fillId="3" borderId="0" xfId="0" applyNumberFormat="1" applyFont="1" applyFill="1"/>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wrapText="1"/>
    </xf>
    <xf numFmtId="0" fontId="32" fillId="2" borderId="1" xfId="0" applyFont="1" applyFill="1" applyBorder="1" applyAlignment="1">
      <alignment horizontal="center"/>
    </xf>
    <xf numFmtId="0" fontId="32" fillId="2" borderId="2" xfId="0" applyFont="1" applyFill="1" applyBorder="1" applyAlignment="1">
      <alignment horizontal="center"/>
    </xf>
    <xf numFmtId="3" fontId="32" fillId="2" borderId="2" xfId="0" applyNumberFormat="1" applyFont="1" applyFill="1" applyBorder="1" applyAlignment="1">
      <alignment horizontal="center" wrapText="1"/>
    </xf>
    <xf numFmtId="0" fontId="32" fillId="2" borderId="3" xfId="0" applyFont="1" applyFill="1" applyBorder="1" applyAlignment="1">
      <alignment horizontal="center"/>
    </xf>
    <xf numFmtId="0" fontId="32" fillId="3" borderId="0" xfId="0" applyFont="1" applyFill="1" applyAlignment="1">
      <alignment horizontal="center"/>
    </xf>
    <xf numFmtId="0" fontId="32" fillId="0" borderId="0" xfId="0" applyFont="1" applyAlignment="1">
      <alignment horizontal="center"/>
    </xf>
    <xf numFmtId="0" fontId="7" fillId="3" borderId="4" xfId="0" applyFont="1" applyFill="1" applyBorder="1" applyAlignment="1" applyProtection="1">
      <alignment horizontal="center"/>
      <protection locked="0"/>
    </xf>
    <xf numFmtId="0" fontId="7" fillId="3" borderId="5" xfId="0" applyFont="1" applyFill="1" applyBorder="1" applyAlignment="1" applyProtection="1">
      <alignment horizontal="center"/>
      <protection locked="0"/>
    </xf>
    <xf numFmtId="0" fontId="7" fillId="3" borderId="5" xfId="0" applyFont="1" applyFill="1" applyBorder="1" applyAlignment="1" applyProtection="1">
      <alignment wrapText="1"/>
      <protection locked="0"/>
    </xf>
    <xf numFmtId="3" fontId="7" fillId="3" borderId="5" xfId="0" applyNumberFormat="1" applyFont="1" applyFill="1" applyBorder="1" applyAlignment="1" applyProtection="1">
      <alignment wrapText="1"/>
      <protection locked="0"/>
    </xf>
    <xf numFmtId="4" fontId="7" fillId="3" borderId="6" xfId="0" applyNumberFormat="1" applyFont="1" applyFill="1" applyBorder="1"/>
    <xf numFmtId="0" fontId="7" fillId="3" borderId="7" xfId="0" applyFont="1" applyFill="1" applyBorder="1" applyAlignment="1" applyProtection="1">
      <alignment horizontal="center"/>
      <protection locked="0"/>
    </xf>
    <xf numFmtId="0" fontId="7" fillId="3" borderId="8" xfId="0" applyFont="1" applyFill="1" applyBorder="1" applyAlignment="1" applyProtection="1">
      <alignment horizontal="center"/>
      <protection locked="0"/>
    </xf>
    <xf numFmtId="0" fontId="7" fillId="3" borderId="8" xfId="0" applyFont="1" applyFill="1" applyBorder="1" applyAlignment="1" applyProtection="1">
      <alignment wrapText="1"/>
      <protection locked="0"/>
    </xf>
    <xf numFmtId="3" fontId="7" fillId="3" borderId="8" xfId="0" applyNumberFormat="1" applyFont="1" applyFill="1" applyBorder="1" applyAlignment="1" applyProtection="1">
      <alignment wrapText="1"/>
      <protection locked="0"/>
    </xf>
    <xf numFmtId="4" fontId="7" fillId="3" borderId="9" xfId="0" applyNumberFormat="1" applyFont="1" applyFill="1" applyBorder="1"/>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8" xfId="0" applyFont="1" applyFill="1" applyBorder="1" applyAlignment="1">
      <alignment wrapText="1"/>
    </xf>
    <xf numFmtId="3" fontId="7" fillId="3" borderId="8" xfId="0" applyNumberFormat="1" applyFont="1" applyFill="1" applyBorder="1" applyAlignment="1">
      <alignment wrapText="1"/>
    </xf>
    <xf numFmtId="0" fontId="7" fillId="3" borderId="8" xfId="0" applyFont="1" applyFill="1" applyBorder="1"/>
    <xf numFmtId="0" fontId="7" fillId="0" borderId="7" xfId="0" applyFont="1" applyBorder="1" applyAlignment="1">
      <alignment horizontal="center"/>
    </xf>
    <xf numFmtId="0" fontId="7" fillId="0" borderId="8" xfId="0" applyFont="1" applyBorder="1" applyAlignment="1">
      <alignment horizontal="center"/>
    </xf>
    <xf numFmtId="0" fontId="7" fillId="0" borderId="8" xfId="0" applyFont="1" applyBorder="1" applyAlignment="1">
      <alignment vertical="center" wrapText="1"/>
    </xf>
    <xf numFmtId="3" fontId="7" fillId="0" borderId="8" xfId="0" applyNumberFormat="1" applyFont="1" applyBorder="1" applyAlignment="1">
      <alignment vertical="center" wrapText="1"/>
    </xf>
    <xf numFmtId="4" fontId="7" fillId="0" borderId="9" xfId="0" applyNumberFormat="1" applyFont="1" applyBorder="1" applyAlignment="1">
      <alignment vertical="center"/>
    </xf>
    <xf numFmtId="0" fontId="7" fillId="0" borderId="8" xfId="0" applyFont="1" applyBorder="1"/>
    <xf numFmtId="0" fontId="7" fillId="0" borderId="10"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vertical="center" wrapText="1"/>
    </xf>
    <xf numFmtId="3" fontId="7" fillId="0" borderId="11" xfId="0" applyNumberFormat="1" applyFont="1" applyBorder="1" applyAlignment="1">
      <alignment vertical="center" wrapText="1"/>
    </xf>
    <xf numFmtId="3" fontId="7" fillId="3" borderId="11" xfId="0" applyNumberFormat="1" applyFont="1" applyFill="1" applyBorder="1" applyAlignment="1"/>
    <xf numFmtId="4" fontId="7" fillId="0" borderId="12" xfId="0" applyNumberFormat="1" applyFont="1" applyBorder="1" applyAlignment="1">
      <alignment vertical="center"/>
    </xf>
    <xf numFmtId="3" fontId="11" fillId="2" borderId="2" xfId="0" applyNumberFormat="1" applyFont="1" applyFill="1" applyBorder="1"/>
    <xf numFmtId="0" fontId="11" fillId="3" borderId="0" xfId="0" applyFont="1" applyFill="1"/>
    <xf numFmtId="0" fontId="11" fillId="0" borderId="0" xfId="0" applyFont="1"/>
    <xf numFmtId="0" fontId="7" fillId="0" borderId="1" xfId="0" applyFont="1" applyBorder="1"/>
    <xf numFmtId="0" fontId="7" fillId="0" borderId="2" xfId="0" applyFont="1" applyBorder="1"/>
    <xf numFmtId="3" fontId="7" fillId="0" borderId="2" xfId="0" applyNumberFormat="1" applyFont="1" applyBorder="1"/>
    <xf numFmtId="0" fontId="7" fillId="0" borderId="3" xfId="0" applyFont="1" applyBorder="1"/>
    <xf numFmtId="0" fontId="24" fillId="3" borderId="0" xfId="0" applyFont="1" applyFill="1" applyBorder="1" applyAlignment="1">
      <alignment horizontal="left"/>
    </xf>
    <xf numFmtId="0" fontId="26" fillId="3" borderId="0" xfId="0" applyFont="1" applyFill="1" applyAlignment="1">
      <alignment horizontal="left"/>
    </xf>
    <xf numFmtId="3" fontId="11" fillId="3" borderId="0" xfId="0" applyNumberFormat="1" applyFont="1" applyFill="1"/>
    <xf numFmtId="0" fontId="7" fillId="3" borderId="0" xfId="0" applyFont="1" applyFill="1" applyAlignment="1">
      <alignment horizontal="justify" wrapText="1"/>
    </xf>
    <xf numFmtId="0" fontId="25" fillId="3" borderId="0" xfId="0" applyFont="1" applyFill="1" applyAlignment="1">
      <alignment horizontal="justify" wrapText="1"/>
    </xf>
    <xf numFmtId="3" fontId="7" fillId="3" borderId="0" xfId="0" applyNumberFormat="1" applyFont="1" applyFill="1" applyBorder="1"/>
    <xf numFmtId="0" fontId="7" fillId="3" borderId="0" xfId="0" applyFont="1" applyFill="1" applyBorder="1"/>
    <xf numFmtId="0" fontId="11" fillId="3" borderId="0" xfId="0" applyFont="1" applyFill="1" applyBorder="1" applyAlignment="1">
      <alignment horizontal="left"/>
    </xf>
    <xf numFmtId="0" fontId="7" fillId="3" borderId="0" xfId="0" applyFont="1" applyFill="1" applyBorder="1" applyAlignment="1">
      <alignment horizontal="center"/>
    </xf>
    <xf numFmtId="164" fontId="11" fillId="3" borderId="0" xfId="0" applyNumberFormat="1" applyFont="1" applyFill="1" applyBorder="1" applyAlignment="1">
      <alignment horizontal="right"/>
    </xf>
    <xf numFmtId="0" fontId="11" fillId="3" borderId="0" xfId="0" applyFont="1" applyFill="1" applyAlignment="1"/>
    <xf numFmtId="0" fontId="31"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5" xfId="0" applyFont="1" applyBorder="1" applyAlignment="1" applyProtection="1">
      <alignment wrapText="1"/>
      <protection locked="0"/>
    </xf>
    <xf numFmtId="3" fontId="7" fillId="0" borderId="5" xfId="0" applyNumberFormat="1" applyFont="1" applyBorder="1" applyAlignment="1" applyProtection="1">
      <alignment wrapText="1"/>
      <protection locked="0"/>
    </xf>
    <xf numFmtId="4" fontId="7" fillId="0" borderId="6" xfId="0" applyNumberFormat="1" applyFont="1" applyBorder="1"/>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wrapText="1"/>
      <protection locked="0"/>
    </xf>
    <xf numFmtId="3" fontId="7" fillId="0" borderId="8" xfId="0" applyNumberFormat="1" applyFont="1" applyBorder="1" applyAlignment="1" applyProtection="1">
      <alignment wrapText="1"/>
      <protection locked="0"/>
    </xf>
    <xf numFmtId="0" fontId="7" fillId="0" borderId="8" xfId="0" applyFont="1" applyBorder="1" applyAlignment="1">
      <alignment wrapText="1"/>
    </xf>
    <xf numFmtId="3" fontId="7" fillId="0" borderId="8" xfId="0" applyNumberFormat="1" applyFont="1" applyBorder="1" applyAlignment="1">
      <alignment wrapText="1"/>
    </xf>
    <xf numFmtId="0" fontId="11" fillId="0" borderId="0" xfId="0" applyFont="1" applyFill="1" applyBorder="1" applyAlignment="1">
      <alignment horizontal="left"/>
    </xf>
    <xf numFmtId="3" fontId="11" fillId="0" borderId="0" xfId="0" applyNumberFormat="1" applyFont="1" applyFill="1" applyBorder="1"/>
    <xf numFmtId="4" fontId="11" fillId="0" borderId="0" xfId="0" applyNumberFormat="1" applyFont="1" applyFill="1" applyBorder="1"/>
    <xf numFmtId="0" fontId="11" fillId="0" borderId="0" xfId="0" applyFont="1" applyFill="1" applyBorder="1"/>
    <xf numFmtId="3" fontId="11" fillId="3" borderId="0" xfId="0" applyNumberFormat="1" applyFont="1" applyFill="1" applyBorder="1"/>
    <xf numFmtId="4" fontId="11" fillId="3" borderId="0" xfId="0" applyNumberFormat="1" applyFont="1" applyFill="1" applyBorder="1"/>
    <xf numFmtId="0" fontId="22" fillId="3" borderId="0" xfId="0" applyFont="1" applyFill="1" applyAlignment="1">
      <alignment horizontal="left" wrapText="1"/>
    </xf>
    <xf numFmtId="164" fontId="29" fillId="0" borderId="0" xfId="0" applyNumberFormat="1" applyFont="1" applyBorder="1" applyAlignment="1"/>
    <xf numFmtId="164" fontId="33" fillId="0" borderId="0" xfId="0" applyNumberFormat="1" applyFont="1" applyBorder="1" applyAlignment="1"/>
    <xf numFmtId="0" fontId="7" fillId="0" borderId="0" xfId="0" applyFont="1" applyAlignment="1"/>
    <xf numFmtId="0" fontId="7" fillId="0" borderId="0" xfId="0" applyFont="1" applyAlignment="1">
      <alignment wrapText="1"/>
    </xf>
    <xf numFmtId="0" fontId="7" fillId="0" borderId="0" xfId="0" applyFont="1" applyAlignment="1">
      <alignment horizontal="justify"/>
    </xf>
    <xf numFmtId="0" fontId="25" fillId="0" borderId="0" xfId="0" applyFont="1" applyAlignment="1">
      <alignment horizontal="left"/>
    </xf>
    <xf numFmtId="0" fontId="11" fillId="0" borderId="0" xfId="0" applyFont="1" applyAlignment="1"/>
    <xf numFmtId="3" fontId="7" fillId="0" borderId="8" xfId="0" applyNumberFormat="1" applyFont="1" applyBorder="1" applyAlignment="1">
      <alignment vertical="center"/>
    </xf>
    <xf numFmtId="4" fontId="7" fillId="0" borderId="9" xfId="0" applyNumberFormat="1" applyFont="1" applyBorder="1" applyAlignment="1">
      <alignment vertical="center" shrinkToFit="1"/>
    </xf>
    <xf numFmtId="0" fontId="7" fillId="0" borderId="11" xfId="0" applyFont="1" applyBorder="1" applyAlignment="1">
      <alignment wrapText="1"/>
    </xf>
    <xf numFmtId="0" fontId="25" fillId="0" borderId="0" xfId="0" applyFont="1" applyBorder="1" applyAlignment="1">
      <alignment horizontal="justify" wrapText="1"/>
    </xf>
    <xf numFmtId="3" fontId="29" fillId="3" borderId="0" xfId="0" applyNumberFormat="1" applyFont="1" applyFill="1" applyAlignment="1">
      <alignment horizontal="right"/>
    </xf>
    <xf numFmtId="0" fontId="29" fillId="3" borderId="0" xfId="0" applyFont="1" applyFill="1" applyAlignment="1">
      <alignment horizontal="right"/>
    </xf>
    <xf numFmtId="0" fontId="7" fillId="3" borderId="0" xfId="0" applyFont="1" applyFill="1" applyAlignment="1">
      <alignment horizontal="right"/>
    </xf>
    <xf numFmtId="164" fontId="29" fillId="3" borderId="0" xfId="0" applyNumberFormat="1" applyFont="1" applyFill="1" applyBorder="1" applyAlignment="1">
      <alignment horizontal="right"/>
    </xf>
    <xf numFmtId="164" fontId="33" fillId="3" borderId="0" xfId="0" applyNumberFormat="1" applyFont="1" applyFill="1" applyBorder="1" applyAlignment="1">
      <alignment horizontal="right"/>
    </xf>
    <xf numFmtId="0" fontId="25" fillId="0" borderId="0" xfId="0" applyFont="1" applyAlignment="1">
      <alignment horizontal="justify"/>
    </xf>
    <xf numFmtId="0" fontId="11" fillId="0" borderId="0" xfId="0" applyFont="1" applyAlignment="1">
      <alignment horizontal="justify"/>
    </xf>
    <xf numFmtId="164" fontId="29" fillId="0" borderId="0" xfId="0" applyNumberFormat="1" applyFont="1" applyBorder="1" applyAlignment="1">
      <alignment horizontal="left"/>
    </xf>
    <xf numFmtId="164" fontId="33" fillId="0" borderId="0" xfId="0" applyNumberFormat="1" applyFont="1" applyBorder="1" applyAlignment="1">
      <alignment horizontal="left"/>
    </xf>
    <xf numFmtId="0" fontId="25" fillId="0" borderId="0" xfId="0" applyFont="1" applyBorder="1" applyAlignment="1">
      <alignment horizontal="justify"/>
    </xf>
    <xf numFmtId="0" fontId="7" fillId="0" borderId="0" xfId="0" applyFont="1" applyBorder="1"/>
    <xf numFmtId="0" fontId="7" fillId="0" borderId="0" xfId="0" applyFont="1" applyBorder="1" applyAlignment="1">
      <alignment horizontal="left"/>
    </xf>
    <xf numFmtId="0" fontId="7" fillId="0" borderId="0" xfId="0" applyFont="1" applyBorder="1" applyAlignment="1">
      <alignment horizontal="center"/>
    </xf>
    <xf numFmtId="3" fontId="7" fillId="0" borderId="0" xfId="0" applyNumberFormat="1" applyFont="1" applyBorder="1"/>
    <xf numFmtId="0" fontId="7" fillId="0" borderId="0" xfId="0" applyFont="1" applyFill="1"/>
    <xf numFmtId="0" fontId="7" fillId="0" borderId="0" xfId="0" applyFont="1" applyFill="1" applyBorder="1" applyAlignment="1">
      <alignment horizontal="center"/>
    </xf>
    <xf numFmtId="0" fontId="7" fillId="0" borderId="0" xfId="0" applyFont="1" applyFill="1" applyBorder="1"/>
    <xf numFmtId="3" fontId="7" fillId="0" borderId="0" xfId="0" applyNumberFormat="1" applyFont="1" applyFill="1" applyBorder="1"/>
    <xf numFmtId="164" fontId="11" fillId="0" borderId="0" xfId="0" applyNumberFormat="1" applyFont="1" applyFill="1" applyBorder="1" applyAlignment="1">
      <alignment horizontal="right"/>
    </xf>
    <xf numFmtId="0" fontId="11" fillId="0" borderId="0" xfId="0" applyFont="1" applyAlignment="1">
      <alignment horizontal="left" vertical="top"/>
    </xf>
    <xf numFmtId="0" fontId="7" fillId="0" borderId="0" xfId="0" applyFont="1" applyAlignment="1">
      <alignment vertical="top" wrapText="1"/>
    </xf>
    <xf numFmtId="0" fontId="11" fillId="3" borderId="0" xfId="0" applyFont="1" applyFill="1" applyBorder="1" applyAlignment="1"/>
    <xf numFmtId="0" fontId="24" fillId="3" borderId="0" xfId="0" applyFont="1" applyFill="1" applyBorder="1" applyAlignment="1"/>
    <xf numFmtId="0" fontId="25" fillId="0" borderId="0" xfId="0" applyFont="1" applyBorder="1" applyAlignment="1">
      <alignment horizontal="justify" vertical="top" wrapText="1"/>
    </xf>
    <xf numFmtId="165" fontId="35" fillId="0" borderId="0" xfId="0" applyNumberFormat="1" applyFont="1"/>
    <xf numFmtId="0" fontId="25" fillId="0" borderId="0" xfId="0" applyFont="1"/>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18" xfId="0" applyFont="1" applyFill="1" applyBorder="1" applyAlignment="1">
      <alignment horizontal="left"/>
    </xf>
    <xf numFmtId="3" fontId="7" fillId="0" borderId="8" xfId="0" applyNumberFormat="1" applyFont="1" applyFill="1" applyBorder="1" applyAlignment="1">
      <alignment horizontal="right" wrapText="1"/>
    </xf>
    <xf numFmtId="0" fontId="7" fillId="0" borderId="0" xfId="0" applyFont="1" applyFill="1" applyAlignment="1">
      <alignment horizontal="center"/>
    </xf>
    <xf numFmtId="0" fontId="7" fillId="0" borderId="18" xfId="0" applyFont="1" applyBorder="1"/>
    <xf numFmtId="0" fontId="7" fillId="0" borderId="19" xfId="0" applyFont="1" applyBorder="1" applyAlignment="1">
      <alignment wrapText="1"/>
    </xf>
    <xf numFmtId="0" fontId="11" fillId="0" borderId="0" xfId="0" applyFont="1" applyBorder="1" applyAlignment="1">
      <alignment horizontal="left"/>
    </xf>
    <xf numFmtId="0" fontId="7" fillId="0" borderId="4" xfId="0" applyFont="1" applyBorder="1" applyAlignment="1">
      <alignment horizontal="center"/>
    </xf>
    <xf numFmtId="0" fontId="7" fillId="0" borderId="5" xfId="0" applyFont="1" applyBorder="1" applyAlignment="1">
      <alignment horizontal="center"/>
    </xf>
    <xf numFmtId="0" fontId="7" fillId="0" borderId="19" xfId="0" applyFont="1" applyBorder="1"/>
    <xf numFmtId="0" fontId="7" fillId="3" borderId="0" xfId="0" applyFont="1" applyFill="1" applyBorder="1" applyAlignment="1">
      <alignment horizontal="left"/>
    </xf>
    <xf numFmtId="0" fontId="24" fillId="3" borderId="0" xfId="0" applyFont="1" applyFill="1" applyBorder="1" applyAlignment="1">
      <alignment horizontal="center"/>
    </xf>
    <xf numFmtId="3" fontId="7" fillId="0" borderId="5" xfId="0" applyNumberFormat="1" applyFont="1" applyBorder="1"/>
    <xf numFmtId="0" fontId="7" fillId="0" borderId="18" xfId="0" applyFont="1" applyBorder="1" applyAlignment="1">
      <alignment wrapText="1"/>
    </xf>
    <xf numFmtId="0" fontId="7" fillId="0" borderId="0" xfId="0" applyFont="1" applyBorder="1" applyAlignment="1">
      <alignment wrapText="1"/>
    </xf>
    <xf numFmtId="0" fontId="7" fillId="0" borderId="5" xfId="0" applyFont="1" applyBorder="1"/>
    <xf numFmtId="3" fontId="7" fillId="3" borderId="8" xfId="0" applyNumberFormat="1" applyFont="1" applyFill="1" applyBorder="1" applyAlignment="1">
      <alignment horizontal="right" wrapText="1"/>
    </xf>
    <xf numFmtId="0" fontId="7" fillId="3" borderId="9" xfId="0" applyFont="1" applyFill="1" applyBorder="1" applyAlignment="1">
      <alignment horizontal="right"/>
    </xf>
    <xf numFmtId="0" fontId="32" fillId="0" borderId="0" xfId="0" applyFont="1" applyAlignment="1">
      <alignment horizontal="right"/>
    </xf>
    <xf numFmtId="0" fontId="29" fillId="0" borderId="0" xfId="0" applyFont="1" applyBorder="1" applyAlignment="1">
      <alignment horizontal="justify"/>
    </xf>
    <xf numFmtId="0" fontId="7" fillId="0" borderId="0" xfId="0" applyFont="1" applyAlignment="1">
      <alignment horizontal="justify" vertical="justify" wrapText="1"/>
    </xf>
    <xf numFmtId="0" fontId="11" fillId="2" borderId="1" xfId="1" applyFont="1" applyFill="1" applyBorder="1" applyAlignment="1">
      <alignment horizontal="left"/>
    </xf>
    <xf numFmtId="0" fontId="11" fillId="2" borderId="2" xfId="1" applyFont="1" applyFill="1" applyBorder="1" applyAlignment="1">
      <alignment horizontal="left"/>
    </xf>
    <xf numFmtId="0" fontId="12" fillId="2" borderId="13" xfId="1" applyFill="1" applyBorder="1" applyAlignment="1">
      <alignment horizontal="center" vertical="center"/>
    </xf>
    <xf numFmtId="0" fontId="12" fillId="2" borderId="15" xfId="1" applyFill="1" applyBorder="1" applyAlignment="1">
      <alignment horizontal="center" vertical="center"/>
    </xf>
    <xf numFmtId="0" fontId="12" fillId="2" borderId="30" xfId="1" applyFill="1" applyBorder="1" applyAlignment="1">
      <alignment horizontal="center"/>
    </xf>
    <xf numFmtId="0" fontId="12" fillId="2" borderId="31" xfId="1" applyFill="1" applyBorder="1" applyAlignment="1">
      <alignment horizontal="center"/>
    </xf>
    <xf numFmtId="0" fontId="11" fillId="3" borderId="32" xfId="1" applyFont="1" applyFill="1" applyBorder="1" applyAlignment="1">
      <alignment horizontal="left" wrapText="1"/>
    </xf>
    <xf numFmtId="0" fontId="11" fillId="3" borderId="33" xfId="1" applyFont="1" applyFill="1" applyBorder="1" applyAlignment="1">
      <alignment horizontal="left" wrapText="1"/>
    </xf>
    <xf numFmtId="0" fontId="11" fillId="3" borderId="32" xfId="1" applyFont="1" applyFill="1" applyBorder="1" applyAlignment="1">
      <alignment horizontal="left"/>
    </xf>
    <xf numFmtId="0" fontId="11" fillId="3" borderId="33" xfId="1" applyFont="1" applyFill="1" applyBorder="1" applyAlignment="1">
      <alignment horizontal="left"/>
    </xf>
    <xf numFmtId="0" fontId="11" fillId="3" borderId="32" xfId="1" applyFont="1" applyFill="1" applyBorder="1" applyAlignment="1">
      <alignment wrapText="1"/>
    </xf>
    <xf numFmtId="0" fontId="0" fillId="3" borderId="33" xfId="0" applyFill="1" applyBorder="1" applyAlignment="1">
      <alignment wrapText="1"/>
    </xf>
    <xf numFmtId="0" fontId="11" fillId="3" borderId="27" xfId="1" applyFont="1" applyFill="1" applyBorder="1" applyAlignment="1">
      <alignment horizontal="left"/>
    </xf>
    <xf numFmtId="0" fontId="11" fillId="3" borderId="29" xfId="1" applyFont="1" applyFill="1" applyBorder="1" applyAlignment="1">
      <alignment horizontal="left"/>
    </xf>
    <xf numFmtId="0" fontId="12" fillId="3" borderId="33" xfId="1" applyFont="1" applyFill="1" applyBorder="1" applyAlignment="1">
      <alignment horizontal="left"/>
    </xf>
    <xf numFmtId="0" fontId="11" fillId="3" borderId="41" xfId="1" applyFont="1" applyFill="1" applyBorder="1" applyAlignment="1">
      <alignment horizontal="left"/>
    </xf>
    <xf numFmtId="0" fontId="11" fillId="3" borderId="40" xfId="1" applyFont="1" applyFill="1" applyBorder="1" applyAlignment="1">
      <alignment horizontal="left"/>
    </xf>
    <xf numFmtId="0" fontId="7" fillId="3" borderId="0" xfId="0" applyFont="1" applyFill="1" applyAlignment="1">
      <alignment horizontal="justify" wrapText="1"/>
    </xf>
    <xf numFmtId="0" fontId="25" fillId="3" borderId="0" xfId="0" applyFont="1" applyFill="1" applyAlignment="1">
      <alignment horizontal="justify" wrapText="1"/>
    </xf>
    <xf numFmtId="164" fontId="11" fillId="3" borderId="0" xfId="0" applyNumberFormat="1" applyFont="1" applyFill="1" applyBorder="1" applyAlignment="1"/>
    <xf numFmtId="164" fontId="22" fillId="3" borderId="0" xfId="0" applyNumberFormat="1" applyFont="1" applyFill="1" applyBorder="1" applyAlignment="1"/>
    <xf numFmtId="0" fontId="25" fillId="0" borderId="0" xfId="0" applyFont="1" applyAlignment="1"/>
    <xf numFmtId="164" fontId="11" fillId="3" borderId="17" xfId="0" applyNumberFormat="1" applyFont="1" applyFill="1" applyBorder="1" applyAlignment="1"/>
    <xf numFmtId="164" fontId="22" fillId="3" borderId="17" xfId="0" applyNumberFormat="1" applyFont="1" applyFill="1" applyBorder="1" applyAlignment="1"/>
    <xf numFmtId="0" fontId="25" fillId="3" borderId="17" xfId="0" applyFont="1" applyFill="1" applyBorder="1" applyAlignment="1"/>
    <xf numFmtId="164" fontId="11" fillId="2" borderId="16" xfId="0" applyNumberFormat="1" applyFont="1" applyFill="1" applyBorder="1" applyAlignment="1">
      <alignment horizontal="right"/>
    </xf>
    <xf numFmtId="0" fontId="11" fillId="2" borderId="16" xfId="0" applyFont="1" applyFill="1" applyBorder="1" applyAlignment="1">
      <alignment horizontal="left" wrapText="1"/>
    </xf>
    <xf numFmtId="0" fontId="25" fillId="0" borderId="16" xfId="0" applyFont="1" applyBorder="1" applyAlignment="1">
      <alignment wrapText="1"/>
    </xf>
    <xf numFmtId="0" fontId="25" fillId="0" borderId="17" xfId="0" applyFont="1" applyBorder="1" applyAlignment="1"/>
    <xf numFmtId="0" fontId="7" fillId="3" borderId="0" xfId="0" applyFont="1" applyFill="1" applyAlignment="1">
      <alignment horizontal="left"/>
    </xf>
    <xf numFmtId="0" fontId="7" fillId="3" borderId="0" xfId="0" applyFont="1" applyFill="1" applyAlignment="1">
      <alignment horizontal="left" wrapText="1"/>
    </xf>
    <xf numFmtId="0" fontId="7" fillId="3" borderId="0" xfId="0" applyFont="1" applyFill="1" applyAlignment="1">
      <alignment horizontal="justify" vertical="justify" wrapText="1"/>
    </xf>
    <xf numFmtId="3" fontId="31" fillId="3" borderId="0" xfId="0" applyNumberFormat="1" applyFont="1" applyFill="1" applyAlignment="1">
      <alignment horizontal="center"/>
    </xf>
    <xf numFmtId="0" fontId="11" fillId="2" borderId="13" xfId="0" applyFont="1" applyFill="1" applyBorder="1" applyAlignment="1">
      <alignment horizontal="left"/>
    </xf>
    <xf numFmtId="0" fontId="11" fillId="2" borderId="14" xfId="0" applyFont="1" applyFill="1" applyBorder="1" applyAlignment="1">
      <alignment horizontal="left"/>
    </xf>
    <xf numFmtId="0" fontId="11" fillId="2" borderId="15" xfId="0" applyFont="1" applyFill="1" applyBorder="1" applyAlignment="1">
      <alignment horizontal="left"/>
    </xf>
    <xf numFmtId="0" fontId="24" fillId="3" borderId="0" xfId="0" applyFont="1" applyFill="1" applyBorder="1" applyAlignment="1">
      <alignment horizontal="left"/>
    </xf>
    <xf numFmtId="164" fontId="29" fillId="0" borderId="0" xfId="0" applyNumberFormat="1" applyFont="1" applyBorder="1" applyAlignment="1"/>
    <xf numFmtId="164" fontId="33" fillId="0" borderId="0" xfId="0" applyNumberFormat="1" applyFont="1" applyBorder="1" applyAlignment="1"/>
    <xf numFmtId="164" fontId="11" fillId="0" borderId="0" xfId="0" applyNumberFormat="1" applyFont="1" applyBorder="1" applyAlignment="1"/>
    <xf numFmtId="164" fontId="22" fillId="0" borderId="0" xfId="0" applyNumberFormat="1" applyFont="1" applyBorder="1" applyAlignment="1"/>
    <xf numFmtId="0" fontId="7" fillId="0" borderId="0" xfId="0" applyFont="1" applyAlignment="1">
      <alignment horizontal="left" wrapText="1"/>
    </xf>
    <xf numFmtId="0" fontId="7" fillId="3" borderId="0" xfId="0" applyFont="1" applyFill="1" applyAlignment="1" applyProtection="1">
      <alignment horizontal="left"/>
      <protection locked="0"/>
    </xf>
    <xf numFmtId="0" fontId="7" fillId="0" borderId="0" xfId="0" applyFont="1" applyAlignment="1">
      <alignment horizontal="left"/>
    </xf>
    <xf numFmtId="0" fontId="34" fillId="0" borderId="0" xfId="0" applyFont="1" applyAlignment="1">
      <alignment horizontal="left"/>
    </xf>
    <xf numFmtId="0" fontId="7" fillId="0" borderId="0" xfId="0" applyFont="1" applyBorder="1" applyAlignment="1">
      <alignment horizontal="justify" wrapText="1"/>
    </xf>
    <xf numFmtId="0" fontId="7" fillId="0" borderId="0" xfId="0" applyFont="1" applyAlignment="1">
      <alignment horizontal="justify" wrapText="1"/>
    </xf>
    <xf numFmtId="0" fontId="25" fillId="0" borderId="0" xfId="0" applyFont="1" applyAlignment="1">
      <alignment horizontal="justify" wrapText="1"/>
    </xf>
    <xf numFmtId="0" fontId="24" fillId="0" borderId="0" xfId="0" applyFont="1" applyBorder="1" applyAlignment="1">
      <alignment horizontal="left"/>
    </xf>
    <xf numFmtId="3" fontId="31" fillId="0" borderId="0" xfId="0" applyNumberFormat="1" applyFont="1" applyAlignment="1">
      <alignment horizontal="center"/>
    </xf>
    <xf numFmtId="0" fontId="25" fillId="0" borderId="0" xfId="0" applyFont="1" applyAlignment="1">
      <alignment wrapText="1"/>
    </xf>
    <xf numFmtId="0" fontId="25" fillId="3" borderId="0" xfId="0" applyFont="1" applyFill="1" applyAlignment="1">
      <alignment wrapText="1"/>
    </xf>
    <xf numFmtId="0" fontId="7" fillId="3" borderId="0" xfId="0" applyFont="1" applyFill="1" applyAlignment="1">
      <alignment horizontal="justify"/>
    </xf>
    <xf numFmtId="0" fontId="7" fillId="0" borderId="0" xfId="0" applyFont="1" applyAlignment="1">
      <alignment horizontal="left" vertical="center" wrapText="1"/>
    </xf>
    <xf numFmtId="0" fontId="7" fillId="0" borderId="0" xfId="0" applyFont="1" applyAlignment="1">
      <alignment horizontal="justify"/>
    </xf>
    <xf numFmtId="0" fontId="7" fillId="0" borderId="0" xfId="0" applyFont="1" applyAlignment="1">
      <alignment wrapText="1"/>
    </xf>
    <xf numFmtId="0" fontId="25" fillId="0" borderId="0" xfId="0" applyFont="1" applyAlignment="1">
      <alignment horizontal="left" wrapText="1"/>
    </xf>
    <xf numFmtId="0" fontId="25" fillId="0" borderId="0" xfId="0" applyFont="1" applyBorder="1" applyAlignment="1">
      <alignment horizontal="justify" wrapText="1"/>
    </xf>
    <xf numFmtId="0" fontId="24" fillId="0" borderId="17" xfId="0" applyFont="1" applyBorder="1" applyAlignment="1">
      <alignment horizontal="left"/>
    </xf>
    <xf numFmtId="164" fontId="29" fillId="3" borderId="0" xfId="0" applyNumberFormat="1" applyFont="1" applyFill="1" applyBorder="1" applyAlignment="1">
      <alignment horizontal="right"/>
    </xf>
    <xf numFmtId="164" fontId="33" fillId="3" borderId="0" xfId="0" applyNumberFormat="1" applyFont="1" applyFill="1" applyBorder="1" applyAlignment="1">
      <alignment horizontal="right"/>
    </xf>
    <xf numFmtId="0" fontId="11" fillId="0" borderId="0" xfId="0" applyFont="1" applyAlignment="1">
      <alignment horizontal="justify"/>
    </xf>
    <xf numFmtId="0" fontId="25" fillId="0" borderId="0" xfId="0" applyFont="1" applyAlignment="1">
      <alignment horizontal="justify"/>
    </xf>
    <xf numFmtId="0" fontId="11" fillId="0" borderId="17" xfId="0" applyFont="1" applyBorder="1" applyAlignment="1">
      <alignment horizontal="justify"/>
    </xf>
    <xf numFmtId="0" fontId="25" fillId="0" borderId="17" xfId="0" applyFont="1" applyBorder="1" applyAlignment="1">
      <alignment horizontal="justify"/>
    </xf>
    <xf numFmtId="0" fontId="31" fillId="0" borderId="0" xfId="0" applyFont="1" applyAlignment="1">
      <alignment horizontal="left" wrapText="1"/>
    </xf>
    <xf numFmtId="0" fontId="7" fillId="0" borderId="0" xfId="0" applyFont="1" applyAlignment="1">
      <alignment horizontal="justify" vertical="top" wrapText="1"/>
    </xf>
    <xf numFmtId="0" fontId="24" fillId="3" borderId="0" xfId="0" applyFont="1" applyFill="1" applyBorder="1" applyAlignment="1">
      <alignment horizontal="left" wrapText="1"/>
    </xf>
    <xf numFmtId="164" fontId="24" fillId="0" borderId="0" xfId="0" applyNumberFormat="1" applyFont="1" applyBorder="1" applyAlignment="1"/>
    <xf numFmtId="164" fontId="27" fillId="0" borderId="0" xfId="0" applyNumberFormat="1" applyFont="1" applyBorder="1" applyAlignment="1"/>
    <xf numFmtId="0" fontId="7" fillId="3" borderId="0" xfId="0" applyFont="1" applyFill="1" applyBorder="1" applyAlignment="1">
      <alignment horizontal="justify" wrapText="1"/>
    </xf>
    <xf numFmtId="164" fontId="11" fillId="0" borderId="0" xfId="0" applyNumberFormat="1" applyFont="1" applyBorder="1" applyAlignment="1">
      <alignment horizontal="right"/>
    </xf>
    <xf numFmtId="0" fontId="24" fillId="0" borderId="0" xfId="0" applyFont="1" applyFill="1" applyBorder="1" applyAlignment="1">
      <alignment horizontal="left"/>
    </xf>
    <xf numFmtId="0" fontId="7" fillId="0" borderId="0" xfId="0" applyFont="1" applyFill="1" applyBorder="1" applyAlignment="1">
      <alignment horizontal="justify" wrapText="1"/>
    </xf>
    <xf numFmtId="0" fontId="24" fillId="0" borderId="0" xfId="0" applyFont="1" applyAlignment="1">
      <alignment horizontal="justify" wrapText="1"/>
    </xf>
    <xf numFmtId="0" fontId="25" fillId="0" borderId="0" xfId="0" applyFont="1" applyAlignment="1">
      <alignment horizontal="justify" vertical="top" wrapText="1"/>
    </xf>
    <xf numFmtId="0" fontId="24" fillId="0" borderId="0" xfId="0" applyFont="1" applyAlignment="1">
      <alignment horizontal="left" vertical="top" wrapText="1"/>
    </xf>
    <xf numFmtId="0" fontId="24" fillId="0" borderId="0" xfId="0" applyFont="1" applyAlignment="1">
      <alignment horizontal="left" wrapText="1"/>
    </xf>
    <xf numFmtId="0" fontId="33" fillId="0" borderId="0" xfId="0" applyFont="1" applyAlignment="1">
      <alignment wrapText="1"/>
    </xf>
    <xf numFmtId="0" fontId="24" fillId="0" borderId="0" xfId="0" applyFont="1" applyAlignment="1">
      <alignment horizontal="left"/>
    </xf>
    <xf numFmtId="164" fontId="11" fillId="0" borderId="17" xfId="0" applyNumberFormat="1" applyFont="1" applyBorder="1" applyAlignment="1">
      <alignment horizontal="right"/>
    </xf>
    <xf numFmtId="0" fontId="7" fillId="0" borderId="0" xfId="0" applyFont="1" applyAlignment="1">
      <alignment vertical="top" wrapText="1"/>
    </xf>
    <xf numFmtId="0" fontId="25" fillId="0" borderId="0" xfId="0" applyFont="1" applyAlignment="1">
      <alignment vertical="top" wrapText="1"/>
    </xf>
    <xf numFmtId="0" fontId="24" fillId="0" borderId="0" xfId="0" applyFont="1" applyAlignment="1">
      <alignment vertical="top" wrapText="1"/>
    </xf>
    <xf numFmtId="0" fontId="7" fillId="0" borderId="0" xfId="0" applyFont="1" applyAlignment="1">
      <alignment horizontal="left" vertical="top" wrapText="1"/>
    </xf>
    <xf numFmtId="0" fontId="29" fillId="0" borderId="0" xfId="0" applyFont="1" applyFill="1" applyBorder="1" applyAlignment="1">
      <alignment horizontal="left"/>
    </xf>
    <xf numFmtId="0" fontId="29" fillId="0" borderId="0" xfId="0" applyFont="1" applyAlignment="1">
      <alignment horizontal="left" vertical="top" wrapText="1"/>
    </xf>
    <xf numFmtId="0" fontId="29" fillId="0" borderId="0" xfId="0" applyFont="1" applyAlignment="1">
      <alignment horizontal="left" wrapText="1"/>
    </xf>
    <xf numFmtId="0" fontId="24" fillId="0" borderId="0" xfId="0" applyFont="1" applyFill="1" applyBorder="1" applyAlignment="1">
      <alignment horizontal="left" wrapText="1"/>
    </xf>
    <xf numFmtId="0" fontId="25" fillId="0" borderId="0" xfId="0" applyFont="1" applyAlignment="1">
      <alignment horizontal="left"/>
    </xf>
    <xf numFmtId="0" fontId="28" fillId="0" borderId="0" xfId="0" applyFont="1" applyAlignment="1">
      <alignment horizontal="left" wrapText="1"/>
    </xf>
    <xf numFmtId="0" fontId="7" fillId="0" borderId="0" xfId="0" applyFont="1" applyFill="1" applyAlignment="1">
      <alignment horizontal="justify" vertical="top" wrapText="1"/>
    </xf>
    <xf numFmtId="0" fontId="25" fillId="0" borderId="0" xfId="0" applyFont="1" applyFill="1" applyAlignment="1">
      <alignment horizontal="justify" vertical="top" wrapText="1"/>
    </xf>
    <xf numFmtId="0" fontId="7" fillId="3" borderId="0" xfId="0" applyFont="1" applyFill="1" applyBorder="1" applyAlignment="1">
      <alignment horizontal="justify"/>
    </xf>
    <xf numFmtId="0" fontId="24" fillId="0" borderId="0" xfId="0" applyFont="1" applyAlignment="1">
      <alignment horizontal="justify" vertical="top" wrapText="1"/>
    </xf>
    <xf numFmtId="0" fontId="7" fillId="0" borderId="0" xfId="0" applyFont="1" applyBorder="1" applyAlignment="1">
      <alignment horizontal="justify" vertical="top" wrapText="1"/>
    </xf>
    <xf numFmtId="0" fontId="25" fillId="0" borderId="0" xfId="0" applyFont="1" applyBorder="1" applyAlignment="1">
      <alignment horizontal="justify" vertical="top" wrapText="1"/>
    </xf>
    <xf numFmtId="0" fontId="7" fillId="3" borderId="0" xfId="0" applyFont="1" applyFill="1" applyAlignment="1">
      <alignment horizontal="justify" vertical="top"/>
    </xf>
    <xf numFmtId="164" fontId="7" fillId="0" borderId="0" xfId="0" applyNumberFormat="1" applyFont="1" applyBorder="1" applyAlignment="1"/>
    <xf numFmtId="164" fontId="25" fillId="0" borderId="0" xfId="0" applyNumberFormat="1" applyFont="1" applyBorder="1" applyAlignment="1"/>
    <xf numFmtId="0" fontId="2" fillId="0" borderId="0" xfId="0" applyFont="1" applyAlignment="1">
      <alignment horizontal="justify" wrapText="1"/>
    </xf>
    <xf numFmtId="0" fontId="0" fillId="0" borderId="0" xfId="0" applyAlignment="1">
      <alignment horizontal="justify" wrapText="1"/>
    </xf>
    <xf numFmtId="0" fontId="0" fillId="0" borderId="0" xfId="0" applyAlignment="1">
      <alignment wrapText="1"/>
    </xf>
    <xf numFmtId="3" fontId="8" fillId="0" borderId="0" xfId="0" applyNumberFormat="1" applyFont="1" applyAlignment="1">
      <alignment horizontal="center"/>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164" fontId="5" fillId="2" borderId="16" xfId="0" applyNumberFormat="1" applyFont="1" applyFill="1" applyBorder="1" applyAlignment="1">
      <alignment horizontal="right"/>
    </xf>
    <xf numFmtId="164" fontId="5" fillId="0" borderId="0" xfId="0" applyNumberFormat="1" applyFont="1" applyBorder="1" applyAlignment="1"/>
    <xf numFmtId="164" fontId="1" fillId="0" borderId="0" xfId="0" applyNumberFormat="1" applyFont="1" applyBorder="1" applyAlignment="1"/>
    <xf numFmtId="0" fontId="9" fillId="0" borderId="17" xfId="0" applyFont="1" applyBorder="1" applyAlignment="1">
      <alignment horizontal="left"/>
    </xf>
    <xf numFmtId="0" fontId="9" fillId="0" borderId="0" xfId="0" applyFont="1" applyBorder="1" applyAlignment="1">
      <alignment horizontal="left"/>
    </xf>
    <xf numFmtId="0" fontId="7" fillId="0" borderId="0" xfId="0" applyFont="1" applyAlignment="1">
      <alignment horizontal="justify" vertical="justify" wrapText="1"/>
    </xf>
    <xf numFmtId="0" fontId="11" fillId="0" borderId="0" xfId="0" applyFont="1" applyAlignment="1">
      <alignment horizontal="left" vertical="justify" wrapText="1"/>
    </xf>
    <xf numFmtId="0" fontId="24" fillId="0" borderId="0" xfId="0" applyFont="1" applyAlignment="1">
      <alignment horizontal="left" vertical="justify" wrapText="1"/>
    </xf>
    <xf numFmtId="0" fontId="25" fillId="0" borderId="0" xfId="0" applyFont="1" applyAlignment="1">
      <alignment horizontal="justify" vertical="justify" wrapText="1"/>
    </xf>
    <xf numFmtId="0" fontId="7" fillId="0" borderId="0" xfId="0" applyFont="1" applyFill="1" applyAlignment="1">
      <alignment horizontal="justify" wrapText="1"/>
    </xf>
    <xf numFmtId="0" fontId="24" fillId="3" borderId="0" xfId="0" applyFont="1" applyFill="1" applyBorder="1" applyAlignment="1">
      <alignment horizontal="justify" wrapText="1"/>
    </xf>
  </cellXfs>
  <cellStyles count="2">
    <cellStyle name="Normální" xfId="0" builtinId="0"/>
    <cellStyle name="Normální 2" xfId="1"/>
  </cellStyles>
  <dxfs count="0"/>
  <tableStyles count="0" defaultTableStyle="TableStyleMedium2" defaultPivotStyle="PivotStyleLight16"/>
  <colors>
    <mruColors>
      <color rgb="FFCCFFFF"/>
      <color rgb="FFD81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209"/>
  <sheetViews>
    <sheetView showGridLines="0" view="pageBreakPreview" topLeftCell="A10" zoomScaleNormal="100" zoomScaleSheetLayoutView="100" workbookViewId="0">
      <selection activeCell="G44" sqref="G44"/>
    </sheetView>
  </sheetViews>
  <sheetFormatPr defaultRowHeight="12.75" x14ac:dyDescent="0.2"/>
  <cols>
    <col min="1" max="1" width="9.140625" style="36"/>
    <col min="2" max="2" width="33.85546875" style="36" customWidth="1"/>
    <col min="3" max="3" width="4.28515625" style="36" customWidth="1"/>
    <col min="4" max="7" width="19.7109375" style="62" customWidth="1"/>
    <col min="8" max="8" width="9" style="63" customWidth="1"/>
    <col min="9" max="9" width="14" style="36" hidden="1" customWidth="1"/>
    <col min="10" max="10" width="10.7109375" style="36" hidden="1" customWidth="1"/>
    <col min="11" max="11" width="3.140625" style="36" customWidth="1"/>
    <col min="12" max="12" width="19.7109375" style="36" customWidth="1"/>
    <col min="13" max="13" width="10.140625" style="58" customWidth="1"/>
    <col min="14" max="14" width="10.140625" style="60" customWidth="1"/>
    <col min="15" max="15" width="10.140625" style="36" customWidth="1"/>
    <col min="16" max="16" width="10" style="36" bestFit="1" customWidth="1"/>
    <col min="17" max="16384" width="9.140625" style="36"/>
  </cols>
  <sheetData>
    <row r="1" spans="1:16" ht="20.25" x14ac:dyDescent="0.3">
      <c r="A1" s="35" t="s">
        <v>348</v>
      </c>
    </row>
    <row r="2" spans="1:16" ht="15.75" x14ac:dyDescent="0.25">
      <c r="A2" s="37"/>
    </row>
    <row r="3" spans="1:16" ht="15.75" x14ac:dyDescent="0.25">
      <c r="A3" s="37" t="s">
        <v>198</v>
      </c>
    </row>
    <row r="4" spans="1:16" ht="13.5" thickBot="1" x14ac:dyDescent="0.25">
      <c r="D4" s="64"/>
      <c r="E4" s="64"/>
      <c r="F4" s="64"/>
      <c r="G4" s="64"/>
      <c r="H4" s="63" t="s">
        <v>6</v>
      </c>
    </row>
    <row r="5" spans="1:16" ht="35.25" customHeight="1" thickTop="1" thickBot="1" x14ac:dyDescent="0.25">
      <c r="A5" s="329" t="s">
        <v>100</v>
      </c>
      <c r="B5" s="330"/>
      <c r="C5" s="48" t="s">
        <v>101</v>
      </c>
      <c r="D5" s="24" t="s">
        <v>753</v>
      </c>
      <c r="E5" s="24" t="s">
        <v>322</v>
      </c>
      <c r="F5" s="24" t="s">
        <v>323</v>
      </c>
      <c r="G5" s="24" t="s">
        <v>324</v>
      </c>
      <c r="H5" s="81" t="s">
        <v>5</v>
      </c>
      <c r="I5" s="53" t="s">
        <v>102</v>
      </c>
      <c r="J5" s="51" t="s">
        <v>103</v>
      </c>
      <c r="L5" s="148" t="s">
        <v>685</v>
      </c>
    </row>
    <row r="6" spans="1:16" ht="14.25" thickTop="1" thickBot="1" x14ac:dyDescent="0.25">
      <c r="A6" s="331">
        <v>1</v>
      </c>
      <c r="B6" s="332"/>
      <c r="C6" s="46">
        <v>2</v>
      </c>
      <c r="D6" s="47">
        <v>3</v>
      </c>
      <c r="E6" s="47">
        <v>4</v>
      </c>
      <c r="F6" s="47">
        <v>5</v>
      </c>
      <c r="G6" s="47">
        <v>6</v>
      </c>
      <c r="H6" s="82" t="s">
        <v>12</v>
      </c>
      <c r="I6" s="54">
        <v>8</v>
      </c>
      <c r="J6" s="52" t="s">
        <v>104</v>
      </c>
      <c r="L6" s="156">
        <v>8</v>
      </c>
    </row>
    <row r="7" spans="1:16" s="85" customFormat="1" ht="18" customHeight="1" thickTop="1" x14ac:dyDescent="0.25">
      <c r="A7" s="124" t="s">
        <v>0</v>
      </c>
      <c r="B7" s="125"/>
      <c r="C7" s="126">
        <v>1</v>
      </c>
      <c r="D7" s="127">
        <f>'01'!D18</f>
        <v>25921</v>
      </c>
      <c r="E7" s="127">
        <f>'01'!E18</f>
        <v>28952</v>
      </c>
      <c r="F7" s="127">
        <f>'01'!F16</f>
        <v>30254</v>
      </c>
      <c r="G7" s="127">
        <f>'01'!G16</f>
        <v>28939</v>
      </c>
      <c r="H7" s="128">
        <f>G7/E7*100</f>
        <v>99.955098093395961</v>
      </c>
      <c r="I7" s="129">
        <v>38588</v>
      </c>
      <c r="J7" s="130" t="e">
        <f>#REF!-I7</f>
        <v>#REF!</v>
      </c>
      <c r="K7" s="38"/>
      <c r="L7" s="150">
        <v>30462</v>
      </c>
    </row>
    <row r="8" spans="1:16" s="122" customFormat="1" ht="18" customHeight="1" x14ac:dyDescent="0.25">
      <c r="A8" s="114" t="s">
        <v>217</v>
      </c>
      <c r="B8" s="115"/>
      <c r="C8" s="116">
        <v>3</v>
      </c>
      <c r="D8" s="117">
        <f>SUM('03'!D26)</f>
        <v>340934</v>
      </c>
      <c r="E8" s="117">
        <f>SUM('03'!E26)</f>
        <v>346847</v>
      </c>
      <c r="F8" s="117">
        <f>SUM('03'!F26)</f>
        <v>349055</v>
      </c>
      <c r="G8" s="117">
        <f>SUM('03'!G26)</f>
        <v>358801</v>
      </c>
      <c r="H8" s="118">
        <f t="shared" ref="H8:H14" si="0">G8/E8*100</f>
        <v>103.44647640025717</v>
      </c>
      <c r="I8" s="119">
        <v>302250</v>
      </c>
      <c r="J8" s="120" t="e">
        <f>#REF!-I8</f>
        <v>#REF!</v>
      </c>
      <c r="K8" s="121"/>
      <c r="L8" s="151">
        <v>356144</v>
      </c>
      <c r="P8" s="123"/>
    </row>
    <row r="9" spans="1:16" s="164" customFormat="1" ht="18" customHeight="1" x14ac:dyDescent="0.2">
      <c r="A9" s="166" t="s">
        <v>756</v>
      </c>
      <c r="B9" s="167" t="s">
        <v>757</v>
      </c>
      <c r="C9" s="157"/>
      <c r="D9" s="158">
        <f>SUM('03'!D24)</f>
        <v>332975</v>
      </c>
      <c r="E9" s="158">
        <f>SUM('03'!E24)</f>
        <v>346847</v>
      </c>
      <c r="F9" s="158">
        <f>SUM('03'!F24)</f>
        <v>349055</v>
      </c>
      <c r="G9" s="158">
        <f>SUM('03'!G24)</f>
        <v>358801</v>
      </c>
      <c r="H9" s="159">
        <f>G9/E9*100</f>
        <v>103.44647640025717</v>
      </c>
      <c r="I9" s="160"/>
      <c r="J9" s="161"/>
      <c r="K9" s="162"/>
      <c r="L9" s="163"/>
      <c r="P9" s="165"/>
    </row>
    <row r="10" spans="1:16" s="164" customFormat="1" ht="18" customHeight="1" x14ac:dyDescent="0.2">
      <c r="A10" s="168"/>
      <c r="B10" s="169" t="s">
        <v>758</v>
      </c>
      <c r="C10" s="157"/>
      <c r="D10" s="158">
        <f>SUM('03'!D25)</f>
        <v>7959</v>
      </c>
      <c r="E10" s="158">
        <f>SUM('03'!E25)</f>
        <v>0</v>
      </c>
      <c r="F10" s="158">
        <f>SUM('03'!F25)</f>
        <v>0</v>
      </c>
      <c r="G10" s="158">
        <f>SUM('03'!G25)</f>
        <v>0</v>
      </c>
      <c r="H10" s="159"/>
      <c r="I10" s="160"/>
      <c r="J10" s="161"/>
      <c r="K10" s="162"/>
      <c r="L10" s="163"/>
      <c r="P10" s="165"/>
    </row>
    <row r="11" spans="1:16" s="38" customFormat="1" ht="36" customHeight="1" x14ac:dyDescent="0.25">
      <c r="A11" s="333" t="s">
        <v>514</v>
      </c>
      <c r="B11" s="334"/>
      <c r="C11" s="131">
        <v>4</v>
      </c>
      <c r="D11" s="40">
        <f>SUM('04'!D22)</f>
        <v>37793</v>
      </c>
      <c r="E11" s="40">
        <f>SUM('04'!E22)</f>
        <v>38615</v>
      </c>
      <c r="F11" s="40">
        <f>SUM('04'!F22)</f>
        <v>26267</v>
      </c>
      <c r="G11" s="40">
        <f>SUM('04'!G22)</f>
        <v>7508</v>
      </c>
      <c r="H11" s="83">
        <f t="shared" si="0"/>
        <v>19.443221546031335</v>
      </c>
      <c r="I11" s="55">
        <v>24165</v>
      </c>
      <c r="J11" s="41" t="e">
        <f>#REF!-I11</f>
        <v>#REF!</v>
      </c>
      <c r="L11" s="149">
        <v>5015</v>
      </c>
    </row>
    <row r="12" spans="1:16" s="164" customFormat="1" ht="18" customHeight="1" x14ac:dyDescent="0.2">
      <c r="A12" s="166" t="s">
        <v>756</v>
      </c>
      <c r="B12" s="167" t="s">
        <v>757</v>
      </c>
      <c r="C12" s="157"/>
      <c r="D12" s="158">
        <f>SUM('04'!D20)</f>
        <v>37663</v>
      </c>
      <c r="E12" s="158">
        <f>SUM('04'!E20)</f>
        <v>38615</v>
      </c>
      <c r="F12" s="158">
        <f>SUM('04'!F20)</f>
        <v>26267</v>
      </c>
      <c r="G12" s="158">
        <f>SUM('04'!G20)</f>
        <v>7508</v>
      </c>
      <c r="H12" s="159">
        <f>G12/E12*100</f>
        <v>19.443221546031335</v>
      </c>
      <c r="I12" s="160"/>
      <c r="J12" s="161"/>
      <c r="K12" s="162"/>
      <c r="L12" s="163"/>
      <c r="P12" s="165"/>
    </row>
    <row r="13" spans="1:16" s="164" customFormat="1" ht="18" customHeight="1" x14ac:dyDescent="0.2">
      <c r="A13" s="168"/>
      <c r="B13" s="169" t="s">
        <v>758</v>
      </c>
      <c r="C13" s="157"/>
      <c r="D13" s="158">
        <f>SUM('04'!D21)</f>
        <v>130</v>
      </c>
      <c r="E13" s="158">
        <f>SUM('04'!E21)</f>
        <v>0</v>
      </c>
      <c r="F13" s="158">
        <f>SUM('04'!F21)</f>
        <v>0</v>
      </c>
      <c r="G13" s="158">
        <f>SUM('04'!G21)</f>
        <v>0</v>
      </c>
      <c r="H13" s="159"/>
      <c r="I13" s="160"/>
      <c r="J13" s="161"/>
      <c r="K13" s="162"/>
      <c r="L13" s="163"/>
      <c r="P13" s="165"/>
    </row>
    <row r="14" spans="1:16" s="85" customFormat="1" ht="18" customHeight="1" x14ac:dyDescent="0.25">
      <c r="A14" s="113" t="s">
        <v>105</v>
      </c>
      <c r="B14" s="39"/>
      <c r="C14" s="131">
        <v>7</v>
      </c>
      <c r="D14" s="40">
        <f>'07'!D14</f>
        <v>45980</v>
      </c>
      <c r="E14" s="40">
        <f>'07'!E14</f>
        <v>110127</v>
      </c>
      <c r="F14" s="40">
        <f>'07'!F14</f>
        <v>214499</v>
      </c>
      <c r="G14" s="40">
        <f>'07'!G14</f>
        <v>123743</v>
      </c>
      <c r="H14" s="83">
        <f t="shared" si="0"/>
        <v>112.36390712540975</v>
      </c>
      <c r="I14" s="110">
        <v>186098</v>
      </c>
      <c r="J14" s="111" t="e">
        <f>#REF!-I14</f>
        <v>#REF!</v>
      </c>
      <c r="K14" s="38"/>
      <c r="L14" s="149">
        <v>110127</v>
      </c>
    </row>
    <row r="15" spans="1:16" s="132" customFormat="1" ht="18" customHeight="1" x14ac:dyDescent="0.25">
      <c r="A15" s="337" t="s">
        <v>552</v>
      </c>
      <c r="B15" s="338"/>
      <c r="C15" s="131">
        <v>8</v>
      </c>
      <c r="D15" s="105">
        <f>SUM('08'!D21)</f>
        <v>7505</v>
      </c>
      <c r="E15" s="105">
        <f>SUM('08'!E21)</f>
        <v>13757</v>
      </c>
      <c r="F15" s="105">
        <f>SUM('08'!F21)</f>
        <v>13002</v>
      </c>
      <c r="G15" s="105">
        <f>SUM('08'!G21)</f>
        <v>12641</v>
      </c>
      <c r="H15" s="83">
        <f>G15/E15*100</f>
        <v>91.887766228102052</v>
      </c>
      <c r="I15" s="106">
        <v>115005</v>
      </c>
      <c r="J15" s="41" t="e">
        <f>#REF!-I15</f>
        <v>#REF!</v>
      </c>
      <c r="K15" s="42"/>
      <c r="L15" s="149">
        <v>12482</v>
      </c>
    </row>
    <row r="16" spans="1:16" s="108" customFormat="1" ht="18" customHeight="1" x14ac:dyDescent="0.25">
      <c r="A16" s="113" t="s">
        <v>97</v>
      </c>
      <c r="B16" s="39"/>
      <c r="C16" s="131">
        <v>9</v>
      </c>
      <c r="D16" s="40">
        <f>SUM('09'!D25)</f>
        <v>6519</v>
      </c>
      <c r="E16" s="40">
        <f>SUM('09'!E23)</f>
        <v>5949</v>
      </c>
      <c r="F16" s="40">
        <f>SUM('09'!F23)</f>
        <v>5422</v>
      </c>
      <c r="G16" s="40">
        <f>SUM('09'!G23)</f>
        <v>6079</v>
      </c>
      <c r="H16" s="83">
        <f>G16/E16*100</f>
        <v>102.18524121701127</v>
      </c>
      <c r="I16" s="55">
        <v>27857</v>
      </c>
      <c r="J16" s="41" t="e">
        <f>#REF!-I16</f>
        <v>#REF!</v>
      </c>
      <c r="K16" s="107"/>
      <c r="L16" s="149">
        <v>5949</v>
      </c>
      <c r="P16" s="109"/>
    </row>
    <row r="17" spans="1:16" s="164" customFormat="1" ht="18" customHeight="1" x14ac:dyDescent="0.2">
      <c r="A17" s="166" t="s">
        <v>756</v>
      </c>
      <c r="B17" s="167" t="s">
        <v>757</v>
      </c>
      <c r="C17" s="157"/>
      <c r="D17" s="158">
        <f>SUM('09'!D23)</f>
        <v>4793</v>
      </c>
      <c r="E17" s="158">
        <f>SUM('09'!E23)</f>
        <v>5949</v>
      </c>
      <c r="F17" s="158">
        <f>SUM('09'!F23)</f>
        <v>5422</v>
      </c>
      <c r="G17" s="158">
        <f>SUM('09'!G23)</f>
        <v>6079</v>
      </c>
      <c r="H17" s="159">
        <f>G17/E17*100</f>
        <v>102.18524121701127</v>
      </c>
      <c r="I17" s="160"/>
      <c r="J17" s="161"/>
      <c r="K17" s="162"/>
      <c r="L17" s="163"/>
      <c r="P17" s="165"/>
    </row>
    <row r="18" spans="1:16" s="164" customFormat="1" ht="18" customHeight="1" x14ac:dyDescent="0.2">
      <c r="A18" s="168"/>
      <c r="B18" s="169" t="s">
        <v>758</v>
      </c>
      <c r="C18" s="157"/>
      <c r="D18" s="158">
        <f>SUM('09'!D24)</f>
        <v>1726</v>
      </c>
      <c r="E18" s="158">
        <f>SUM('09'!E24)</f>
        <v>0</v>
      </c>
      <c r="F18" s="158">
        <f>SUM('09'!F24)</f>
        <v>0</v>
      </c>
      <c r="G18" s="158">
        <f>SUM('09'!G24)</f>
        <v>0</v>
      </c>
      <c r="H18" s="159"/>
      <c r="I18" s="160"/>
      <c r="J18" s="161"/>
      <c r="K18" s="162"/>
      <c r="L18" s="163"/>
      <c r="P18" s="165"/>
    </row>
    <row r="19" spans="1:16" s="108" customFormat="1" ht="18" customHeight="1" x14ac:dyDescent="0.25">
      <c r="A19" s="113" t="s">
        <v>615</v>
      </c>
      <c r="B19" s="39"/>
      <c r="C19" s="39">
        <v>10</v>
      </c>
      <c r="D19" s="40">
        <f>SUM('10'!D27)</f>
        <v>3499633</v>
      </c>
      <c r="E19" s="40">
        <f>SUM('10'!E27)</f>
        <v>19656</v>
      </c>
      <c r="F19" s="40">
        <f>SUM('10'!F27)</f>
        <v>11983</v>
      </c>
      <c r="G19" s="40">
        <f>SUM('10'!G27)</f>
        <v>21572</v>
      </c>
      <c r="H19" s="83">
        <f>G19/E19*100</f>
        <v>109.74765974765974</v>
      </c>
      <c r="I19" s="55">
        <v>92496</v>
      </c>
      <c r="J19" s="41" t="e">
        <f>#REF!-I19</f>
        <v>#REF!</v>
      </c>
      <c r="K19" s="107"/>
      <c r="L19" s="149">
        <v>2636</v>
      </c>
    </row>
    <row r="20" spans="1:16" s="164" customFormat="1" ht="18" customHeight="1" x14ac:dyDescent="0.2">
      <c r="A20" s="166" t="s">
        <v>756</v>
      </c>
      <c r="B20" s="167" t="s">
        <v>757</v>
      </c>
      <c r="C20" s="157"/>
      <c r="D20" s="158">
        <f>SUM('10'!D25)</f>
        <v>16926</v>
      </c>
      <c r="E20" s="158">
        <f>SUM('10'!E25)</f>
        <v>19656</v>
      </c>
      <c r="F20" s="158">
        <f>SUM('10'!F25)</f>
        <v>11983</v>
      </c>
      <c r="G20" s="158">
        <f>SUM('10'!G25)</f>
        <v>21572</v>
      </c>
      <c r="H20" s="159">
        <f>G20/E20*100</f>
        <v>109.74765974765974</v>
      </c>
      <c r="I20" s="160"/>
      <c r="J20" s="161"/>
      <c r="K20" s="162"/>
      <c r="L20" s="163"/>
      <c r="P20" s="165"/>
    </row>
    <row r="21" spans="1:16" s="164" customFormat="1" ht="18" customHeight="1" x14ac:dyDescent="0.2">
      <c r="A21" s="168"/>
      <c r="B21" s="169" t="s">
        <v>758</v>
      </c>
      <c r="C21" s="157"/>
      <c r="D21" s="158">
        <f>SUM('10'!D26)</f>
        <v>3482707</v>
      </c>
      <c r="E21" s="158">
        <f>SUM('10'!E26)</f>
        <v>0</v>
      </c>
      <c r="F21" s="158">
        <f>SUM('10'!F26)</f>
        <v>0</v>
      </c>
      <c r="G21" s="158">
        <f>SUM('10'!G26)</f>
        <v>0</v>
      </c>
      <c r="H21" s="159"/>
      <c r="I21" s="160"/>
      <c r="J21" s="161"/>
      <c r="K21" s="162"/>
      <c r="L21" s="163"/>
      <c r="P21" s="165"/>
    </row>
    <row r="22" spans="1:16" s="38" customFormat="1" ht="18" customHeight="1" x14ac:dyDescent="0.25">
      <c r="A22" s="113" t="s">
        <v>98</v>
      </c>
      <c r="B22" s="39"/>
      <c r="C22" s="39">
        <v>11</v>
      </c>
      <c r="D22" s="40">
        <f>SUM('11'!D16)</f>
        <v>332942</v>
      </c>
      <c r="E22" s="40">
        <f>SUM('11'!E16)</f>
        <v>1654</v>
      </c>
      <c r="F22" s="40">
        <f>SUM('11'!F16)</f>
        <v>1654</v>
      </c>
      <c r="G22" s="40">
        <f>SUM('11'!G16)</f>
        <v>1571</v>
      </c>
      <c r="H22" s="83">
        <f>G22/E22*100</f>
        <v>94.98186215235792</v>
      </c>
      <c r="I22" s="55">
        <v>9789</v>
      </c>
      <c r="J22" s="41" t="e">
        <f>#REF!-I22</f>
        <v>#REF!</v>
      </c>
      <c r="L22" s="149">
        <v>1654</v>
      </c>
      <c r="P22" s="112"/>
    </row>
    <row r="23" spans="1:16" s="164" customFormat="1" ht="18" customHeight="1" x14ac:dyDescent="0.2">
      <c r="A23" s="166" t="s">
        <v>756</v>
      </c>
      <c r="B23" s="167" t="s">
        <v>757</v>
      </c>
      <c r="C23" s="157"/>
      <c r="D23" s="158">
        <f>SUM('11'!D14)</f>
        <v>5814</v>
      </c>
      <c r="E23" s="158">
        <f>SUM('11'!E14)</f>
        <v>1654</v>
      </c>
      <c r="F23" s="158">
        <f>SUM('11'!F14)</f>
        <v>1654</v>
      </c>
      <c r="G23" s="158">
        <f>SUM('11'!G14)</f>
        <v>1571</v>
      </c>
      <c r="H23" s="159">
        <f>G23/E23*100</f>
        <v>94.98186215235792</v>
      </c>
      <c r="I23" s="160"/>
      <c r="J23" s="161"/>
      <c r="K23" s="162"/>
      <c r="L23" s="163"/>
      <c r="P23" s="165"/>
    </row>
    <row r="24" spans="1:16" s="164" customFormat="1" ht="18" customHeight="1" x14ac:dyDescent="0.2">
      <c r="A24" s="168"/>
      <c r="B24" s="169" t="s">
        <v>758</v>
      </c>
      <c r="C24" s="157"/>
      <c r="D24" s="158">
        <f>SUM('11'!D15)</f>
        <v>327128</v>
      </c>
      <c r="E24" s="158">
        <f>SUM('11'!E15)</f>
        <v>0</v>
      </c>
      <c r="F24" s="158">
        <f>SUM('11'!F15)</f>
        <v>0</v>
      </c>
      <c r="G24" s="158">
        <f>SUM('11'!G15)</f>
        <v>0</v>
      </c>
      <c r="H24" s="159"/>
      <c r="I24" s="160"/>
      <c r="J24" s="161"/>
      <c r="K24" s="162"/>
      <c r="L24" s="163"/>
      <c r="P24" s="165"/>
    </row>
    <row r="25" spans="1:16" s="38" customFormat="1" ht="18" customHeight="1" x14ac:dyDescent="0.25">
      <c r="A25" s="335" t="s">
        <v>99</v>
      </c>
      <c r="B25" s="336"/>
      <c r="C25" s="39">
        <v>12</v>
      </c>
      <c r="D25" s="40">
        <f>SUM('12'!D16)</f>
        <v>1635</v>
      </c>
      <c r="E25" s="40">
        <f>SUM('12'!E16)</f>
        <v>4020</v>
      </c>
      <c r="F25" s="40">
        <f>SUM('12'!F16)</f>
        <v>4020</v>
      </c>
      <c r="G25" s="40">
        <f>SUM('12'!G16)</f>
        <v>780</v>
      </c>
      <c r="H25" s="83">
        <f t="shared" ref="H25" si="1">G25/E25*100</f>
        <v>19.402985074626866</v>
      </c>
      <c r="I25" s="110">
        <v>800194</v>
      </c>
      <c r="J25" s="111" t="e">
        <f>#REF!-I25</f>
        <v>#REF!</v>
      </c>
      <c r="K25" s="112"/>
      <c r="L25" s="149">
        <v>820</v>
      </c>
      <c r="M25" s="112"/>
      <c r="N25" s="112"/>
      <c r="O25" s="112"/>
      <c r="P25" s="112"/>
    </row>
    <row r="26" spans="1:16" s="108" customFormat="1" ht="18" customHeight="1" x14ac:dyDescent="0.25">
      <c r="A26" s="103" t="s">
        <v>106</v>
      </c>
      <c r="B26" s="104"/>
      <c r="C26" s="104">
        <v>14</v>
      </c>
      <c r="D26" s="105">
        <f>SUM('14'!D17)</f>
        <v>19090</v>
      </c>
      <c r="E26" s="105">
        <f>SUM('14'!E17)</f>
        <v>20292</v>
      </c>
      <c r="F26" s="105">
        <f>SUM('14'!F17)</f>
        <v>21554</v>
      </c>
      <c r="G26" s="105">
        <f>SUM('14'!G17)</f>
        <v>23764</v>
      </c>
      <c r="H26" s="83">
        <f>G26/E26*100</f>
        <v>117.11019120835797</v>
      </c>
      <c r="I26" s="106">
        <v>27308</v>
      </c>
      <c r="J26" s="41" t="e">
        <f>#REF!-I26</f>
        <v>#REF!</v>
      </c>
      <c r="K26" s="107"/>
      <c r="L26" s="149">
        <v>20092</v>
      </c>
      <c r="P26" s="109"/>
    </row>
    <row r="27" spans="1:16" s="164" customFormat="1" ht="18" customHeight="1" x14ac:dyDescent="0.2">
      <c r="A27" s="166" t="s">
        <v>756</v>
      </c>
      <c r="B27" s="167" t="s">
        <v>757</v>
      </c>
      <c r="C27" s="157"/>
      <c r="D27" s="158">
        <f>SUM('14'!D15)</f>
        <v>16568</v>
      </c>
      <c r="E27" s="158">
        <f>SUM('14'!E15)</f>
        <v>20292</v>
      </c>
      <c r="F27" s="158">
        <f>SUM('14'!F15)</f>
        <v>21554</v>
      </c>
      <c r="G27" s="158">
        <f>SUM('14'!G15)</f>
        <v>23764</v>
      </c>
      <c r="H27" s="159">
        <f>G27/E27*100</f>
        <v>117.11019120835797</v>
      </c>
      <c r="I27" s="160"/>
      <c r="J27" s="161"/>
      <c r="K27" s="162"/>
      <c r="L27" s="163"/>
      <c r="P27" s="165"/>
    </row>
    <row r="28" spans="1:16" s="164" customFormat="1" ht="18" customHeight="1" x14ac:dyDescent="0.2">
      <c r="A28" s="168"/>
      <c r="B28" s="169" t="s">
        <v>758</v>
      </c>
      <c r="C28" s="157"/>
      <c r="D28" s="158">
        <f>SUM('14'!D16)</f>
        <v>2522</v>
      </c>
      <c r="E28" s="158">
        <f>SUM('14'!E16)</f>
        <v>0</v>
      </c>
      <c r="F28" s="158">
        <f>SUM('14'!F16)</f>
        <v>0</v>
      </c>
      <c r="G28" s="158">
        <f>SUM('14'!G16)</f>
        <v>0</v>
      </c>
      <c r="H28" s="159"/>
      <c r="I28" s="160"/>
      <c r="J28" s="161"/>
      <c r="K28" s="162"/>
      <c r="L28" s="163"/>
      <c r="P28" s="165"/>
    </row>
    <row r="29" spans="1:16" s="85" customFormat="1" ht="18" customHeight="1" x14ac:dyDescent="0.25">
      <c r="A29" s="339" t="s">
        <v>107</v>
      </c>
      <c r="B29" s="340"/>
      <c r="C29" s="99">
        <v>16</v>
      </c>
      <c r="D29" s="100">
        <f>SUM('16'!C10)</f>
        <v>0</v>
      </c>
      <c r="E29" s="100"/>
      <c r="F29" s="100">
        <f>SUM('16'!F10)</f>
        <v>20</v>
      </c>
      <c r="G29" s="100">
        <f>SUM('16'!G10)</f>
        <v>10</v>
      </c>
      <c r="H29" s="83"/>
      <c r="I29" s="55">
        <v>20</v>
      </c>
      <c r="J29" s="41" t="e">
        <f>#REF!-I29</f>
        <v>#REF!</v>
      </c>
      <c r="K29" s="38"/>
      <c r="L29" s="149">
        <v>20</v>
      </c>
    </row>
    <row r="30" spans="1:16" s="85" customFormat="1" ht="18" customHeight="1" thickBot="1" x14ac:dyDescent="0.3">
      <c r="A30" s="335" t="s">
        <v>273</v>
      </c>
      <c r="B30" s="341"/>
      <c r="C30" s="39">
        <v>17</v>
      </c>
      <c r="D30" s="40">
        <f>SUM('17'!D12)</f>
        <v>487</v>
      </c>
      <c r="E30" s="40">
        <f>SUM('17'!E12)</f>
        <v>2140</v>
      </c>
      <c r="F30" s="40">
        <f>SUM('17'!F12)</f>
        <v>5840</v>
      </c>
      <c r="G30" s="40">
        <f>SUM('17'!G12)</f>
        <v>6640</v>
      </c>
      <c r="H30" s="83">
        <f>G30/E30*100</f>
        <v>310.28037383177571</v>
      </c>
      <c r="I30" s="101">
        <v>1750</v>
      </c>
      <c r="J30" s="41" t="e">
        <f>#REF!-I30</f>
        <v>#REF!</v>
      </c>
      <c r="K30" s="38"/>
      <c r="L30" s="149">
        <v>6690</v>
      </c>
    </row>
    <row r="31" spans="1:16" s="85" customFormat="1" ht="18" customHeight="1" thickTop="1" thickBot="1" x14ac:dyDescent="0.3">
      <c r="A31" s="335" t="s">
        <v>113</v>
      </c>
      <c r="B31" s="336"/>
      <c r="C31" s="39">
        <v>18</v>
      </c>
      <c r="D31" s="40">
        <f>SUM('18'!D18)</f>
        <v>32411</v>
      </c>
      <c r="E31" s="40">
        <f>SUM('18'!E18)</f>
        <v>40603</v>
      </c>
      <c r="F31" s="40">
        <f>SUM('18'!F18)</f>
        <v>41508</v>
      </c>
      <c r="G31" s="40">
        <f>SUM('18'!G18)</f>
        <v>38573</v>
      </c>
      <c r="H31" s="83">
        <f>G31/E31*100</f>
        <v>95.000369430830233</v>
      </c>
      <c r="I31" s="91"/>
      <c r="J31" s="92"/>
      <c r="K31" s="38"/>
      <c r="L31" s="149">
        <v>40603</v>
      </c>
    </row>
    <row r="32" spans="1:16" s="38" customFormat="1" ht="33.75" customHeight="1" thickTop="1" x14ac:dyDescent="0.25">
      <c r="A32" s="337" t="s">
        <v>289</v>
      </c>
      <c r="B32" s="338"/>
      <c r="C32" s="67">
        <v>19</v>
      </c>
      <c r="D32" s="93">
        <f>SUM('19'!D14)</f>
        <v>566</v>
      </c>
      <c r="E32" s="93">
        <f>SUM('19'!E14)</f>
        <v>17228</v>
      </c>
      <c r="F32" s="93">
        <f>SUM('19'!F14)</f>
        <v>34289</v>
      </c>
      <c r="G32" s="93">
        <f>SUM('19'!G14)</f>
        <v>55678</v>
      </c>
      <c r="H32" s="94">
        <f>G32/E32*100</f>
        <v>323.18319015556074</v>
      </c>
      <c r="I32" s="95"/>
      <c r="J32" s="96"/>
      <c r="K32" s="97"/>
      <c r="L32" s="149">
        <v>50828</v>
      </c>
      <c r="M32" s="85"/>
      <c r="N32" s="98"/>
    </row>
    <row r="33" spans="1:14" s="85" customFormat="1" ht="18" customHeight="1" thickBot="1" x14ac:dyDescent="0.3">
      <c r="A33" s="342" t="s">
        <v>329</v>
      </c>
      <c r="B33" s="343"/>
      <c r="C33" s="39">
        <v>20</v>
      </c>
      <c r="D33" s="40">
        <f>SUM('20'!D10)</f>
        <v>0</v>
      </c>
      <c r="E33" s="40">
        <f>SUM('20'!E10)</f>
        <v>0</v>
      </c>
      <c r="F33" s="40">
        <f>SUM('20'!F10)</f>
        <v>0</v>
      </c>
      <c r="G33" s="40">
        <f>SUM('20'!G10)</f>
        <v>15</v>
      </c>
      <c r="H33" s="83"/>
      <c r="I33" s="91"/>
      <c r="J33" s="92"/>
      <c r="K33" s="38"/>
      <c r="L33" s="152">
        <v>20</v>
      </c>
    </row>
    <row r="34" spans="1:14" s="44" customFormat="1" ht="25.5" customHeight="1" thickTop="1" thickBot="1" x14ac:dyDescent="0.3">
      <c r="A34" s="327" t="s">
        <v>760</v>
      </c>
      <c r="B34" s="328"/>
      <c r="C34" s="328"/>
      <c r="D34" s="49">
        <f>SUM(D7,D9,D12,D14,D15,D17,D20,D23,D25,D27,D29,D30,D31,D32,D33)</f>
        <v>529244</v>
      </c>
      <c r="E34" s="49">
        <f t="shared" ref="E34:F34" si="2">SUM(E7,E8,E11,E14,E15,E16,E19,E22,E25,E26,E29,E30,E31,E32,E33)</f>
        <v>649840</v>
      </c>
      <c r="F34" s="49">
        <f t="shared" si="2"/>
        <v>759367</v>
      </c>
      <c r="G34" s="49">
        <f>SUM(G7,G8,G11,G14,G15,G16,G19,G22,G25,G26,G29,G30,G31,G32,G33)</f>
        <v>686314</v>
      </c>
      <c r="H34" s="84">
        <f>G34/E34*100</f>
        <v>105.61276621937708</v>
      </c>
      <c r="I34" s="56" t="e">
        <f>SUM(I7:I14,I15,I16,I19,I22,I25,#REF!,I26,#REF!,I29,I30)</f>
        <v>#REF!</v>
      </c>
      <c r="J34" s="57" t="e">
        <f>SUM(J7:J14,J15,J16,J19,J22,J25,#REF!,J26,#REF!,J29,J30)</f>
        <v>#REF!</v>
      </c>
      <c r="L34" s="153">
        <f>SUM(L7:L33)</f>
        <v>643542</v>
      </c>
      <c r="M34" s="59"/>
      <c r="N34" s="61"/>
    </row>
    <row r="35" spans="1:14" s="44" customFormat="1" ht="15.75" thickTop="1" thickBot="1" x14ac:dyDescent="0.25">
      <c r="A35" s="171" t="s">
        <v>759</v>
      </c>
      <c r="B35" s="171"/>
      <c r="C35" s="171"/>
      <c r="D35" s="172">
        <f>SUM(D10,D13,D18,D21,D24,D28)</f>
        <v>3822172</v>
      </c>
      <c r="E35" s="171"/>
      <c r="F35" s="171"/>
      <c r="G35" s="171"/>
      <c r="H35" s="171"/>
      <c r="I35" s="42"/>
      <c r="J35" s="42"/>
      <c r="M35" s="59"/>
      <c r="N35" s="61"/>
    </row>
    <row r="36" spans="1:14" s="44" customFormat="1" ht="25.5" customHeight="1" thickTop="1" thickBot="1" x14ac:dyDescent="0.3">
      <c r="A36" s="327" t="s">
        <v>108</v>
      </c>
      <c r="B36" s="328"/>
      <c r="C36" s="328"/>
      <c r="D36" s="49">
        <f>SUM(D34:D35)</f>
        <v>4351416</v>
      </c>
      <c r="E36" s="49">
        <f t="shared" ref="E36:G36" si="3">SUM(E34:E35)</f>
        <v>649840</v>
      </c>
      <c r="F36" s="49">
        <f t="shared" si="3"/>
        <v>759367</v>
      </c>
      <c r="G36" s="49">
        <f t="shared" si="3"/>
        <v>686314</v>
      </c>
      <c r="H36" s="84">
        <f>G36/E36*100</f>
        <v>105.61276621937708</v>
      </c>
      <c r="I36" s="56" t="e">
        <f>SUM(I9:I16,I17,I18,I21,I24,I27,#REF!,I28,#REF!,I31,I32)</f>
        <v>#REF!</v>
      </c>
      <c r="J36" s="57" t="e">
        <f>SUM(J9:J16,J17,J18,J21,J24,J27,#REF!,J28,#REF!,J31,J32)</f>
        <v>#REF!</v>
      </c>
      <c r="L36" s="153">
        <f>SUM(L34)</f>
        <v>643542</v>
      </c>
      <c r="M36" s="59"/>
      <c r="N36" s="61"/>
    </row>
    <row r="37" spans="1:14" ht="13.5" thickTop="1" x14ac:dyDescent="0.2">
      <c r="A37" s="45"/>
      <c r="B37" s="45"/>
      <c r="C37" s="45"/>
      <c r="D37" s="80"/>
      <c r="E37" s="80"/>
      <c r="F37" s="80"/>
      <c r="G37" s="80"/>
      <c r="H37" s="66"/>
      <c r="I37" s="45"/>
      <c r="J37" s="45"/>
    </row>
    <row r="38" spans="1:14" x14ac:dyDescent="0.2">
      <c r="B38" s="45"/>
      <c r="C38" s="45"/>
      <c r="D38" s="80"/>
      <c r="E38" s="65"/>
      <c r="F38" s="65"/>
      <c r="G38" s="65"/>
      <c r="H38" s="66"/>
      <c r="I38" s="45"/>
      <c r="J38" s="45"/>
    </row>
    <row r="39" spans="1:14" x14ac:dyDescent="0.2">
      <c r="A39" s="45"/>
      <c r="B39" s="45"/>
      <c r="C39" s="45"/>
      <c r="D39" s="65"/>
      <c r="E39" s="65"/>
      <c r="F39" s="65"/>
      <c r="G39" s="65"/>
      <c r="H39" s="66"/>
      <c r="I39" s="45"/>
      <c r="J39" s="45"/>
    </row>
    <row r="40" spans="1:14" x14ac:dyDescent="0.2">
      <c r="A40" s="45"/>
      <c r="B40" s="45"/>
      <c r="C40" s="45"/>
      <c r="D40" s="65"/>
      <c r="E40" s="65"/>
      <c r="F40" s="65"/>
      <c r="G40" s="65"/>
      <c r="H40" s="66"/>
      <c r="I40" s="45"/>
      <c r="J40" s="45"/>
    </row>
    <row r="41" spans="1:14" ht="14.25" x14ac:dyDescent="0.2">
      <c r="D41" s="43"/>
      <c r="E41" s="43"/>
      <c r="F41" s="43"/>
      <c r="G41" s="43"/>
    </row>
    <row r="51" spans="8:8" x14ac:dyDescent="0.2">
      <c r="H51" s="62"/>
    </row>
    <row r="52" spans="8:8" x14ac:dyDescent="0.2">
      <c r="H52" s="62"/>
    </row>
    <row r="53" spans="8:8" x14ac:dyDescent="0.2">
      <c r="H53" s="62"/>
    </row>
    <row r="54" spans="8:8" x14ac:dyDescent="0.2">
      <c r="H54" s="62"/>
    </row>
    <row r="55" spans="8:8" x14ac:dyDescent="0.2">
      <c r="H55" s="62"/>
    </row>
    <row r="56" spans="8:8" x14ac:dyDescent="0.2">
      <c r="H56" s="62"/>
    </row>
    <row r="57" spans="8:8" x14ac:dyDescent="0.2">
      <c r="H57" s="62"/>
    </row>
    <row r="58" spans="8:8" x14ac:dyDescent="0.2">
      <c r="H58" s="62"/>
    </row>
    <row r="59" spans="8:8" x14ac:dyDescent="0.2">
      <c r="H59" s="62"/>
    </row>
    <row r="60" spans="8:8" x14ac:dyDescent="0.2">
      <c r="H60" s="62"/>
    </row>
    <row r="61" spans="8:8" x14ac:dyDescent="0.2">
      <c r="H61" s="62"/>
    </row>
    <row r="62" spans="8:8" x14ac:dyDescent="0.2">
      <c r="H62" s="62"/>
    </row>
    <row r="63" spans="8:8" x14ac:dyDescent="0.2">
      <c r="H63" s="62"/>
    </row>
    <row r="64" spans="8:8" x14ac:dyDescent="0.2">
      <c r="H64" s="62"/>
    </row>
    <row r="65" spans="8:8" x14ac:dyDescent="0.2">
      <c r="H65" s="62"/>
    </row>
    <row r="66" spans="8:8" x14ac:dyDescent="0.2">
      <c r="H66" s="62"/>
    </row>
    <row r="67" spans="8:8" x14ac:dyDescent="0.2">
      <c r="H67" s="62"/>
    </row>
    <row r="68" spans="8:8" x14ac:dyDescent="0.2">
      <c r="H68" s="62"/>
    </row>
    <row r="69" spans="8:8" x14ac:dyDescent="0.2">
      <c r="H69" s="62"/>
    </row>
    <row r="70" spans="8:8" x14ac:dyDescent="0.2">
      <c r="H70" s="62"/>
    </row>
    <row r="71" spans="8:8" x14ac:dyDescent="0.2">
      <c r="H71" s="62"/>
    </row>
    <row r="72" spans="8:8" x14ac:dyDescent="0.2">
      <c r="H72" s="62"/>
    </row>
    <row r="73" spans="8:8" x14ac:dyDescent="0.2">
      <c r="H73" s="62"/>
    </row>
    <row r="74" spans="8:8" x14ac:dyDescent="0.2">
      <c r="H74" s="62"/>
    </row>
    <row r="75" spans="8:8" x14ac:dyDescent="0.2">
      <c r="H75" s="62"/>
    </row>
    <row r="76" spans="8:8" x14ac:dyDescent="0.2">
      <c r="H76" s="62"/>
    </row>
    <row r="77" spans="8:8" x14ac:dyDescent="0.2">
      <c r="H77" s="62"/>
    </row>
    <row r="78" spans="8:8" x14ac:dyDescent="0.2">
      <c r="H78" s="62"/>
    </row>
    <row r="79" spans="8:8" x14ac:dyDescent="0.2">
      <c r="H79" s="62"/>
    </row>
    <row r="80" spans="8:8" x14ac:dyDescent="0.2">
      <c r="H80" s="62"/>
    </row>
    <row r="81" spans="8:8" x14ac:dyDescent="0.2">
      <c r="H81" s="62"/>
    </row>
    <row r="82" spans="8:8" x14ac:dyDescent="0.2">
      <c r="H82" s="62"/>
    </row>
    <row r="83" spans="8:8" x14ac:dyDescent="0.2">
      <c r="H83" s="62"/>
    </row>
    <row r="84" spans="8:8" x14ac:dyDescent="0.2">
      <c r="H84" s="62"/>
    </row>
    <row r="85" spans="8:8" x14ac:dyDescent="0.2">
      <c r="H85" s="62"/>
    </row>
    <row r="86" spans="8:8" x14ac:dyDescent="0.2">
      <c r="H86" s="62"/>
    </row>
    <row r="87" spans="8:8" x14ac:dyDescent="0.2">
      <c r="H87" s="62"/>
    </row>
    <row r="88" spans="8:8" x14ac:dyDescent="0.2">
      <c r="H88" s="62"/>
    </row>
    <row r="89" spans="8:8" x14ac:dyDescent="0.2">
      <c r="H89" s="62"/>
    </row>
    <row r="90" spans="8:8" x14ac:dyDescent="0.2">
      <c r="H90" s="62"/>
    </row>
    <row r="91" spans="8:8" x14ac:dyDescent="0.2">
      <c r="H91" s="62"/>
    </row>
    <row r="92" spans="8:8" x14ac:dyDescent="0.2">
      <c r="H92" s="62"/>
    </row>
    <row r="93" spans="8:8" x14ac:dyDescent="0.2">
      <c r="H93" s="62"/>
    </row>
    <row r="94" spans="8:8" x14ac:dyDescent="0.2">
      <c r="H94" s="62"/>
    </row>
    <row r="95" spans="8:8" x14ac:dyDescent="0.2">
      <c r="H95" s="62"/>
    </row>
    <row r="96" spans="8:8" x14ac:dyDescent="0.2">
      <c r="H96" s="62"/>
    </row>
    <row r="97" spans="8:8" x14ac:dyDescent="0.2">
      <c r="H97" s="62"/>
    </row>
    <row r="98" spans="8:8" x14ac:dyDescent="0.2">
      <c r="H98" s="62"/>
    </row>
    <row r="99" spans="8:8" x14ac:dyDescent="0.2">
      <c r="H99" s="62"/>
    </row>
    <row r="100" spans="8:8" x14ac:dyDescent="0.2">
      <c r="H100" s="62"/>
    </row>
    <row r="101" spans="8:8" x14ac:dyDescent="0.2">
      <c r="H101" s="62"/>
    </row>
    <row r="102" spans="8:8" x14ac:dyDescent="0.2">
      <c r="H102" s="62"/>
    </row>
    <row r="103" spans="8:8" x14ac:dyDescent="0.2">
      <c r="H103" s="62"/>
    </row>
    <row r="104" spans="8:8" x14ac:dyDescent="0.2">
      <c r="H104" s="62"/>
    </row>
    <row r="105" spans="8:8" x14ac:dyDescent="0.2">
      <c r="H105" s="62"/>
    </row>
    <row r="106" spans="8:8" x14ac:dyDescent="0.2">
      <c r="H106" s="62"/>
    </row>
    <row r="107" spans="8:8" x14ac:dyDescent="0.2">
      <c r="H107" s="62"/>
    </row>
    <row r="108" spans="8:8" x14ac:dyDescent="0.2">
      <c r="H108" s="62"/>
    </row>
    <row r="109" spans="8:8" x14ac:dyDescent="0.2">
      <c r="H109" s="62"/>
    </row>
    <row r="110" spans="8:8" x14ac:dyDescent="0.2">
      <c r="H110" s="62"/>
    </row>
    <row r="111" spans="8:8" x14ac:dyDescent="0.2">
      <c r="H111" s="62"/>
    </row>
    <row r="112" spans="8:8" x14ac:dyDescent="0.2">
      <c r="H112" s="62"/>
    </row>
    <row r="113" spans="8:8" x14ac:dyDescent="0.2">
      <c r="H113" s="62"/>
    </row>
    <row r="114" spans="8:8" x14ac:dyDescent="0.2">
      <c r="H114" s="62"/>
    </row>
    <row r="115" spans="8:8" x14ac:dyDescent="0.2">
      <c r="H115" s="62"/>
    </row>
    <row r="116" spans="8:8" x14ac:dyDescent="0.2">
      <c r="H116" s="62"/>
    </row>
    <row r="117" spans="8:8" x14ac:dyDescent="0.2">
      <c r="H117" s="62"/>
    </row>
    <row r="118" spans="8:8" x14ac:dyDescent="0.2">
      <c r="H118" s="62"/>
    </row>
    <row r="119" spans="8:8" x14ac:dyDescent="0.2">
      <c r="H119" s="62"/>
    </row>
    <row r="120" spans="8:8" x14ac:dyDescent="0.2">
      <c r="H120" s="62"/>
    </row>
    <row r="121" spans="8:8" x14ac:dyDescent="0.2">
      <c r="H121" s="62"/>
    </row>
    <row r="122" spans="8:8" x14ac:dyDescent="0.2">
      <c r="H122" s="62"/>
    </row>
    <row r="123" spans="8:8" x14ac:dyDescent="0.2">
      <c r="H123" s="62"/>
    </row>
    <row r="124" spans="8:8" x14ac:dyDescent="0.2">
      <c r="H124" s="62"/>
    </row>
    <row r="125" spans="8:8" x14ac:dyDescent="0.2">
      <c r="H125" s="62"/>
    </row>
    <row r="126" spans="8:8" x14ac:dyDescent="0.2">
      <c r="H126" s="62"/>
    </row>
    <row r="127" spans="8:8" x14ac:dyDescent="0.2">
      <c r="H127" s="62"/>
    </row>
    <row r="128" spans="8:8" x14ac:dyDescent="0.2">
      <c r="H128" s="62"/>
    </row>
    <row r="129" spans="8:8" x14ac:dyDescent="0.2">
      <c r="H129" s="62"/>
    </row>
    <row r="130" spans="8:8" x14ac:dyDescent="0.2">
      <c r="H130" s="62"/>
    </row>
    <row r="131" spans="8:8" x14ac:dyDescent="0.2">
      <c r="H131" s="62"/>
    </row>
    <row r="132" spans="8:8" x14ac:dyDescent="0.2">
      <c r="H132" s="62"/>
    </row>
    <row r="133" spans="8:8" x14ac:dyDescent="0.2">
      <c r="H133" s="62"/>
    </row>
    <row r="134" spans="8:8" x14ac:dyDescent="0.2">
      <c r="H134" s="62"/>
    </row>
    <row r="135" spans="8:8" x14ac:dyDescent="0.2">
      <c r="H135" s="62"/>
    </row>
    <row r="136" spans="8:8" x14ac:dyDescent="0.2">
      <c r="H136" s="62"/>
    </row>
    <row r="137" spans="8:8" x14ac:dyDescent="0.2">
      <c r="H137" s="62"/>
    </row>
    <row r="138" spans="8:8" x14ac:dyDescent="0.2">
      <c r="H138" s="62"/>
    </row>
    <row r="139" spans="8:8" x14ac:dyDescent="0.2">
      <c r="H139" s="62"/>
    </row>
    <row r="140" spans="8:8" x14ac:dyDescent="0.2">
      <c r="H140" s="62"/>
    </row>
    <row r="141" spans="8:8" x14ac:dyDescent="0.2">
      <c r="H141" s="62"/>
    </row>
    <row r="142" spans="8:8" x14ac:dyDescent="0.2">
      <c r="H142" s="62"/>
    </row>
    <row r="143" spans="8:8" x14ac:dyDescent="0.2">
      <c r="H143" s="62"/>
    </row>
    <row r="144" spans="8:8" x14ac:dyDescent="0.2">
      <c r="H144" s="62"/>
    </row>
    <row r="145" spans="8:8" x14ac:dyDescent="0.2">
      <c r="H145" s="62"/>
    </row>
    <row r="146" spans="8:8" x14ac:dyDescent="0.2">
      <c r="H146" s="62"/>
    </row>
    <row r="147" spans="8:8" x14ac:dyDescent="0.2">
      <c r="H147" s="62"/>
    </row>
    <row r="148" spans="8:8" x14ac:dyDescent="0.2">
      <c r="H148" s="62"/>
    </row>
    <row r="149" spans="8:8" x14ac:dyDescent="0.2">
      <c r="H149" s="62"/>
    </row>
    <row r="150" spans="8:8" x14ac:dyDescent="0.2">
      <c r="H150" s="62"/>
    </row>
    <row r="151" spans="8:8" x14ac:dyDescent="0.2">
      <c r="H151" s="62"/>
    </row>
    <row r="152" spans="8:8" x14ac:dyDescent="0.2">
      <c r="H152" s="62"/>
    </row>
    <row r="153" spans="8:8" x14ac:dyDescent="0.2">
      <c r="H153" s="62"/>
    </row>
    <row r="154" spans="8:8" x14ac:dyDescent="0.2">
      <c r="H154" s="62"/>
    </row>
    <row r="155" spans="8:8" x14ac:dyDescent="0.2">
      <c r="H155" s="62"/>
    </row>
    <row r="156" spans="8:8" x14ac:dyDescent="0.2">
      <c r="H156" s="62"/>
    </row>
    <row r="157" spans="8:8" x14ac:dyDescent="0.2">
      <c r="H157" s="62"/>
    </row>
    <row r="158" spans="8:8" x14ac:dyDescent="0.2">
      <c r="H158" s="62"/>
    </row>
    <row r="159" spans="8:8" x14ac:dyDescent="0.2">
      <c r="H159" s="62"/>
    </row>
    <row r="160" spans="8:8" x14ac:dyDescent="0.2">
      <c r="H160" s="62"/>
    </row>
    <row r="161" spans="8:8" x14ac:dyDescent="0.2">
      <c r="H161" s="62"/>
    </row>
    <row r="162" spans="8:8" x14ac:dyDescent="0.2">
      <c r="H162" s="62"/>
    </row>
    <row r="163" spans="8:8" x14ac:dyDescent="0.2">
      <c r="H163" s="62"/>
    </row>
    <row r="164" spans="8:8" x14ac:dyDescent="0.2">
      <c r="H164" s="62"/>
    </row>
    <row r="165" spans="8:8" x14ac:dyDescent="0.2">
      <c r="H165" s="62"/>
    </row>
    <row r="166" spans="8:8" x14ac:dyDescent="0.2">
      <c r="H166" s="62"/>
    </row>
    <row r="167" spans="8:8" x14ac:dyDescent="0.2">
      <c r="H167" s="62"/>
    </row>
    <row r="168" spans="8:8" x14ac:dyDescent="0.2">
      <c r="H168" s="62"/>
    </row>
    <row r="169" spans="8:8" x14ac:dyDescent="0.2">
      <c r="H169" s="62"/>
    </row>
    <row r="170" spans="8:8" x14ac:dyDescent="0.2">
      <c r="H170" s="62"/>
    </row>
    <row r="171" spans="8:8" x14ac:dyDescent="0.2">
      <c r="H171" s="62"/>
    </row>
    <row r="172" spans="8:8" x14ac:dyDescent="0.2">
      <c r="H172" s="62"/>
    </row>
    <row r="173" spans="8:8" x14ac:dyDescent="0.2">
      <c r="H173" s="62"/>
    </row>
    <row r="174" spans="8:8" x14ac:dyDescent="0.2">
      <c r="H174" s="62"/>
    </row>
    <row r="175" spans="8:8" x14ac:dyDescent="0.2">
      <c r="H175" s="62"/>
    </row>
    <row r="176" spans="8:8" x14ac:dyDescent="0.2">
      <c r="H176" s="62"/>
    </row>
    <row r="177" spans="8:8" x14ac:dyDescent="0.2">
      <c r="H177" s="62"/>
    </row>
    <row r="178" spans="8:8" x14ac:dyDescent="0.2">
      <c r="H178" s="62"/>
    </row>
    <row r="179" spans="8:8" x14ac:dyDescent="0.2">
      <c r="H179" s="62"/>
    </row>
    <row r="180" spans="8:8" x14ac:dyDescent="0.2">
      <c r="H180" s="62"/>
    </row>
    <row r="181" spans="8:8" x14ac:dyDescent="0.2">
      <c r="H181" s="62"/>
    </row>
    <row r="182" spans="8:8" x14ac:dyDescent="0.2">
      <c r="H182" s="62"/>
    </row>
    <row r="183" spans="8:8" x14ac:dyDescent="0.2">
      <c r="H183" s="62"/>
    </row>
    <row r="184" spans="8:8" x14ac:dyDescent="0.2">
      <c r="H184" s="62"/>
    </row>
    <row r="185" spans="8:8" x14ac:dyDescent="0.2">
      <c r="H185" s="62"/>
    </row>
    <row r="186" spans="8:8" x14ac:dyDescent="0.2">
      <c r="H186" s="62"/>
    </row>
    <row r="187" spans="8:8" x14ac:dyDescent="0.2">
      <c r="H187" s="62"/>
    </row>
    <row r="188" spans="8:8" x14ac:dyDescent="0.2">
      <c r="H188" s="62"/>
    </row>
    <row r="189" spans="8:8" x14ac:dyDescent="0.2">
      <c r="H189" s="62"/>
    </row>
    <row r="190" spans="8:8" x14ac:dyDescent="0.2">
      <c r="H190" s="62"/>
    </row>
    <row r="191" spans="8:8" x14ac:dyDescent="0.2">
      <c r="H191" s="62"/>
    </row>
    <row r="192" spans="8:8" x14ac:dyDescent="0.2">
      <c r="H192" s="62"/>
    </row>
    <row r="193" spans="8:8" x14ac:dyDescent="0.2">
      <c r="H193" s="62"/>
    </row>
    <row r="194" spans="8:8" x14ac:dyDescent="0.2">
      <c r="H194" s="62"/>
    </row>
    <row r="195" spans="8:8" x14ac:dyDescent="0.2">
      <c r="H195" s="62"/>
    </row>
    <row r="196" spans="8:8" x14ac:dyDescent="0.2">
      <c r="H196" s="62"/>
    </row>
    <row r="197" spans="8:8" x14ac:dyDescent="0.2">
      <c r="H197" s="62"/>
    </row>
    <row r="198" spans="8:8" x14ac:dyDescent="0.2">
      <c r="H198" s="62"/>
    </row>
    <row r="199" spans="8:8" x14ac:dyDescent="0.2">
      <c r="H199" s="62"/>
    </row>
    <row r="200" spans="8:8" x14ac:dyDescent="0.2">
      <c r="H200" s="62"/>
    </row>
    <row r="201" spans="8:8" x14ac:dyDescent="0.2">
      <c r="H201" s="62"/>
    </row>
    <row r="202" spans="8:8" x14ac:dyDescent="0.2">
      <c r="H202" s="62"/>
    </row>
    <row r="203" spans="8:8" x14ac:dyDescent="0.2">
      <c r="H203" s="62"/>
    </row>
    <row r="204" spans="8:8" x14ac:dyDescent="0.2">
      <c r="H204" s="62"/>
    </row>
    <row r="205" spans="8:8" x14ac:dyDescent="0.2">
      <c r="H205" s="62"/>
    </row>
    <row r="206" spans="8:8" x14ac:dyDescent="0.2">
      <c r="H206" s="62"/>
    </row>
    <row r="207" spans="8:8" x14ac:dyDescent="0.2">
      <c r="H207" s="62"/>
    </row>
    <row r="208" spans="8:8" x14ac:dyDescent="0.2">
      <c r="H208" s="62"/>
    </row>
    <row r="209" spans="8:8" x14ac:dyDescent="0.2">
      <c r="H209" s="62"/>
    </row>
  </sheetData>
  <mergeCells count="12">
    <mergeCell ref="A36:C36"/>
    <mergeCell ref="A5:B5"/>
    <mergeCell ref="A6:B6"/>
    <mergeCell ref="A11:B11"/>
    <mergeCell ref="A25:B25"/>
    <mergeCell ref="A15:B15"/>
    <mergeCell ref="A29:B29"/>
    <mergeCell ref="A30:B30"/>
    <mergeCell ref="A34:C34"/>
    <mergeCell ref="A31:B31"/>
    <mergeCell ref="A32:B32"/>
    <mergeCell ref="A33:B33"/>
  </mergeCells>
  <pageMargins left="0.70866141732283472" right="0.70866141732283472" top="0.78740157480314965" bottom="0.78740157480314965" header="0.31496062992125984" footer="0.31496062992125984"/>
  <pageSetup paperSize="9" scale="70" firstPageNumber="20" orientation="landscape" useFirstPageNumber="1" r:id="rId1"/>
  <headerFooter>
    <oddFooter>&amp;L&amp;"-,Kurzíva"Zastupitelstvo Olomouckého kraje 19-12-2016
6. - Rozpočet Olomouckého kraje 2017 - návrh rozpočtu
Příloha č. 3a): Výdaje odborů &amp;R&amp;"-,Kurzíva"Strana &amp;P (celkem 137)</oddFooter>
  </headerFooter>
  <rowBreaks count="1" manualBreakCount="1">
    <brk id="3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55"/>
  <sheetViews>
    <sheetView showGridLines="0" view="pageBreakPreview" topLeftCell="A31" zoomScaleNormal="100" zoomScaleSheetLayoutView="100" workbookViewId="0">
      <selection activeCell="K17" sqref="K17"/>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6.140625" style="135" customWidth="1"/>
    <col min="10" max="10" width="9.140625" style="135"/>
    <col min="11" max="11" width="14.42578125" style="135" bestFit="1" customWidth="1"/>
    <col min="12" max="12" width="9.140625" style="135"/>
    <col min="13" max="13" width="13.28515625" style="135" customWidth="1"/>
    <col min="14" max="16384" width="9.140625" style="135"/>
  </cols>
  <sheetData>
    <row r="1" spans="1:8" ht="23.25" x14ac:dyDescent="0.35">
      <c r="A1" s="247" t="s">
        <v>99</v>
      </c>
      <c r="G1" s="376" t="s">
        <v>172</v>
      </c>
      <c r="H1" s="376"/>
    </row>
    <row r="3" spans="1:8" x14ac:dyDescent="0.2">
      <c r="A3" s="176" t="s">
        <v>1</v>
      </c>
      <c r="B3" s="176" t="s">
        <v>173</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15" thickTop="1" x14ac:dyDescent="0.2">
      <c r="A9" s="217">
        <v>2212</v>
      </c>
      <c r="B9" s="314">
        <v>51</v>
      </c>
      <c r="C9" s="315" t="s">
        <v>8</v>
      </c>
      <c r="D9" s="318">
        <v>93</v>
      </c>
      <c r="E9" s="318">
        <v>100</v>
      </c>
      <c r="F9" s="318">
        <v>100</v>
      </c>
      <c r="G9" s="318">
        <f>SUM(G21)</f>
        <v>90</v>
      </c>
      <c r="H9" s="254">
        <f>G9/E9*100</f>
        <v>90</v>
      </c>
    </row>
    <row r="10" spans="1:8" x14ac:dyDescent="0.2">
      <c r="A10" s="217">
        <v>2223</v>
      </c>
      <c r="B10" s="218">
        <v>51</v>
      </c>
      <c r="C10" s="315" t="s">
        <v>8</v>
      </c>
      <c r="D10" s="76">
        <v>246</v>
      </c>
      <c r="E10" s="76">
        <v>500</v>
      </c>
      <c r="F10" s="76">
        <v>500</v>
      </c>
      <c r="G10" s="76">
        <f>SUM(G29)</f>
        <v>570</v>
      </c>
      <c r="H10" s="102">
        <f t="shared" ref="H10:H16" si="0">G10/E10*100</f>
        <v>113.99999999999999</v>
      </c>
    </row>
    <row r="11" spans="1:8" ht="28.5" x14ac:dyDescent="0.2">
      <c r="A11" s="217">
        <v>2223</v>
      </c>
      <c r="B11" s="218">
        <v>53</v>
      </c>
      <c r="C11" s="311" t="s">
        <v>10</v>
      </c>
      <c r="D11" s="76">
        <v>800</v>
      </c>
      <c r="E11" s="76"/>
      <c r="F11" s="76"/>
      <c r="G11" s="76"/>
      <c r="H11" s="102"/>
    </row>
    <row r="12" spans="1:8" x14ac:dyDescent="0.2">
      <c r="A12" s="217">
        <v>2299</v>
      </c>
      <c r="B12" s="218">
        <v>51</v>
      </c>
      <c r="C12" s="315" t="s">
        <v>8</v>
      </c>
      <c r="D12" s="76">
        <v>240</v>
      </c>
      <c r="E12" s="76">
        <v>200</v>
      </c>
      <c r="F12" s="76">
        <v>200</v>
      </c>
      <c r="G12" s="76">
        <f>SUM(G39)</f>
        <v>110</v>
      </c>
      <c r="H12" s="102">
        <f t="shared" si="0"/>
        <v>55.000000000000007</v>
      </c>
    </row>
    <row r="13" spans="1:8" ht="28.5" x14ac:dyDescent="0.2">
      <c r="A13" s="217">
        <v>2299</v>
      </c>
      <c r="B13" s="218">
        <v>53</v>
      </c>
      <c r="C13" s="311" t="s">
        <v>10</v>
      </c>
      <c r="D13" s="76">
        <v>236</v>
      </c>
      <c r="E13" s="76"/>
      <c r="F13" s="76"/>
      <c r="G13" s="76"/>
      <c r="H13" s="102"/>
    </row>
    <row r="14" spans="1:8" x14ac:dyDescent="0.2">
      <c r="A14" s="217">
        <v>3399</v>
      </c>
      <c r="B14" s="218">
        <v>61</v>
      </c>
      <c r="C14" s="315" t="s">
        <v>77</v>
      </c>
      <c r="D14" s="76"/>
      <c r="E14" s="76">
        <v>3200</v>
      </c>
      <c r="F14" s="76">
        <v>3200</v>
      </c>
      <c r="G14" s="76">
        <v>0</v>
      </c>
      <c r="H14" s="102"/>
    </row>
    <row r="15" spans="1:8" ht="15" thickBot="1" x14ac:dyDescent="0.25">
      <c r="A15" s="217">
        <v>6172</v>
      </c>
      <c r="B15" s="224">
        <v>51</v>
      </c>
      <c r="C15" s="315" t="s">
        <v>8</v>
      </c>
      <c r="D15" s="76">
        <v>20</v>
      </c>
      <c r="E15" s="76">
        <v>20</v>
      </c>
      <c r="F15" s="76">
        <v>20</v>
      </c>
      <c r="G15" s="76">
        <f>SUM(G48)</f>
        <v>10</v>
      </c>
      <c r="H15" s="102">
        <f t="shared" si="0"/>
        <v>50</v>
      </c>
    </row>
    <row r="16" spans="1:8" s="231" customFormat="1" ht="16.5" thickTop="1" thickBot="1" x14ac:dyDescent="0.3">
      <c r="A16" s="360" t="s">
        <v>9</v>
      </c>
      <c r="B16" s="361"/>
      <c r="C16" s="362"/>
      <c r="D16" s="229">
        <f>SUM(D9:D15)</f>
        <v>1635</v>
      </c>
      <c r="E16" s="229">
        <f>SUM(E9:E15)</f>
        <v>4020</v>
      </c>
      <c r="F16" s="229">
        <f>SUM(F9:F15)</f>
        <v>4020</v>
      </c>
      <c r="G16" s="229">
        <f>SUM(G9:G15)</f>
        <v>780</v>
      </c>
      <c r="H16" s="139">
        <f t="shared" si="0"/>
        <v>19.402985074626866</v>
      </c>
    </row>
    <row r="17" spans="1:9" ht="15" thickTop="1" x14ac:dyDescent="0.2"/>
    <row r="18" spans="1:9" x14ac:dyDescent="0.2">
      <c r="A18" s="375" t="s">
        <v>342</v>
      </c>
      <c r="B18" s="375"/>
      <c r="C18" s="375"/>
      <c r="D18" s="375"/>
      <c r="E18" s="375"/>
      <c r="F18" s="375"/>
      <c r="G18" s="375"/>
      <c r="H18" s="375"/>
    </row>
    <row r="20" spans="1:9" ht="15" x14ac:dyDescent="0.25">
      <c r="A20" s="142" t="s">
        <v>13</v>
      </c>
    </row>
    <row r="21" spans="1:9" ht="17.25" customHeight="1" thickBot="1" x14ac:dyDescent="0.3">
      <c r="A21" s="143" t="s">
        <v>174</v>
      </c>
      <c r="B21" s="144"/>
      <c r="C21" s="145"/>
      <c r="D21" s="146"/>
      <c r="E21" s="146"/>
      <c r="F21" s="146"/>
      <c r="G21" s="352">
        <f>SUM(G22)</f>
        <v>90</v>
      </c>
      <c r="H21" s="352"/>
      <c r="I21" s="32"/>
    </row>
    <row r="22" spans="1:9" ht="17.25" customHeight="1" thickTop="1" x14ac:dyDescent="0.25">
      <c r="A22" s="312" t="s">
        <v>20</v>
      </c>
      <c r="B22" s="291"/>
      <c r="C22" s="289"/>
      <c r="D22" s="292"/>
      <c r="E22" s="292"/>
      <c r="F22" s="292"/>
      <c r="G22" s="366">
        <v>90</v>
      </c>
      <c r="H22" s="367"/>
      <c r="I22" s="32"/>
    </row>
    <row r="23" spans="1:9" x14ac:dyDescent="0.2">
      <c r="A23" s="422" t="s">
        <v>653</v>
      </c>
      <c r="B23" s="423"/>
      <c r="C23" s="423"/>
      <c r="D23" s="423"/>
      <c r="E23" s="423"/>
      <c r="F23" s="423"/>
      <c r="G23" s="423"/>
      <c r="H23" s="423"/>
    </row>
    <row r="24" spans="1:9" x14ac:dyDescent="0.2">
      <c r="A24" s="402"/>
      <c r="B24" s="402"/>
      <c r="C24" s="402"/>
      <c r="D24" s="402"/>
      <c r="E24" s="402"/>
      <c r="F24" s="402"/>
      <c r="G24" s="402"/>
      <c r="H24" s="402"/>
    </row>
    <row r="25" spans="1:9" x14ac:dyDescent="0.2">
      <c r="A25" s="402"/>
      <c r="B25" s="402"/>
      <c r="C25" s="402"/>
      <c r="D25" s="402"/>
      <c r="E25" s="402"/>
      <c r="F25" s="402"/>
      <c r="G25" s="402"/>
      <c r="H25" s="402"/>
    </row>
    <row r="26" spans="1:9" x14ac:dyDescent="0.2">
      <c r="A26" s="402"/>
      <c r="B26" s="402"/>
      <c r="C26" s="402"/>
      <c r="D26" s="402"/>
      <c r="E26" s="402"/>
      <c r="F26" s="402"/>
      <c r="G26" s="402"/>
      <c r="H26" s="402"/>
    </row>
    <row r="27" spans="1:9" x14ac:dyDescent="0.2">
      <c r="A27" s="402"/>
      <c r="B27" s="402"/>
      <c r="C27" s="402"/>
      <c r="D27" s="402"/>
      <c r="E27" s="402"/>
      <c r="F27" s="402"/>
      <c r="G27" s="402"/>
      <c r="H27" s="402"/>
    </row>
    <row r="28" spans="1:9" ht="15" x14ac:dyDescent="0.25">
      <c r="A28" s="183"/>
      <c r="B28" s="183"/>
      <c r="C28" s="183"/>
      <c r="D28" s="183"/>
      <c r="E28" s="183"/>
      <c r="F28" s="183"/>
      <c r="G28" s="183"/>
      <c r="H28" s="183"/>
    </row>
    <row r="29" spans="1:9" ht="17.25" customHeight="1" thickBot="1" x14ac:dyDescent="0.3">
      <c r="A29" s="143" t="s">
        <v>175</v>
      </c>
      <c r="B29" s="144"/>
      <c r="C29" s="145"/>
      <c r="D29" s="146"/>
      <c r="E29" s="146"/>
      <c r="F29" s="146"/>
      <c r="G29" s="352">
        <f>SUM(G30,G35)</f>
        <v>570</v>
      </c>
      <c r="H29" s="352"/>
      <c r="I29" s="32"/>
    </row>
    <row r="30" spans="1:9" ht="15.75" thickTop="1" x14ac:dyDescent="0.25">
      <c r="A30" s="140" t="s">
        <v>18</v>
      </c>
      <c r="G30" s="366">
        <v>120</v>
      </c>
      <c r="H30" s="367"/>
    </row>
    <row r="31" spans="1:9" ht="14.25" customHeight="1" x14ac:dyDescent="0.2">
      <c r="A31" s="393" t="s">
        <v>767</v>
      </c>
      <c r="B31" s="393"/>
      <c r="C31" s="393"/>
      <c r="D31" s="393"/>
      <c r="E31" s="393"/>
      <c r="F31" s="393"/>
      <c r="G31" s="393"/>
      <c r="H31" s="393"/>
    </row>
    <row r="32" spans="1:9" ht="14.25" customHeight="1" x14ac:dyDescent="0.2">
      <c r="A32" s="393"/>
      <c r="B32" s="393"/>
      <c r="C32" s="393"/>
      <c r="D32" s="393"/>
      <c r="E32" s="393"/>
      <c r="F32" s="393"/>
      <c r="G32" s="393"/>
      <c r="H32" s="393"/>
    </row>
    <row r="33" spans="1:9" ht="15" customHeight="1" x14ac:dyDescent="0.2">
      <c r="A33" s="393"/>
      <c r="B33" s="393"/>
      <c r="C33" s="393"/>
      <c r="D33" s="393"/>
      <c r="E33" s="393"/>
      <c r="F33" s="393"/>
      <c r="G33" s="393"/>
      <c r="H33" s="393"/>
    </row>
    <row r="34" spans="1:9" ht="15" x14ac:dyDescent="0.2">
      <c r="A34" s="180"/>
      <c r="B34" s="180"/>
      <c r="C34" s="180"/>
      <c r="D34" s="180"/>
      <c r="E34" s="180"/>
      <c r="F34" s="180"/>
      <c r="G34" s="180"/>
      <c r="H34" s="180"/>
    </row>
    <row r="35" spans="1:9" ht="15" x14ac:dyDescent="0.25">
      <c r="A35" s="140" t="s">
        <v>343</v>
      </c>
      <c r="G35" s="366">
        <v>450</v>
      </c>
      <c r="H35" s="367"/>
    </row>
    <row r="36" spans="1:9" x14ac:dyDescent="0.2">
      <c r="A36" s="393" t="s">
        <v>344</v>
      </c>
      <c r="B36" s="402"/>
      <c r="C36" s="402"/>
      <c r="D36" s="402"/>
      <c r="E36" s="402"/>
      <c r="F36" s="402"/>
      <c r="G36" s="402"/>
      <c r="H36" s="402"/>
    </row>
    <row r="37" spans="1:9" x14ac:dyDescent="0.2">
      <c r="A37" s="402"/>
      <c r="B37" s="402"/>
      <c r="C37" s="402"/>
      <c r="D37" s="402"/>
      <c r="E37" s="402"/>
      <c r="F37" s="402"/>
      <c r="G37" s="402"/>
      <c r="H37" s="402"/>
    </row>
    <row r="38" spans="1:9" ht="15" x14ac:dyDescent="0.25">
      <c r="A38" s="183"/>
      <c r="B38" s="183"/>
      <c r="C38" s="183"/>
      <c r="D38" s="183"/>
      <c r="E38" s="183"/>
      <c r="F38" s="183"/>
      <c r="G38" s="183"/>
      <c r="H38" s="183"/>
    </row>
    <row r="39" spans="1:9" ht="17.25" customHeight="1" thickBot="1" x14ac:dyDescent="0.3">
      <c r="A39" s="143" t="s">
        <v>176</v>
      </c>
      <c r="B39" s="144"/>
      <c r="C39" s="145"/>
      <c r="D39" s="146"/>
      <c r="E39" s="146"/>
      <c r="F39" s="146"/>
      <c r="G39" s="352">
        <f>SUM(G40,G44)</f>
        <v>110</v>
      </c>
      <c r="H39" s="352"/>
      <c r="I39" s="32"/>
    </row>
    <row r="40" spans="1:9" ht="15.75" thickTop="1" x14ac:dyDescent="0.25">
      <c r="A40" s="140" t="s">
        <v>17</v>
      </c>
      <c r="G40" s="366">
        <v>10</v>
      </c>
      <c r="H40" s="367"/>
    </row>
    <row r="41" spans="1:9" s="70" customFormat="1" ht="17.25" customHeight="1" x14ac:dyDescent="0.2">
      <c r="A41" s="397" t="s">
        <v>345</v>
      </c>
      <c r="B41" s="397"/>
      <c r="C41" s="397"/>
      <c r="D41" s="397"/>
      <c r="E41" s="397"/>
      <c r="F41" s="397"/>
      <c r="G41" s="397"/>
      <c r="H41" s="397"/>
      <c r="I41" s="86"/>
    </row>
    <row r="42" spans="1:9" s="70" customFormat="1" ht="10.5" customHeight="1" x14ac:dyDescent="0.2">
      <c r="A42" s="397"/>
      <c r="B42" s="397"/>
      <c r="C42" s="397"/>
      <c r="D42" s="397"/>
      <c r="E42" s="397"/>
      <c r="F42" s="397"/>
      <c r="G42" s="397"/>
      <c r="H42" s="397"/>
      <c r="I42" s="86"/>
    </row>
    <row r="43" spans="1:9" s="70" customFormat="1" ht="17.25" customHeight="1" x14ac:dyDescent="0.25">
      <c r="A43" s="243"/>
      <c r="B43" s="244"/>
      <c r="C43" s="242"/>
      <c r="D43" s="241"/>
      <c r="E43" s="241"/>
      <c r="F43" s="241"/>
      <c r="G43" s="245"/>
      <c r="H43" s="245"/>
      <c r="I43" s="86"/>
    </row>
    <row r="44" spans="1:9" ht="15" x14ac:dyDescent="0.25">
      <c r="A44" s="140" t="s">
        <v>18</v>
      </c>
      <c r="G44" s="366">
        <v>100</v>
      </c>
      <c r="H44" s="367"/>
    </row>
    <row r="45" spans="1:9" x14ac:dyDescent="0.2">
      <c r="A45" s="373" t="s">
        <v>346</v>
      </c>
      <c r="B45" s="374"/>
      <c r="C45" s="374"/>
      <c r="D45" s="374"/>
      <c r="E45" s="374"/>
      <c r="F45" s="374"/>
      <c r="G45" s="374"/>
      <c r="H45" s="374"/>
    </row>
    <row r="46" spans="1:9" x14ac:dyDescent="0.2">
      <c r="A46" s="374"/>
      <c r="B46" s="374"/>
      <c r="C46" s="374"/>
      <c r="D46" s="374"/>
      <c r="E46" s="374"/>
      <c r="F46" s="374"/>
      <c r="G46" s="374"/>
      <c r="H46" s="374"/>
    </row>
    <row r="47" spans="1:9" ht="15" x14ac:dyDescent="0.25">
      <c r="A47" s="185"/>
      <c r="B47" s="185"/>
      <c r="C47" s="185"/>
      <c r="D47" s="185"/>
      <c r="E47" s="185"/>
      <c r="F47" s="185"/>
      <c r="G47" s="185"/>
      <c r="H47" s="185"/>
    </row>
    <row r="48" spans="1:9" ht="15.75" thickBot="1" x14ac:dyDescent="0.3">
      <c r="A48" s="143" t="s">
        <v>57</v>
      </c>
      <c r="B48" s="144"/>
      <c r="C48" s="145"/>
      <c r="D48" s="146"/>
      <c r="E48" s="146"/>
      <c r="F48" s="146"/>
      <c r="G48" s="352">
        <f>SUM(G49)</f>
        <v>10</v>
      </c>
      <c r="H48" s="352"/>
    </row>
    <row r="49" spans="1:13" ht="15.75" thickTop="1" x14ac:dyDescent="0.25">
      <c r="A49" s="140" t="s">
        <v>55</v>
      </c>
      <c r="G49" s="366">
        <v>10</v>
      </c>
      <c r="H49" s="367"/>
    </row>
    <row r="50" spans="1:13" x14ac:dyDescent="0.2">
      <c r="A50" s="424" t="s">
        <v>347</v>
      </c>
      <c r="B50" s="424"/>
      <c r="C50" s="424"/>
      <c r="D50" s="424"/>
      <c r="E50" s="424"/>
      <c r="F50" s="424"/>
      <c r="G50" s="424"/>
      <c r="H50" s="424"/>
    </row>
    <row r="51" spans="1:13" x14ac:dyDescent="0.2">
      <c r="A51" s="424"/>
      <c r="B51" s="424"/>
      <c r="C51" s="424"/>
      <c r="D51" s="424"/>
      <c r="E51" s="424"/>
      <c r="F51" s="424"/>
      <c r="G51" s="424"/>
      <c r="H51" s="424"/>
    </row>
    <row r="54" spans="1:13" s="304" customFormat="1" ht="15" x14ac:dyDescent="0.25">
      <c r="M54" s="303"/>
    </row>
    <row r="55" spans="1:13" s="304" customFormat="1" ht="15" x14ac:dyDescent="0.25">
      <c r="M55" s="303"/>
    </row>
  </sheetData>
  <mergeCells count="19">
    <mergeCell ref="G44:H44"/>
    <mergeCell ref="A45:H46"/>
    <mergeCell ref="G48:H48"/>
    <mergeCell ref="G49:H49"/>
    <mergeCell ref="A50:H51"/>
    <mergeCell ref="A31:H33"/>
    <mergeCell ref="G40:H40"/>
    <mergeCell ref="A41:H42"/>
    <mergeCell ref="G21:H21"/>
    <mergeCell ref="G1:H1"/>
    <mergeCell ref="A16:C16"/>
    <mergeCell ref="A18:H18"/>
    <mergeCell ref="G39:H39"/>
    <mergeCell ref="G22:H22"/>
    <mergeCell ref="A23:H27"/>
    <mergeCell ref="G29:H29"/>
    <mergeCell ref="G30:H30"/>
    <mergeCell ref="G35:H35"/>
    <mergeCell ref="A36:H37"/>
  </mergeCells>
  <pageMargins left="0.70866141732283472" right="0.70866141732283472" top="0.78740157480314965" bottom="0.78740157480314965" header="0.31496062992125984" footer="0.31496062992125984"/>
  <pageSetup paperSize="9" scale="61" firstPageNumber="47"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7"/>
  <sheetViews>
    <sheetView showGridLines="0" view="pageBreakPreview" topLeftCell="A34" zoomScaleNormal="100" zoomScaleSheetLayoutView="100" workbookViewId="0">
      <selection activeCell="M18" sqref="M18"/>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178</v>
      </c>
      <c r="G1" s="376" t="s">
        <v>179</v>
      </c>
      <c r="H1" s="376"/>
    </row>
    <row r="3" spans="1:8" x14ac:dyDescent="0.2">
      <c r="A3" s="176" t="s">
        <v>1</v>
      </c>
      <c r="B3" s="176" t="s">
        <v>180</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15" thickTop="1" x14ac:dyDescent="0.2">
      <c r="A9" s="217">
        <v>3513</v>
      </c>
      <c r="B9" s="218">
        <v>51</v>
      </c>
      <c r="C9" s="222" t="s">
        <v>8</v>
      </c>
      <c r="D9" s="76">
        <v>9902</v>
      </c>
      <c r="E9" s="76">
        <v>12938</v>
      </c>
      <c r="F9" s="76">
        <v>12936</v>
      </c>
      <c r="G9" s="76">
        <f>SUM(G22)</f>
        <v>14549</v>
      </c>
      <c r="H9" s="102">
        <f>G9/E9*100</f>
        <v>112.4516926882053</v>
      </c>
    </row>
    <row r="10" spans="1:8" x14ac:dyDescent="0.2">
      <c r="A10" s="217">
        <v>3522</v>
      </c>
      <c r="B10" s="218">
        <v>51</v>
      </c>
      <c r="C10" s="319" t="s">
        <v>8</v>
      </c>
      <c r="D10" s="76">
        <v>6272</v>
      </c>
      <c r="E10" s="76">
        <v>6099</v>
      </c>
      <c r="F10" s="76">
        <v>6099</v>
      </c>
      <c r="G10" s="76">
        <f>SUM(G31)</f>
        <v>7000</v>
      </c>
      <c r="H10" s="102">
        <f>G10/E10*100</f>
        <v>114.77291359239219</v>
      </c>
    </row>
    <row r="11" spans="1:8" x14ac:dyDescent="0.2">
      <c r="A11" s="217">
        <v>3532</v>
      </c>
      <c r="B11" s="218">
        <v>51</v>
      </c>
      <c r="C11" s="315" t="s">
        <v>8</v>
      </c>
      <c r="D11" s="76">
        <v>28</v>
      </c>
      <c r="E11" s="76">
        <v>40</v>
      </c>
      <c r="F11" s="76">
        <v>40</v>
      </c>
      <c r="G11" s="76">
        <v>0</v>
      </c>
      <c r="H11" s="102"/>
    </row>
    <row r="12" spans="1:8" ht="28.5" x14ac:dyDescent="0.2">
      <c r="A12" s="217">
        <v>3544</v>
      </c>
      <c r="B12" s="218">
        <v>53</v>
      </c>
      <c r="C12" s="320" t="s">
        <v>10</v>
      </c>
      <c r="D12" s="76">
        <v>0</v>
      </c>
      <c r="E12" s="76">
        <v>200</v>
      </c>
      <c r="F12" s="76">
        <v>200</v>
      </c>
      <c r="G12" s="76">
        <f>SUM(G36)</f>
        <v>200</v>
      </c>
      <c r="H12" s="102"/>
    </row>
    <row r="13" spans="1:8" x14ac:dyDescent="0.2">
      <c r="A13" s="217">
        <v>3599</v>
      </c>
      <c r="B13" s="218">
        <v>51</v>
      </c>
      <c r="C13" s="319" t="s">
        <v>8</v>
      </c>
      <c r="D13" s="76">
        <v>366</v>
      </c>
      <c r="E13" s="76">
        <v>1005</v>
      </c>
      <c r="F13" s="76">
        <v>2269</v>
      </c>
      <c r="G13" s="76">
        <f>SUM(G40)</f>
        <v>2005</v>
      </c>
      <c r="H13" s="102">
        <f t="shared" ref="H13:H15" si="0">G13/E13*100</f>
        <v>199.50248756218906</v>
      </c>
    </row>
    <row r="14" spans="1:8" ht="15" thickBot="1" x14ac:dyDescent="0.25">
      <c r="A14" s="223">
        <v>6172</v>
      </c>
      <c r="B14" s="224">
        <v>51</v>
      </c>
      <c r="C14" s="319" t="s">
        <v>8</v>
      </c>
      <c r="D14" s="77">
        <v>0</v>
      </c>
      <c r="E14" s="77">
        <v>10</v>
      </c>
      <c r="F14" s="77">
        <v>10</v>
      </c>
      <c r="G14" s="77">
        <f>SUM(G49)</f>
        <v>10</v>
      </c>
      <c r="H14" s="170">
        <f t="shared" si="0"/>
        <v>100</v>
      </c>
    </row>
    <row r="15" spans="1:8" s="231" customFormat="1" ht="16.5" thickTop="1" thickBot="1" x14ac:dyDescent="0.3">
      <c r="A15" s="360" t="s">
        <v>9</v>
      </c>
      <c r="B15" s="361"/>
      <c r="C15" s="362"/>
      <c r="D15" s="229">
        <f>SUM(D9:D14)</f>
        <v>16568</v>
      </c>
      <c r="E15" s="229">
        <f>SUM(E9:E14)</f>
        <v>20292</v>
      </c>
      <c r="F15" s="229">
        <f>SUM(F9:F14)</f>
        <v>21554</v>
      </c>
      <c r="G15" s="229">
        <f>SUM(G9:G14)</f>
        <v>23764</v>
      </c>
      <c r="H15" s="139">
        <f t="shared" si="0"/>
        <v>117.11019120835797</v>
      </c>
    </row>
    <row r="16" spans="1:8" ht="15.75" thickTop="1" thickBot="1" x14ac:dyDescent="0.25">
      <c r="A16" s="232" t="s">
        <v>755</v>
      </c>
      <c r="B16" s="233"/>
      <c r="C16" s="233"/>
      <c r="D16" s="234">
        <v>2522</v>
      </c>
      <c r="E16" s="233"/>
      <c r="F16" s="233"/>
      <c r="G16" s="233"/>
      <c r="H16" s="235"/>
    </row>
    <row r="17" spans="1:9" s="231" customFormat="1" ht="16.5" thickTop="1" thickBot="1" x14ac:dyDescent="0.3">
      <c r="A17" s="360" t="s">
        <v>9</v>
      </c>
      <c r="B17" s="361"/>
      <c r="C17" s="362"/>
      <c r="D17" s="229">
        <f>SUM(D15:D16)</f>
        <v>19090</v>
      </c>
      <c r="E17" s="229">
        <f t="shared" ref="E17:G17" si="1">SUM(E15:E16)</f>
        <v>20292</v>
      </c>
      <c r="F17" s="229">
        <f t="shared" si="1"/>
        <v>21554</v>
      </c>
      <c r="G17" s="229">
        <f t="shared" si="1"/>
        <v>23764</v>
      </c>
      <c r="H17" s="139">
        <f t="shared" ref="H17" si="2">G17/E17*100</f>
        <v>117.11019120835797</v>
      </c>
    </row>
    <row r="18" spans="1:9" ht="15" thickTop="1" x14ac:dyDescent="0.2">
      <c r="A18" s="135"/>
      <c r="B18" s="135"/>
      <c r="D18" s="135"/>
      <c r="E18" s="135"/>
      <c r="F18" s="135"/>
      <c r="G18" s="135"/>
    </row>
    <row r="19" spans="1:9" x14ac:dyDescent="0.2">
      <c r="A19" s="375" t="s">
        <v>339</v>
      </c>
      <c r="B19" s="375"/>
      <c r="C19" s="375"/>
      <c r="D19" s="375"/>
      <c r="E19" s="375"/>
      <c r="F19" s="375"/>
      <c r="G19" s="375"/>
      <c r="H19" s="375"/>
    </row>
    <row r="20" spans="1:9" x14ac:dyDescent="0.2">
      <c r="A20" s="136"/>
      <c r="B20" s="136"/>
      <c r="C20" s="136"/>
      <c r="D20" s="136"/>
      <c r="E20" s="136"/>
      <c r="F20" s="136"/>
      <c r="G20" s="136"/>
      <c r="H20" s="136"/>
    </row>
    <row r="21" spans="1:9" ht="15" x14ac:dyDescent="0.25">
      <c r="A21" s="142" t="s">
        <v>13</v>
      </c>
    </row>
    <row r="22" spans="1:9" ht="17.25" customHeight="1" thickBot="1" x14ac:dyDescent="0.3">
      <c r="A22" s="143" t="s">
        <v>183</v>
      </c>
      <c r="B22" s="144"/>
      <c r="C22" s="145"/>
      <c r="D22" s="146"/>
      <c r="E22" s="146"/>
      <c r="F22" s="146"/>
      <c r="G22" s="352">
        <f>SUM(G23)</f>
        <v>14549</v>
      </c>
      <c r="H22" s="352"/>
      <c r="I22" s="32"/>
    </row>
    <row r="23" spans="1:9" ht="15.75" thickTop="1" x14ac:dyDescent="0.25">
      <c r="A23" s="140" t="s">
        <v>20</v>
      </c>
      <c r="G23" s="366">
        <f>15300-751</f>
        <v>14549</v>
      </c>
      <c r="H23" s="367"/>
      <c r="I23" s="32">
        <f>SUM(I25:I29)</f>
        <v>8300</v>
      </c>
    </row>
    <row r="24" spans="1:9" ht="15" x14ac:dyDescent="0.25">
      <c r="A24" s="88" t="s">
        <v>181</v>
      </c>
      <c r="G24" s="177"/>
      <c r="H24" s="178"/>
    </row>
    <row r="25" spans="1:9" ht="14.25" customHeight="1" x14ac:dyDescent="0.2">
      <c r="A25" s="368" t="s">
        <v>763</v>
      </c>
      <c r="B25" s="368"/>
      <c r="C25" s="368"/>
      <c r="D25" s="368"/>
      <c r="E25" s="368"/>
      <c r="F25" s="368"/>
      <c r="G25" s="368"/>
      <c r="H25" s="368"/>
      <c r="I25" s="32">
        <v>7000</v>
      </c>
    </row>
    <row r="26" spans="1:9" ht="14.25" customHeight="1" x14ac:dyDescent="0.2">
      <c r="A26" s="368"/>
      <c r="B26" s="368"/>
      <c r="C26" s="368"/>
      <c r="D26" s="368"/>
      <c r="E26" s="368"/>
      <c r="F26" s="368"/>
      <c r="G26" s="368"/>
      <c r="H26" s="368"/>
      <c r="I26" s="32"/>
    </row>
    <row r="27" spans="1:9" ht="14.25" customHeight="1" x14ac:dyDescent="0.2">
      <c r="A27" s="368"/>
      <c r="B27" s="368"/>
      <c r="C27" s="368"/>
      <c r="D27" s="368"/>
      <c r="E27" s="368"/>
      <c r="F27" s="368"/>
      <c r="G27" s="368"/>
      <c r="H27" s="368"/>
      <c r="I27" s="32">
        <v>600</v>
      </c>
    </row>
    <row r="28" spans="1:9" ht="15" customHeight="1" x14ac:dyDescent="0.2">
      <c r="A28" s="368"/>
      <c r="B28" s="368"/>
      <c r="C28" s="368"/>
      <c r="D28" s="368"/>
      <c r="E28" s="368"/>
      <c r="F28" s="368"/>
      <c r="G28" s="368"/>
      <c r="H28" s="368"/>
      <c r="I28" s="32">
        <v>600</v>
      </c>
    </row>
    <row r="29" spans="1:9" ht="15" customHeight="1" x14ac:dyDescent="0.2">
      <c r="A29" s="368"/>
      <c r="B29" s="368"/>
      <c r="C29" s="368"/>
      <c r="D29" s="368"/>
      <c r="E29" s="368"/>
      <c r="F29" s="368"/>
      <c r="G29" s="368"/>
      <c r="H29" s="368"/>
      <c r="I29" s="32">
        <v>100</v>
      </c>
    </row>
    <row r="30" spans="1:9" ht="15" x14ac:dyDescent="0.25">
      <c r="A30" s="176"/>
      <c r="G30" s="177"/>
      <c r="H30" s="178"/>
    </row>
    <row r="31" spans="1:9" ht="17.25" customHeight="1" thickBot="1" x14ac:dyDescent="0.3">
      <c r="A31" s="143" t="s">
        <v>184</v>
      </c>
      <c r="B31" s="144"/>
      <c r="C31" s="145"/>
      <c r="D31" s="146"/>
      <c r="E31" s="146"/>
      <c r="F31" s="146"/>
      <c r="G31" s="352">
        <f>SUM(G32)</f>
        <v>7000</v>
      </c>
      <c r="H31" s="352"/>
      <c r="I31" s="32"/>
    </row>
    <row r="32" spans="1:9" ht="15.75" thickTop="1" x14ac:dyDescent="0.25">
      <c r="A32" s="140" t="s">
        <v>20</v>
      </c>
      <c r="G32" s="366">
        <v>7000</v>
      </c>
      <c r="H32" s="367"/>
    </row>
    <row r="33" spans="1:9" ht="15" x14ac:dyDescent="0.25">
      <c r="A33" s="88" t="s">
        <v>182</v>
      </c>
      <c r="G33" s="177"/>
      <c r="H33" s="178"/>
    </row>
    <row r="34" spans="1:9" ht="15" x14ac:dyDescent="0.25">
      <c r="A34" s="176" t="s">
        <v>185</v>
      </c>
      <c r="G34" s="177"/>
      <c r="H34" s="178"/>
    </row>
    <row r="35" spans="1:9" ht="15" x14ac:dyDescent="0.25">
      <c r="A35" s="140"/>
      <c r="G35" s="177"/>
      <c r="H35" s="178"/>
    </row>
    <row r="36" spans="1:9" ht="30.75" customHeight="1" thickBot="1" x14ac:dyDescent="0.3">
      <c r="A36" s="353" t="s">
        <v>340</v>
      </c>
      <c r="B36" s="354"/>
      <c r="C36" s="354"/>
      <c r="D36" s="354"/>
      <c r="E36" s="354"/>
      <c r="F36" s="354"/>
      <c r="G36" s="352">
        <f>SUM(G37)</f>
        <v>200</v>
      </c>
      <c r="H36" s="352"/>
      <c r="I36" s="32"/>
    </row>
    <row r="37" spans="1:9" ht="15.75" thickTop="1" x14ac:dyDescent="0.25">
      <c r="A37" s="312" t="s">
        <v>341</v>
      </c>
      <c r="G37" s="366">
        <v>200</v>
      </c>
      <c r="H37" s="367"/>
    </row>
    <row r="38" spans="1:9" ht="15" x14ac:dyDescent="0.25">
      <c r="A38" s="176" t="s">
        <v>654</v>
      </c>
      <c r="G38" s="177"/>
      <c r="H38" s="178"/>
    </row>
    <row r="39" spans="1:9" ht="15" x14ac:dyDescent="0.25">
      <c r="A39" s="140"/>
      <c r="G39" s="177"/>
      <c r="H39" s="178"/>
    </row>
    <row r="40" spans="1:9" ht="17.25" customHeight="1" thickBot="1" x14ac:dyDescent="0.3">
      <c r="A40" s="143" t="s">
        <v>186</v>
      </c>
      <c r="B40" s="144"/>
      <c r="C40" s="145"/>
      <c r="D40" s="146"/>
      <c r="E40" s="146"/>
      <c r="F40" s="146"/>
      <c r="G40" s="352">
        <f>SUM(G41,G46)</f>
        <v>2005</v>
      </c>
      <c r="H40" s="352"/>
      <c r="I40" s="32"/>
    </row>
    <row r="41" spans="1:9" ht="15.75" thickTop="1" x14ac:dyDescent="0.25">
      <c r="A41" s="140" t="s">
        <v>20</v>
      </c>
      <c r="G41" s="366">
        <f>SUM(G42:H44)</f>
        <v>2000</v>
      </c>
      <c r="H41" s="367"/>
      <c r="I41" s="32"/>
    </row>
    <row r="42" spans="1:9" ht="15" customHeight="1" x14ac:dyDescent="0.25">
      <c r="A42" s="370" t="s">
        <v>295</v>
      </c>
      <c r="B42" s="370"/>
      <c r="C42" s="370"/>
      <c r="D42" s="370"/>
      <c r="E42" s="370"/>
      <c r="F42" s="370"/>
      <c r="G42" s="425">
        <v>1200</v>
      </c>
      <c r="H42" s="426"/>
      <c r="I42" s="32"/>
    </row>
    <row r="43" spans="1:9" ht="15" customHeight="1" x14ac:dyDescent="0.25">
      <c r="A43" s="270" t="s">
        <v>296</v>
      </c>
      <c r="B43" s="270"/>
      <c r="C43" s="270"/>
      <c r="D43" s="270"/>
      <c r="E43" s="270"/>
      <c r="F43" s="270"/>
      <c r="G43" s="425">
        <v>250</v>
      </c>
      <c r="H43" s="426"/>
      <c r="I43" s="32"/>
    </row>
    <row r="44" spans="1:9" ht="17.25" customHeight="1" x14ac:dyDescent="0.25">
      <c r="A44" s="411" t="s">
        <v>297</v>
      </c>
      <c r="B44" s="411"/>
      <c r="C44" s="411"/>
      <c r="D44" s="411"/>
      <c r="E44" s="411"/>
      <c r="F44" s="411"/>
      <c r="G44" s="425">
        <v>550</v>
      </c>
      <c r="H44" s="426"/>
      <c r="I44" s="32"/>
    </row>
    <row r="45" spans="1:9" ht="15" x14ac:dyDescent="0.25">
      <c r="A45" s="176"/>
      <c r="G45" s="177"/>
      <c r="H45" s="178"/>
    </row>
    <row r="46" spans="1:9" ht="15" x14ac:dyDescent="0.25">
      <c r="A46" s="140" t="s">
        <v>45</v>
      </c>
      <c r="G46" s="366">
        <v>5</v>
      </c>
      <c r="H46" s="367"/>
    </row>
    <row r="47" spans="1:9" ht="15" x14ac:dyDescent="0.25">
      <c r="A47" s="176" t="s">
        <v>655</v>
      </c>
      <c r="G47" s="177"/>
      <c r="H47" s="178"/>
    </row>
    <row r="48" spans="1:9" ht="15" x14ac:dyDescent="0.25">
      <c r="A48" s="176"/>
      <c r="G48" s="177"/>
      <c r="H48" s="178"/>
    </row>
    <row r="49" spans="1:9" ht="17.25" customHeight="1" thickBot="1" x14ac:dyDescent="0.3">
      <c r="A49" s="143" t="s">
        <v>57</v>
      </c>
      <c r="B49" s="144"/>
      <c r="C49" s="145"/>
      <c r="D49" s="146"/>
      <c r="E49" s="146"/>
      <c r="F49" s="146"/>
      <c r="G49" s="352">
        <f>SUM(G50)</f>
        <v>10</v>
      </c>
      <c r="H49" s="352"/>
      <c r="I49" s="32">
        <f>SUM(G50)</f>
        <v>10</v>
      </c>
    </row>
    <row r="50" spans="1:9" ht="15.75" thickTop="1" x14ac:dyDescent="0.25">
      <c r="A50" s="140" t="s">
        <v>20</v>
      </c>
      <c r="G50" s="366">
        <v>10</v>
      </c>
      <c r="H50" s="367"/>
    </row>
    <row r="51" spans="1:9" ht="15" x14ac:dyDescent="0.25">
      <c r="A51" s="176" t="s">
        <v>187</v>
      </c>
      <c r="G51" s="177"/>
      <c r="H51" s="178"/>
    </row>
    <row r="52" spans="1:9" ht="15" x14ac:dyDescent="0.25">
      <c r="A52" s="140"/>
      <c r="G52" s="177"/>
      <c r="H52" s="178"/>
    </row>
    <row r="53" spans="1:9" ht="15" x14ac:dyDescent="0.25">
      <c r="A53" s="140"/>
      <c r="G53" s="177"/>
      <c r="H53" s="178"/>
    </row>
    <row r="57" spans="1:9" ht="12.75" customHeight="1" x14ac:dyDescent="0.2"/>
  </sheetData>
  <mergeCells count="22">
    <mergeCell ref="A44:F44"/>
    <mergeCell ref="A42:F42"/>
    <mergeCell ref="G42:H42"/>
    <mergeCell ref="G43:H43"/>
    <mergeCell ref="G46:H46"/>
    <mergeCell ref="G50:H50"/>
    <mergeCell ref="G40:H40"/>
    <mergeCell ref="G41:H41"/>
    <mergeCell ref="G49:H49"/>
    <mergeCell ref="G44:H44"/>
    <mergeCell ref="A36:F36"/>
    <mergeCell ref="G36:H36"/>
    <mergeCell ref="G37:H37"/>
    <mergeCell ref="G31:H31"/>
    <mergeCell ref="G1:H1"/>
    <mergeCell ref="A15:C15"/>
    <mergeCell ref="G22:H22"/>
    <mergeCell ref="G23:H23"/>
    <mergeCell ref="A19:H19"/>
    <mergeCell ref="A25:H29"/>
    <mergeCell ref="A17:C17"/>
    <mergeCell ref="G32:H32"/>
  </mergeCells>
  <pageMargins left="0.70866141732283472" right="0.70866141732283472" top="0.78740157480314965" bottom="0.78740157480314965" header="0.31496062992125984" footer="0.31496062992125984"/>
  <pageSetup paperSize="9" scale="61" firstPageNumber="48"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8"/>
  <sheetViews>
    <sheetView showGridLines="0" view="pageBreakPreview" zoomScaleNormal="100" zoomScaleSheetLayoutView="100" workbookViewId="0">
      <selection activeCell="G14" sqref="G14"/>
    </sheetView>
  </sheetViews>
  <sheetFormatPr defaultRowHeight="14.25" x14ac:dyDescent="0.2"/>
  <cols>
    <col min="1" max="1" width="8.5703125" style="10" customWidth="1"/>
    <col min="2" max="2" width="9.7109375" style="10" customWidth="1"/>
    <col min="3" max="3" width="58.7109375" style="1" customWidth="1"/>
    <col min="4" max="4" width="14.140625" style="73" customWidth="1"/>
    <col min="5" max="7" width="14.140625" style="3" customWidth="1"/>
    <col min="8" max="8" width="9.140625" style="1" customWidth="1"/>
    <col min="9" max="9" width="13.5703125" style="1" customWidth="1"/>
    <col min="10" max="12" width="9.140625" style="1"/>
    <col min="13" max="13" width="13.28515625" style="1" customWidth="1"/>
    <col min="14" max="16384" width="9.140625" style="1"/>
  </cols>
  <sheetData>
    <row r="1" spans="1:9" ht="23.25" x14ac:dyDescent="0.35">
      <c r="A1" s="33" t="s">
        <v>86</v>
      </c>
      <c r="G1" s="430" t="s">
        <v>87</v>
      </c>
      <c r="H1" s="430"/>
    </row>
    <row r="3" spans="1:9" x14ac:dyDescent="0.2">
      <c r="A3" s="14" t="s">
        <v>1</v>
      </c>
      <c r="B3" s="14" t="s">
        <v>88</v>
      </c>
    </row>
    <row r="4" spans="1:9" x14ac:dyDescent="0.2">
      <c r="B4" s="14" t="s">
        <v>89</v>
      </c>
    </row>
    <row r="6" spans="1:9" s="2" customFormat="1" ht="13.5" thickBot="1" x14ac:dyDescent="0.25">
      <c r="A6" s="11"/>
      <c r="B6" s="11"/>
      <c r="D6" s="4"/>
      <c r="E6" s="4"/>
      <c r="F6" s="4"/>
      <c r="G6" s="4"/>
      <c r="H6" s="2" t="s">
        <v>6</v>
      </c>
    </row>
    <row r="7" spans="1:9" s="2" customFormat="1" ht="39.75" thickTop="1" thickBot="1" x14ac:dyDescent="0.25">
      <c r="A7" s="21" t="s">
        <v>2</v>
      </c>
      <c r="B7" s="22" t="s">
        <v>3</v>
      </c>
      <c r="C7" s="23" t="s">
        <v>4</v>
      </c>
      <c r="D7" s="24" t="s">
        <v>753</v>
      </c>
      <c r="E7" s="24" t="s">
        <v>322</v>
      </c>
      <c r="F7" s="24" t="s">
        <v>323</v>
      </c>
      <c r="G7" s="24" t="s">
        <v>324</v>
      </c>
      <c r="H7" s="25" t="s">
        <v>5</v>
      </c>
    </row>
    <row r="8" spans="1:9" s="5" customFormat="1" ht="12.75" thickTop="1" thickBot="1" x14ac:dyDescent="0.25">
      <c r="A8" s="26">
        <v>1</v>
      </c>
      <c r="B8" s="27">
        <v>2</v>
      </c>
      <c r="C8" s="27">
        <v>3</v>
      </c>
      <c r="D8" s="28">
        <v>4</v>
      </c>
      <c r="E8" s="28">
        <v>5</v>
      </c>
      <c r="F8" s="28">
        <v>6</v>
      </c>
      <c r="G8" s="28">
        <v>7</v>
      </c>
      <c r="H8" s="29" t="s">
        <v>754</v>
      </c>
    </row>
    <row r="9" spans="1:9" ht="15.75" thickTop="1" thickBot="1" x14ac:dyDescent="0.25">
      <c r="A9" s="12">
        <v>6172</v>
      </c>
      <c r="B9" s="13">
        <v>51</v>
      </c>
      <c r="C9" s="6" t="s">
        <v>8</v>
      </c>
      <c r="D9" s="74">
        <v>0</v>
      </c>
      <c r="E9" s="7">
        <v>20</v>
      </c>
      <c r="F9" s="7">
        <v>20</v>
      </c>
      <c r="G9" s="7">
        <f>SUM(G15)</f>
        <v>10</v>
      </c>
      <c r="H9" s="8">
        <f>G9/E9*100</f>
        <v>50</v>
      </c>
    </row>
    <row r="10" spans="1:9" s="9" customFormat="1" ht="16.5" thickTop="1" thickBot="1" x14ac:dyDescent="0.3">
      <c r="A10" s="431" t="s">
        <v>9</v>
      </c>
      <c r="B10" s="432"/>
      <c r="C10" s="433"/>
      <c r="D10" s="30">
        <f>SUM(D9:D9)</f>
        <v>0</v>
      </c>
      <c r="E10" s="30">
        <f>SUM(E9:E9)</f>
        <v>20</v>
      </c>
      <c r="F10" s="30">
        <f>SUM(F9:F9)</f>
        <v>20</v>
      </c>
      <c r="G10" s="30">
        <f>SUM(G9:G9)</f>
        <v>10</v>
      </c>
      <c r="H10" s="31">
        <f>G10/E10*100</f>
        <v>50</v>
      </c>
    </row>
    <row r="11" spans="1:9" ht="15" thickTop="1" x14ac:dyDescent="0.2">
      <c r="A11" s="437"/>
      <c r="B11" s="437"/>
      <c r="C11" s="437"/>
      <c r="D11" s="437"/>
      <c r="E11" s="437"/>
      <c r="F11" s="437"/>
      <c r="G11" s="437"/>
      <c r="H11" s="437"/>
    </row>
    <row r="12" spans="1:9" s="72" customFormat="1" x14ac:dyDescent="0.2">
      <c r="A12" s="438" t="s">
        <v>325</v>
      </c>
      <c r="B12" s="438"/>
      <c r="C12" s="438"/>
      <c r="D12" s="438"/>
      <c r="E12" s="438"/>
      <c r="F12" s="438"/>
      <c r="G12" s="438"/>
      <c r="H12" s="438"/>
    </row>
    <row r="13" spans="1:9" x14ac:dyDescent="0.2">
      <c r="A13" s="50"/>
      <c r="B13" s="50"/>
      <c r="C13" s="50"/>
      <c r="D13" s="155"/>
      <c r="E13" s="50"/>
      <c r="F13" s="50"/>
      <c r="G13" s="50"/>
      <c r="H13" s="50"/>
    </row>
    <row r="14" spans="1:9" ht="15" x14ac:dyDescent="0.25">
      <c r="A14" s="16" t="s">
        <v>13</v>
      </c>
    </row>
    <row r="15" spans="1:9" ht="17.25" customHeight="1" thickBot="1" x14ac:dyDescent="0.3">
      <c r="A15" s="17" t="s">
        <v>57</v>
      </c>
      <c r="B15" s="18"/>
      <c r="C15" s="19"/>
      <c r="D15" s="75"/>
      <c r="E15" s="20"/>
      <c r="F15" s="20"/>
      <c r="G15" s="434">
        <f>SUM(G16)</f>
        <v>10</v>
      </c>
      <c r="H15" s="434"/>
      <c r="I15" s="32"/>
    </row>
    <row r="16" spans="1:9" ht="15.75" thickTop="1" x14ac:dyDescent="0.25">
      <c r="A16" s="15" t="s">
        <v>18</v>
      </c>
      <c r="G16" s="435">
        <v>10</v>
      </c>
      <c r="H16" s="436"/>
    </row>
    <row r="17" spans="1:8" x14ac:dyDescent="0.2">
      <c r="A17" s="427" t="s">
        <v>304</v>
      </c>
      <c r="B17" s="428"/>
      <c r="C17" s="428"/>
      <c r="D17" s="428"/>
      <c r="E17" s="428"/>
      <c r="F17" s="428"/>
      <c r="G17" s="428"/>
      <c r="H17" s="428"/>
    </row>
    <row r="18" spans="1:8" x14ac:dyDescent="0.2">
      <c r="A18" s="429"/>
      <c r="B18" s="429"/>
      <c r="C18" s="429"/>
      <c r="D18" s="429"/>
      <c r="E18" s="429"/>
      <c r="F18" s="429"/>
      <c r="G18" s="429"/>
      <c r="H18" s="429"/>
    </row>
  </sheetData>
  <mergeCells count="7">
    <mergeCell ref="A17:H18"/>
    <mergeCell ref="G1:H1"/>
    <mergeCell ref="A10:C10"/>
    <mergeCell ref="G15:H15"/>
    <mergeCell ref="G16:H16"/>
    <mergeCell ref="A11:H11"/>
    <mergeCell ref="A12:H12"/>
  </mergeCells>
  <pageMargins left="0.70866141732283472" right="0.70866141732283472" top="0.78740157480314965" bottom="0.78740157480314965" header="0.31496062992125984" footer="0.31496062992125984"/>
  <pageSetup paperSize="9" scale="61" firstPageNumber="49"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9"/>
  <sheetViews>
    <sheetView showGridLines="0" view="pageBreakPreview" topLeftCell="A16" zoomScaleNormal="100" zoomScaleSheetLayoutView="100" workbookViewId="0">
      <selection activeCell="K16" sqref="K16"/>
    </sheetView>
  </sheetViews>
  <sheetFormatPr defaultRowHeight="14.25" x14ac:dyDescent="0.2"/>
  <cols>
    <col min="1" max="1" width="8.5703125" style="141" customWidth="1"/>
    <col min="2" max="2" width="9.7109375" style="141" customWidth="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273</v>
      </c>
      <c r="G1" s="376" t="s">
        <v>81</v>
      </c>
      <c r="H1" s="376"/>
    </row>
    <row r="3" spans="1:8" x14ac:dyDescent="0.2">
      <c r="A3" s="176" t="s">
        <v>1</v>
      </c>
      <c r="B3" s="176" t="s">
        <v>82</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15" thickTop="1" x14ac:dyDescent="0.2">
      <c r="A9" s="313">
        <v>3315</v>
      </c>
      <c r="B9" s="314">
        <v>59</v>
      </c>
      <c r="C9" s="321" t="s">
        <v>53</v>
      </c>
      <c r="D9" s="318">
        <v>0</v>
      </c>
      <c r="E9" s="318">
        <v>650</v>
      </c>
      <c r="F9" s="318">
        <v>4550</v>
      </c>
      <c r="G9" s="318">
        <f>SUM(G17)</f>
        <v>5200</v>
      </c>
      <c r="H9" s="254">
        <f>G9/E9*100</f>
        <v>800</v>
      </c>
    </row>
    <row r="10" spans="1:8" x14ac:dyDescent="0.2">
      <c r="A10" s="217">
        <v>6172</v>
      </c>
      <c r="B10" s="218">
        <v>51</v>
      </c>
      <c r="C10" s="222" t="s">
        <v>8</v>
      </c>
      <c r="D10" s="76">
        <f>119+45+115</f>
        <v>279</v>
      </c>
      <c r="E10" s="76">
        <v>1450</v>
      </c>
      <c r="F10" s="76">
        <v>1250</v>
      </c>
      <c r="G10" s="76">
        <f>SUM(G25)</f>
        <v>1400</v>
      </c>
      <c r="H10" s="102">
        <f>G10/E10*100</f>
        <v>96.551724137931032</v>
      </c>
    </row>
    <row r="11" spans="1:8" ht="29.25" thickBot="1" x14ac:dyDescent="0.25">
      <c r="A11" s="217">
        <v>6172</v>
      </c>
      <c r="B11" s="218">
        <v>53</v>
      </c>
      <c r="C11" s="259" t="s">
        <v>10</v>
      </c>
      <c r="D11" s="76">
        <v>208</v>
      </c>
      <c r="E11" s="76">
        <v>40</v>
      </c>
      <c r="F11" s="76">
        <v>40</v>
      </c>
      <c r="G11" s="76">
        <f>SUM(G37)</f>
        <v>40</v>
      </c>
      <c r="H11" s="170">
        <f>G11/E11*100</f>
        <v>100</v>
      </c>
    </row>
    <row r="12" spans="1:8" s="231" customFormat="1" ht="16.5" thickTop="1" thickBot="1" x14ac:dyDescent="0.3">
      <c r="A12" s="360" t="s">
        <v>9</v>
      </c>
      <c r="B12" s="361"/>
      <c r="C12" s="362"/>
      <c r="D12" s="229">
        <f>SUM(D9:D11)</f>
        <v>487</v>
      </c>
      <c r="E12" s="229">
        <f>SUM(E9:E11)</f>
        <v>2140</v>
      </c>
      <c r="F12" s="229">
        <f>SUM(F9:F11)</f>
        <v>5840</v>
      </c>
      <c r="G12" s="229">
        <f>SUM(G9:G11)</f>
        <v>6640</v>
      </c>
      <c r="H12" s="139">
        <f>G12/E12*100</f>
        <v>310.28037383177571</v>
      </c>
    </row>
    <row r="13" spans="1:8" ht="15" thickTop="1" x14ac:dyDescent="0.2">
      <c r="A13" s="385"/>
      <c r="B13" s="385"/>
      <c r="C13" s="385"/>
      <c r="D13" s="385"/>
      <c r="E13" s="385"/>
      <c r="F13" s="385"/>
      <c r="G13" s="385"/>
      <c r="H13" s="385"/>
    </row>
    <row r="14" spans="1:8" x14ac:dyDescent="0.2">
      <c r="A14" s="375" t="s">
        <v>338</v>
      </c>
      <c r="B14" s="375"/>
      <c r="C14" s="375"/>
      <c r="D14" s="375"/>
      <c r="E14" s="375"/>
      <c r="F14" s="375"/>
      <c r="G14" s="375"/>
      <c r="H14" s="375"/>
    </row>
    <row r="15" spans="1:8" x14ac:dyDescent="0.2">
      <c r="A15" s="136"/>
      <c r="B15" s="136"/>
      <c r="C15" s="136"/>
      <c r="D15" s="136"/>
      <c r="E15" s="136"/>
      <c r="F15" s="136"/>
      <c r="G15" s="136"/>
      <c r="H15" s="136"/>
    </row>
    <row r="16" spans="1:8" ht="15" x14ac:dyDescent="0.25">
      <c r="A16" s="142" t="s">
        <v>13</v>
      </c>
    </row>
    <row r="17" spans="1:9" ht="17.25" customHeight="1" thickBot="1" x14ac:dyDescent="0.3">
      <c r="A17" s="143" t="s">
        <v>83</v>
      </c>
      <c r="B17" s="144"/>
      <c r="C17" s="145"/>
      <c r="D17" s="146"/>
      <c r="E17" s="146"/>
      <c r="F17" s="146"/>
      <c r="G17" s="352">
        <f>SUM(G18)</f>
        <v>5200</v>
      </c>
      <c r="H17" s="352"/>
      <c r="I17" s="32"/>
    </row>
    <row r="18" spans="1:9" ht="15.75" thickTop="1" x14ac:dyDescent="0.25">
      <c r="A18" s="140" t="s">
        <v>56</v>
      </c>
      <c r="G18" s="366">
        <v>5200</v>
      </c>
      <c r="H18" s="367"/>
    </row>
    <row r="19" spans="1:9" ht="14.25" customHeight="1" x14ac:dyDescent="0.2">
      <c r="A19" s="381" t="s">
        <v>335</v>
      </c>
      <c r="B19" s="381"/>
      <c r="C19" s="381"/>
      <c r="D19" s="381"/>
      <c r="E19" s="381"/>
      <c r="F19" s="381"/>
      <c r="G19" s="381"/>
      <c r="H19" s="381"/>
    </row>
    <row r="20" spans="1:9" ht="14.25" customHeight="1" x14ac:dyDescent="0.2">
      <c r="A20" s="381"/>
      <c r="B20" s="381"/>
      <c r="C20" s="381"/>
      <c r="D20" s="381"/>
      <c r="E20" s="381"/>
      <c r="F20" s="381"/>
      <c r="G20" s="381"/>
      <c r="H20" s="381"/>
    </row>
    <row r="21" spans="1:9" ht="14.25" customHeight="1" x14ac:dyDescent="0.2">
      <c r="A21" s="381"/>
      <c r="B21" s="381"/>
      <c r="C21" s="381"/>
      <c r="D21" s="381"/>
      <c r="E21" s="381"/>
      <c r="F21" s="381"/>
      <c r="G21" s="381"/>
      <c r="H21" s="381"/>
    </row>
    <row r="22" spans="1:9" ht="14.25" customHeight="1" x14ac:dyDescent="0.2">
      <c r="A22" s="381"/>
      <c r="B22" s="381"/>
      <c r="C22" s="381"/>
      <c r="D22" s="381"/>
      <c r="E22" s="381"/>
      <c r="F22" s="381"/>
      <c r="G22" s="381"/>
      <c r="H22" s="381"/>
    </row>
    <row r="23" spans="1:9" ht="15" customHeight="1" x14ac:dyDescent="0.2">
      <c r="A23" s="381"/>
      <c r="B23" s="381"/>
      <c r="C23" s="381"/>
      <c r="D23" s="381"/>
      <c r="E23" s="381"/>
      <c r="F23" s="381"/>
      <c r="G23" s="381"/>
      <c r="H23" s="381"/>
    </row>
    <row r="24" spans="1:9" ht="15" x14ac:dyDescent="0.25">
      <c r="A24" s="140"/>
      <c r="G24" s="177"/>
      <c r="H24" s="178"/>
    </row>
    <row r="25" spans="1:9" ht="17.25" customHeight="1" thickBot="1" x14ac:dyDescent="0.3">
      <c r="A25" s="143" t="s">
        <v>57</v>
      </c>
      <c r="B25" s="144"/>
      <c r="C25" s="145"/>
      <c r="D25" s="146"/>
      <c r="E25" s="146"/>
      <c r="F25" s="146"/>
      <c r="G25" s="352">
        <f>SUM(G26,G29,G33)</f>
        <v>1400</v>
      </c>
      <c r="H25" s="352"/>
      <c r="I25" s="32"/>
    </row>
    <row r="26" spans="1:9" ht="15.75" thickTop="1" x14ac:dyDescent="0.25">
      <c r="A26" s="140" t="s">
        <v>55</v>
      </c>
      <c r="G26" s="366">
        <v>350</v>
      </c>
      <c r="H26" s="367"/>
    </row>
    <row r="27" spans="1:9" ht="15" x14ac:dyDescent="0.25">
      <c r="A27" s="176" t="s">
        <v>196</v>
      </c>
      <c r="G27" s="177"/>
      <c r="H27" s="178"/>
    </row>
    <row r="28" spans="1:9" ht="15" x14ac:dyDescent="0.25">
      <c r="A28" s="176"/>
      <c r="G28" s="177"/>
      <c r="H28" s="178"/>
    </row>
    <row r="29" spans="1:9" ht="15" x14ac:dyDescent="0.25">
      <c r="A29" s="140" t="s">
        <v>18</v>
      </c>
      <c r="G29" s="366">
        <v>750</v>
      </c>
      <c r="H29" s="367"/>
    </row>
    <row r="30" spans="1:9" ht="15" customHeight="1" x14ac:dyDescent="0.2">
      <c r="A30" s="344" t="s">
        <v>336</v>
      </c>
      <c r="B30" s="344"/>
      <c r="C30" s="344"/>
      <c r="D30" s="344"/>
      <c r="E30" s="344"/>
      <c r="F30" s="344"/>
      <c r="G30" s="344"/>
      <c r="H30" s="344"/>
    </row>
    <row r="31" spans="1:9" ht="15" customHeight="1" x14ac:dyDescent="0.2">
      <c r="A31" s="344"/>
      <c r="B31" s="344"/>
      <c r="C31" s="344"/>
      <c r="D31" s="344"/>
      <c r="E31" s="344"/>
      <c r="F31" s="344"/>
      <c r="G31" s="344"/>
      <c r="H31" s="344"/>
    </row>
    <row r="32" spans="1:9" ht="15" x14ac:dyDescent="0.25">
      <c r="A32" s="140"/>
      <c r="G32" s="177"/>
      <c r="H32" s="178"/>
    </row>
    <row r="33" spans="1:9" ht="15" x14ac:dyDescent="0.25">
      <c r="A33" s="140" t="s">
        <v>20</v>
      </c>
      <c r="G33" s="366">
        <v>300</v>
      </c>
      <c r="H33" s="367"/>
    </row>
    <row r="34" spans="1:9" x14ac:dyDescent="0.2">
      <c r="A34" s="373" t="s">
        <v>84</v>
      </c>
      <c r="B34" s="374"/>
      <c r="C34" s="374"/>
      <c r="D34" s="374"/>
      <c r="E34" s="374"/>
      <c r="F34" s="374"/>
      <c r="G34" s="374"/>
      <c r="H34" s="374"/>
    </row>
    <row r="35" spans="1:9" x14ac:dyDescent="0.2">
      <c r="A35" s="374"/>
      <c r="B35" s="374"/>
      <c r="C35" s="374"/>
      <c r="D35" s="374"/>
      <c r="E35" s="374"/>
      <c r="F35" s="374"/>
      <c r="G35" s="374"/>
      <c r="H35" s="374"/>
    </row>
    <row r="36" spans="1:9" ht="15" x14ac:dyDescent="0.25">
      <c r="A36" s="185"/>
      <c r="B36" s="185"/>
      <c r="C36" s="185"/>
      <c r="D36" s="185"/>
      <c r="E36" s="185"/>
      <c r="F36" s="185"/>
      <c r="G36" s="185"/>
      <c r="H36" s="185"/>
    </row>
    <row r="37" spans="1:9" ht="31.5" customHeight="1" thickBot="1" x14ac:dyDescent="0.3">
      <c r="A37" s="353" t="s">
        <v>72</v>
      </c>
      <c r="B37" s="354"/>
      <c r="C37" s="354"/>
      <c r="D37" s="354"/>
      <c r="E37" s="354"/>
      <c r="F37" s="354"/>
      <c r="G37" s="352">
        <f>SUM(G38)</f>
        <v>40</v>
      </c>
      <c r="H37" s="352"/>
      <c r="I37" s="32"/>
    </row>
    <row r="38" spans="1:9" ht="15" customHeight="1" thickTop="1" x14ac:dyDescent="0.25">
      <c r="A38" s="388" t="s">
        <v>50</v>
      </c>
      <c r="B38" s="388"/>
      <c r="C38" s="388"/>
      <c r="D38" s="185"/>
      <c r="E38" s="185"/>
      <c r="F38" s="185"/>
      <c r="G38" s="366">
        <v>40</v>
      </c>
      <c r="H38" s="367"/>
    </row>
    <row r="39" spans="1:9" ht="15" customHeight="1" x14ac:dyDescent="0.25">
      <c r="A39" s="373" t="s">
        <v>85</v>
      </c>
      <c r="B39" s="373"/>
      <c r="C39" s="373"/>
      <c r="D39" s="185"/>
      <c r="E39" s="185"/>
      <c r="F39" s="185"/>
      <c r="G39" s="185"/>
      <c r="H39" s="185"/>
    </row>
  </sheetData>
  <mergeCells count="18">
    <mergeCell ref="G1:H1"/>
    <mergeCell ref="G17:H17"/>
    <mergeCell ref="G18:H18"/>
    <mergeCell ref="A19:H23"/>
    <mergeCell ref="A30:H31"/>
    <mergeCell ref="A14:H14"/>
    <mergeCell ref="A39:C39"/>
    <mergeCell ref="A12:C12"/>
    <mergeCell ref="A37:F37"/>
    <mergeCell ref="G37:H37"/>
    <mergeCell ref="G33:H33"/>
    <mergeCell ref="A34:H35"/>
    <mergeCell ref="A38:C38"/>
    <mergeCell ref="G38:H38"/>
    <mergeCell ref="G25:H25"/>
    <mergeCell ref="G26:H26"/>
    <mergeCell ref="G29:H29"/>
    <mergeCell ref="A13:H13"/>
  </mergeCells>
  <pageMargins left="0.70866141732283472" right="0.70866141732283472" top="0.78740157480314965" bottom="0.78740157480314965" header="0.31496062992125984" footer="0.31496062992125984"/>
  <pageSetup paperSize="9" scale="61" firstPageNumber="50"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22"/>
  <sheetViews>
    <sheetView showGridLines="0" view="pageBreakPreview" topLeftCell="A194" zoomScaleNormal="100" zoomScaleSheetLayoutView="100" workbookViewId="0">
      <selection activeCell="K14" sqref="K14"/>
    </sheetView>
  </sheetViews>
  <sheetFormatPr defaultRowHeight="14.25" x14ac:dyDescent="0.2"/>
  <cols>
    <col min="1" max="1" width="8.5703125" style="141" customWidth="1"/>
    <col min="2" max="2" width="9.140625" style="141"/>
    <col min="3" max="3" width="57.85546875" style="135" customWidth="1"/>
    <col min="4" max="7" width="14.140625" style="133" customWidth="1"/>
    <col min="8" max="8" width="8.28515625" style="135" customWidth="1"/>
    <col min="9" max="9" width="13.28515625" style="135" bestFit="1" customWidth="1"/>
    <col min="10" max="12" width="9.140625" style="135"/>
    <col min="13" max="13" width="13.28515625" style="135" customWidth="1"/>
    <col min="14" max="16384" width="9.140625" style="135"/>
  </cols>
  <sheetData>
    <row r="1" spans="1:9" ht="23.25" x14ac:dyDescent="0.35">
      <c r="A1" s="247" t="s">
        <v>113</v>
      </c>
      <c r="G1" s="376" t="s">
        <v>114</v>
      </c>
      <c r="H1" s="376"/>
    </row>
    <row r="3" spans="1:9" x14ac:dyDescent="0.2">
      <c r="A3" s="176" t="s">
        <v>1</v>
      </c>
      <c r="B3" s="176" t="s">
        <v>29</v>
      </c>
    </row>
    <row r="4" spans="1:9" x14ac:dyDescent="0.2">
      <c r="B4" s="176" t="s">
        <v>76</v>
      </c>
    </row>
    <row r="5" spans="1:9" s="138" customFormat="1" ht="13.5" thickBot="1" x14ac:dyDescent="0.25">
      <c r="A5" s="249"/>
      <c r="B5" s="249"/>
      <c r="D5" s="134"/>
      <c r="E5" s="134"/>
      <c r="F5" s="134"/>
      <c r="G5" s="134"/>
      <c r="H5" s="138" t="s">
        <v>6</v>
      </c>
    </row>
    <row r="6" spans="1:9" s="138" customFormat="1" ht="39" customHeight="1" thickTop="1" thickBot="1" x14ac:dyDescent="0.25">
      <c r="A6" s="192" t="s">
        <v>2</v>
      </c>
      <c r="B6" s="193" t="s">
        <v>3</v>
      </c>
      <c r="C6" s="194" t="s">
        <v>4</v>
      </c>
      <c r="D6" s="195" t="s">
        <v>753</v>
      </c>
      <c r="E6" s="195" t="s">
        <v>322</v>
      </c>
      <c r="F6" s="195" t="s">
        <v>323</v>
      </c>
      <c r="G6" s="195" t="s">
        <v>324</v>
      </c>
      <c r="H6" s="81" t="s">
        <v>5</v>
      </c>
    </row>
    <row r="7" spans="1:9" s="201" customFormat="1" ht="12.75" thickTop="1" thickBot="1" x14ac:dyDescent="0.25">
      <c r="A7" s="196">
        <v>1</v>
      </c>
      <c r="B7" s="197">
        <v>2</v>
      </c>
      <c r="C7" s="197">
        <v>3</v>
      </c>
      <c r="D7" s="198">
        <v>4</v>
      </c>
      <c r="E7" s="198">
        <v>5</v>
      </c>
      <c r="F7" s="198">
        <v>6</v>
      </c>
      <c r="G7" s="198">
        <v>7</v>
      </c>
      <c r="H7" s="199" t="s">
        <v>754</v>
      </c>
    </row>
    <row r="8" spans="1:9" s="201" customFormat="1" ht="17.25" customHeight="1" thickTop="1" x14ac:dyDescent="0.2">
      <c r="A8" s="212">
        <v>2143</v>
      </c>
      <c r="B8" s="218">
        <v>50</v>
      </c>
      <c r="C8" s="259" t="s">
        <v>7</v>
      </c>
      <c r="D8" s="322">
        <v>0</v>
      </c>
      <c r="E8" s="322">
        <v>0</v>
      </c>
      <c r="F8" s="322">
        <v>34</v>
      </c>
      <c r="G8" s="322">
        <v>0</v>
      </c>
      <c r="H8" s="323"/>
      <c r="I8" s="324"/>
    </row>
    <row r="9" spans="1:9" s="201" customFormat="1" ht="14.25" customHeight="1" x14ac:dyDescent="0.2">
      <c r="A9" s="212">
        <v>2143</v>
      </c>
      <c r="B9" s="213">
        <v>51</v>
      </c>
      <c r="C9" s="216" t="s">
        <v>8</v>
      </c>
      <c r="D9" s="89">
        <f>472+8+244+228+824+4233+17+37</f>
        <v>6063</v>
      </c>
      <c r="E9" s="89">
        <v>8335</v>
      </c>
      <c r="F9" s="89">
        <v>14023</v>
      </c>
      <c r="G9" s="89">
        <f>SUM(G23)</f>
        <v>11839</v>
      </c>
      <c r="H9" s="211">
        <f>G9/E9*100</f>
        <v>142.03959208158366</v>
      </c>
    </row>
    <row r="10" spans="1:9" s="201" customFormat="1" ht="14.25" customHeight="1" x14ac:dyDescent="0.2">
      <c r="A10" s="212">
        <v>2143</v>
      </c>
      <c r="B10" s="213">
        <v>52</v>
      </c>
      <c r="C10" s="222" t="s">
        <v>238</v>
      </c>
      <c r="D10" s="89">
        <f>300+3500</f>
        <v>3800</v>
      </c>
      <c r="E10" s="89">
        <v>3650</v>
      </c>
      <c r="F10" s="89">
        <v>0</v>
      </c>
      <c r="G10" s="89">
        <v>0</v>
      </c>
      <c r="H10" s="211"/>
    </row>
    <row r="11" spans="1:9" s="201" customFormat="1" ht="14.25" customHeight="1" x14ac:dyDescent="0.2">
      <c r="A11" s="212">
        <v>2413</v>
      </c>
      <c r="B11" s="218">
        <v>51</v>
      </c>
      <c r="C11" s="216" t="s">
        <v>8</v>
      </c>
      <c r="D11" s="89">
        <v>0</v>
      </c>
      <c r="E11" s="89">
        <v>552</v>
      </c>
      <c r="F11" s="89">
        <v>0</v>
      </c>
      <c r="G11" s="89">
        <v>0</v>
      </c>
      <c r="H11" s="211"/>
    </row>
    <row r="12" spans="1:9" ht="14.25" customHeight="1" x14ac:dyDescent="0.2">
      <c r="A12" s="212">
        <v>3341</v>
      </c>
      <c r="B12" s="218">
        <v>51</v>
      </c>
      <c r="C12" s="216" t="s">
        <v>8</v>
      </c>
      <c r="D12" s="76">
        <v>4136</v>
      </c>
      <c r="E12" s="76">
        <v>4378</v>
      </c>
      <c r="F12" s="76">
        <v>4690</v>
      </c>
      <c r="G12" s="76">
        <f>SUM(G102)</f>
        <v>4500</v>
      </c>
      <c r="H12" s="211">
        <f>G12/E12*100</f>
        <v>102.78666057560531</v>
      </c>
    </row>
    <row r="13" spans="1:9" ht="14.25" customHeight="1" x14ac:dyDescent="0.2">
      <c r="A13" s="212">
        <v>3349</v>
      </c>
      <c r="B13" s="213">
        <v>51</v>
      </c>
      <c r="C13" s="216" t="s">
        <v>8</v>
      </c>
      <c r="D13" s="89">
        <v>3199</v>
      </c>
      <c r="E13" s="89">
        <v>4820</v>
      </c>
      <c r="F13" s="89">
        <v>4690</v>
      </c>
      <c r="G13" s="89">
        <f>SUM(G107)</f>
        <v>3820</v>
      </c>
      <c r="H13" s="211">
        <f t="shared" ref="H13:H18" si="0">G13/E13*100</f>
        <v>79.253112033195023</v>
      </c>
    </row>
    <row r="14" spans="1:9" ht="14.25" customHeight="1" x14ac:dyDescent="0.2">
      <c r="A14" s="212">
        <v>6113</v>
      </c>
      <c r="B14" s="213">
        <v>51</v>
      </c>
      <c r="C14" s="216" t="s">
        <v>8</v>
      </c>
      <c r="D14" s="89">
        <v>8135</v>
      </c>
      <c r="E14" s="89">
        <v>11052</v>
      </c>
      <c r="F14" s="89">
        <v>11055</v>
      </c>
      <c r="G14" s="89">
        <f>SUM(G117)</f>
        <v>11544</v>
      </c>
      <c r="H14" s="211">
        <f t="shared" si="0"/>
        <v>104.45168295331162</v>
      </c>
      <c r="I14" s="70"/>
    </row>
    <row r="15" spans="1:9" ht="14.25" customHeight="1" x14ac:dyDescent="0.2">
      <c r="A15" s="212">
        <v>6113</v>
      </c>
      <c r="B15" s="213">
        <v>52</v>
      </c>
      <c r="C15" s="222" t="s">
        <v>238</v>
      </c>
      <c r="D15" s="89">
        <v>800</v>
      </c>
      <c r="E15" s="89">
        <v>800</v>
      </c>
      <c r="F15" s="89">
        <v>0</v>
      </c>
      <c r="G15" s="89">
        <v>0</v>
      </c>
      <c r="H15" s="211"/>
      <c r="I15" s="70"/>
    </row>
    <row r="16" spans="1:9" ht="14.25" customHeight="1" x14ac:dyDescent="0.2">
      <c r="A16" s="212">
        <v>6172</v>
      </c>
      <c r="B16" s="213">
        <v>51</v>
      </c>
      <c r="C16" s="216" t="s">
        <v>8</v>
      </c>
      <c r="D16" s="89">
        <v>833</v>
      </c>
      <c r="E16" s="89">
        <v>1516</v>
      </c>
      <c r="F16" s="89">
        <v>1516</v>
      </c>
      <c r="G16" s="89">
        <f>SUM(G203)</f>
        <v>1370</v>
      </c>
      <c r="H16" s="211">
        <f>G16/E16*100</f>
        <v>90.369393139841691</v>
      </c>
    </row>
    <row r="17" spans="1:8" ht="14.25" customHeight="1" thickBot="1" x14ac:dyDescent="0.25">
      <c r="A17" s="212">
        <v>6409</v>
      </c>
      <c r="B17" s="213">
        <v>51</v>
      </c>
      <c r="C17" s="216" t="s">
        <v>8</v>
      </c>
      <c r="D17" s="89">
        <v>5445</v>
      </c>
      <c r="E17" s="89">
        <v>5500</v>
      </c>
      <c r="F17" s="89">
        <v>5500</v>
      </c>
      <c r="G17" s="89">
        <f>SUM(G219)</f>
        <v>5500</v>
      </c>
      <c r="H17" s="211">
        <f t="shared" si="0"/>
        <v>100</v>
      </c>
    </row>
    <row r="18" spans="1:8" s="231" customFormat="1" ht="22.5" customHeight="1" thickTop="1" thickBot="1" x14ac:dyDescent="0.3">
      <c r="A18" s="360" t="s">
        <v>9</v>
      </c>
      <c r="B18" s="361"/>
      <c r="C18" s="362"/>
      <c r="D18" s="229">
        <f>SUM(D8:D17)</f>
        <v>32411</v>
      </c>
      <c r="E18" s="229">
        <f>SUM(E8:E17)</f>
        <v>40603</v>
      </c>
      <c r="F18" s="229">
        <f>SUM(F8:F17)</f>
        <v>41508</v>
      </c>
      <c r="G18" s="229">
        <f>SUM(G9:G17)</f>
        <v>38573</v>
      </c>
      <c r="H18" s="139">
        <f t="shared" si="0"/>
        <v>95.000369430830233</v>
      </c>
    </row>
    <row r="19" spans="1:8" ht="15" thickTop="1" x14ac:dyDescent="0.2">
      <c r="A19" s="135"/>
      <c r="B19" s="135"/>
      <c r="D19" s="135"/>
      <c r="E19" s="135"/>
      <c r="F19" s="135"/>
      <c r="G19" s="135"/>
    </row>
    <row r="20" spans="1:8" x14ac:dyDescent="0.2">
      <c r="A20" s="375" t="s">
        <v>474</v>
      </c>
      <c r="B20" s="375"/>
      <c r="C20" s="375"/>
      <c r="D20" s="375"/>
      <c r="E20" s="375"/>
      <c r="F20" s="375"/>
      <c r="G20" s="375"/>
      <c r="H20" s="375"/>
    </row>
    <row r="21" spans="1:8" s="289" customFormat="1" x14ac:dyDescent="0.2">
      <c r="A21" s="375"/>
      <c r="B21" s="375"/>
      <c r="C21" s="375"/>
      <c r="D21" s="375"/>
      <c r="E21" s="375"/>
      <c r="F21" s="375"/>
      <c r="G21" s="375"/>
      <c r="H21" s="375"/>
    </row>
    <row r="22" spans="1:8" ht="15" x14ac:dyDescent="0.25">
      <c r="A22" s="142" t="s">
        <v>13</v>
      </c>
      <c r="B22" s="325"/>
      <c r="C22" s="325"/>
      <c r="D22" s="325"/>
      <c r="E22" s="325"/>
      <c r="F22" s="325"/>
      <c r="G22" s="325"/>
      <c r="H22" s="325"/>
    </row>
    <row r="23" spans="1:8" ht="15.75" thickBot="1" x14ac:dyDescent="0.3">
      <c r="A23" s="143" t="s">
        <v>138</v>
      </c>
      <c r="B23" s="144"/>
      <c r="C23" s="145"/>
      <c r="D23" s="146"/>
      <c r="E23" s="146"/>
      <c r="F23" s="146"/>
      <c r="G23" s="352">
        <f>SUM(G24,G32,G37,G75,G78)</f>
        <v>11839</v>
      </c>
      <c r="H23" s="352"/>
    </row>
    <row r="24" spans="1:8" ht="15.75" thickTop="1" x14ac:dyDescent="0.25">
      <c r="A24" s="140" t="s">
        <v>378</v>
      </c>
      <c r="B24" s="325"/>
      <c r="C24" s="325"/>
      <c r="D24" s="325"/>
      <c r="E24" s="325"/>
      <c r="F24" s="325"/>
      <c r="G24" s="366">
        <v>1050</v>
      </c>
      <c r="H24" s="367"/>
    </row>
    <row r="25" spans="1:8" ht="14.25" customHeight="1" x14ac:dyDescent="0.2">
      <c r="A25" s="439" t="s">
        <v>475</v>
      </c>
      <c r="B25" s="439"/>
      <c r="C25" s="439"/>
      <c r="D25" s="439"/>
      <c r="E25" s="439"/>
      <c r="F25" s="439"/>
      <c r="G25" s="439"/>
      <c r="H25" s="439"/>
    </row>
    <row r="26" spans="1:8" x14ac:dyDescent="0.2">
      <c r="A26" s="439"/>
      <c r="B26" s="439"/>
      <c r="C26" s="439"/>
      <c r="D26" s="439"/>
      <c r="E26" s="439"/>
      <c r="F26" s="439"/>
      <c r="G26" s="439"/>
      <c r="H26" s="439"/>
    </row>
    <row r="27" spans="1:8" x14ac:dyDescent="0.2">
      <c r="A27" s="439"/>
      <c r="B27" s="439"/>
      <c r="C27" s="439"/>
      <c r="D27" s="439"/>
      <c r="E27" s="439"/>
      <c r="F27" s="439"/>
      <c r="G27" s="439"/>
      <c r="H27" s="439"/>
    </row>
    <row r="28" spans="1:8" x14ac:dyDescent="0.2">
      <c r="A28" s="439"/>
      <c r="B28" s="439"/>
      <c r="C28" s="439"/>
      <c r="D28" s="439"/>
      <c r="E28" s="439"/>
      <c r="F28" s="439"/>
      <c r="G28" s="439"/>
      <c r="H28" s="439"/>
    </row>
    <row r="29" spans="1:8" x14ac:dyDescent="0.2">
      <c r="A29" s="439"/>
      <c r="B29" s="439"/>
      <c r="C29" s="439"/>
      <c r="D29" s="439"/>
      <c r="E29" s="439"/>
      <c r="F29" s="439"/>
      <c r="G29" s="439"/>
      <c r="H29" s="439"/>
    </row>
    <row r="30" spans="1:8" x14ac:dyDescent="0.2">
      <c r="A30" s="439"/>
      <c r="B30" s="439"/>
      <c r="C30" s="439"/>
      <c r="D30" s="439"/>
      <c r="E30" s="439"/>
      <c r="F30" s="439"/>
      <c r="G30" s="439"/>
      <c r="H30" s="439"/>
    </row>
    <row r="31" spans="1:8" x14ac:dyDescent="0.2">
      <c r="A31" s="326"/>
      <c r="B31" s="326"/>
      <c r="C31" s="326"/>
      <c r="D31" s="326"/>
      <c r="E31" s="326"/>
      <c r="F31" s="326"/>
      <c r="G31" s="326"/>
      <c r="H31" s="326"/>
    </row>
    <row r="32" spans="1:8" ht="15" x14ac:dyDescent="0.25">
      <c r="A32" s="140" t="s">
        <v>124</v>
      </c>
      <c r="B32" s="185"/>
      <c r="C32" s="185"/>
      <c r="D32" s="185"/>
      <c r="E32" s="185"/>
      <c r="F32" s="185"/>
      <c r="G32" s="366">
        <v>552</v>
      </c>
      <c r="H32" s="367"/>
    </row>
    <row r="33" spans="1:8" x14ac:dyDescent="0.2">
      <c r="A33" s="439" t="s">
        <v>656</v>
      </c>
      <c r="B33" s="439"/>
      <c r="C33" s="439"/>
      <c r="D33" s="439"/>
      <c r="E33" s="439"/>
      <c r="F33" s="439"/>
      <c r="G33" s="439"/>
      <c r="H33" s="439"/>
    </row>
    <row r="34" spans="1:8" x14ac:dyDescent="0.2">
      <c r="A34" s="439"/>
      <c r="B34" s="439"/>
      <c r="C34" s="439"/>
      <c r="D34" s="439"/>
      <c r="E34" s="439"/>
      <c r="F34" s="439"/>
      <c r="G34" s="439"/>
      <c r="H34" s="439"/>
    </row>
    <row r="35" spans="1:8" x14ac:dyDescent="0.2">
      <c r="A35" s="439"/>
      <c r="B35" s="439"/>
      <c r="C35" s="439"/>
      <c r="D35" s="439"/>
      <c r="E35" s="439"/>
      <c r="F35" s="439"/>
      <c r="G35" s="439"/>
      <c r="H35" s="439"/>
    </row>
    <row r="36" spans="1:8" x14ac:dyDescent="0.2">
      <c r="A36" s="326"/>
      <c r="B36" s="326"/>
      <c r="C36" s="326"/>
      <c r="D36" s="326"/>
      <c r="E36" s="326"/>
      <c r="F36" s="326"/>
      <c r="G36" s="326"/>
      <c r="H36" s="326"/>
    </row>
    <row r="37" spans="1:8" ht="15" x14ac:dyDescent="0.25">
      <c r="A37" s="140" t="s">
        <v>20</v>
      </c>
      <c r="G37" s="366">
        <f>SUM(G38,G42,G54,G59,G65,G71)</f>
        <v>6025</v>
      </c>
      <c r="H37" s="367"/>
    </row>
    <row r="38" spans="1:8" ht="15" x14ac:dyDescent="0.25">
      <c r="A38" s="184" t="s">
        <v>274</v>
      </c>
      <c r="G38" s="395">
        <v>200</v>
      </c>
      <c r="H38" s="396"/>
    </row>
    <row r="39" spans="1:8" ht="14.25" customHeight="1" x14ac:dyDescent="0.2">
      <c r="A39" s="373" t="s">
        <v>476</v>
      </c>
      <c r="B39" s="373"/>
      <c r="C39" s="373"/>
      <c r="D39" s="373"/>
      <c r="E39" s="373"/>
      <c r="F39" s="373"/>
      <c r="G39" s="373"/>
      <c r="H39" s="373"/>
    </row>
    <row r="40" spans="1:8" ht="15" customHeight="1" x14ac:dyDescent="0.2">
      <c r="A40" s="373"/>
      <c r="B40" s="373"/>
      <c r="C40" s="373"/>
      <c r="D40" s="373"/>
      <c r="E40" s="373"/>
      <c r="F40" s="373"/>
      <c r="G40" s="373"/>
      <c r="H40" s="373"/>
    </row>
    <row r="41" spans="1:8" ht="15" x14ac:dyDescent="0.25">
      <c r="A41" s="140"/>
      <c r="G41" s="177"/>
      <c r="H41" s="178"/>
    </row>
    <row r="42" spans="1:8" ht="15" x14ac:dyDescent="0.25">
      <c r="A42" s="184" t="s">
        <v>275</v>
      </c>
      <c r="G42" s="395">
        <v>2715</v>
      </c>
      <c r="H42" s="396"/>
    </row>
    <row r="43" spans="1:8" ht="14.25" customHeight="1" x14ac:dyDescent="0.2">
      <c r="A43" s="373" t="s">
        <v>732</v>
      </c>
      <c r="B43" s="373"/>
      <c r="C43" s="373"/>
      <c r="D43" s="373"/>
      <c r="E43" s="373"/>
      <c r="F43" s="373"/>
      <c r="G43" s="373"/>
      <c r="H43" s="373"/>
    </row>
    <row r="44" spans="1:8" ht="15" customHeight="1" x14ac:dyDescent="0.2">
      <c r="A44" s="373"/>
      <c r="B44" s="373"/>
      <c r="C44" s="373"/>
      <c r="D44" s="373"/>
      <c r="E44" s="373"/>
      <c r="F44" s="373"/>
      <c r="G44" s="373"/>
      <c r="H44" s="373"/>
    </row>
    <row r="45" spans="1:8" ht="15" customHeight="1" x14ac:dyDescent="0.2">
      <c r="A45" s="373"/>
      <c r="B45" s="373"/>
      <c r="C45" s="373"/>
      <c r="D45" s="373"/>
      <c r="E45" s="373"/>
      <c r="F45" s="373"/>
      <c r="G45" s="373"/>
      <c r="H45" s="373"/>
    </row>
    <row r="46" spans="1:8" ht="15" customHeight="1" x14ac:dyDescent="0.2">
      <c r="A46" s="373"/>
      <c r="B46" s="373"/>
      <c r="C46" s="373"/>
      <c r="D46" s="373"/>
      <c r="E46" s="373"/>
      <c r="F46" s="373"/>
      <c r="G46" s="373"/>
      <c r="H46" s="373"/>
    </row>
    <row r="47" spans="1:8" ht="15" customHeight="1" x14ac:dyDescent="0.2">
      <c r="A47" s="373"/>
      <c r="B47" s="373"/>
      <c r="C47" s="373"/>
      <c r="D47" s="373"/>
      <c r="E47" s="373"/>
      <c r="F47" s="373"/>
      <c r="G47" s="373"/>
      <c r="H47" s="373"/>
    </row>
    <row r="48" spans="1:8" ht="15" customHeight="1" x14ac:dyDescent="0.2">
      <c r="A48" s="373"/>
      <c r="B48" s="373"/>
      <c r="C48" s="373"/>
      <c r="D48" s="373"/>
      <c r="E48" s="373"/>
      <c r="F48" s="373"/>
      <c r="G48" s="373"/>
      <c r="H48" s="373"/>
    </row>
    <row r="49" spans="1:8" ht="15" customHeight="1" x14ac:dyDescent="0.2">
      <c r="A49" s="373"/>
      <c r="B49" s="373"/>
      <c r="C49" s="373"/>
      <c r="D49" s="373"/>
      <c r="E49" s="373"/>
      <c r="F49" s="373"/>
      <c r="G49" s="373"/>
      <c r="H49" s="373"/>
    </row>
    <row r="50" spans="1:8" ht="15" customHeight="1" x14ac:dyDescent="0.2">
      <c r="A50" s="373"/>
      <c r="B50" s="373"/>
      <c r="C50" s="373"/>
      <c r="D50" s="373"/>
      <c r="E50" s="373"/>
      <c r="F50" s="373"/>
      <c r="G50" s="373"/>
      <c r="H50" s="373"/>
    </row>
    <row r="51" spans="1:8" ht="15" customHeight="1" x14ac:dyDescent="0.2">
      <c r="A51" s="373"/>
      <c r="B51" s="373"/>
      <c r="C51" s="373"/>
      <c r="D51" s="373"/>
      <c r="E51" s="373"/>
      <c r="F51" s="373"/>
      <c r="G51" s="373"/>
      <c r="H51" s="373"/>
    </row>
    <row r="52" spans="1:8" ht="11.25" customHeight="1" x14ac:dyDescent="0.2">
      <c r="A52" s="373"/>
      <c r="B52" s="373"/>
      <c r="C52" s="373"/>
      <c r="D52" s="373"/>
      <c r="E52" s="373"/>
      <c r="F52" s="373"/>
      <c r="G52" s="373"/>
      <c r="H52" s="373"/>
    </row>
    <row r="53" spans="1:8" ht="15" customHeight="1" x14ac:dyDescent="0.2">
      <c r="A53" s="173"/>
      <c r="B53" s="173"/>
      <c r="C53" s="173"/>
      <c r="D53" s="173"/>
      <c r="E53" s="173"/>
      <c r="F53" s="173"/>
      <c r="G53" s="173"/>
      <c r="H53" s="173"/>
    </row>
    <row r="54" spans="1:8" ht="27" customHeight="1" x14ac:dyDescent="0.25">
      <c r="A54" s="441" t="s">
        <v>311</v>
      </c>
      <c r="B54" s="441"/>
      <c r="C54" s="441"/>
      <c r="D54" s="441"/>
      <c r="E54" s="441"/>
      <c r="F54" s="441"/>
      <c r="G54" s="395">
        <v>860</v>
      </c>
      <c r="H54" s="396"/>
    </row>
    <row r="55" spans="1:8" ht="15" customHeight="1" x14ac:dyDescent="0.2">
      <c r="A55" s="439" t="s">
        <v>733</v>
      </c>
      <c r="B55" s="439"/>
      <c r="C55" s="439"/>
      <c r="D55" s="439"/>
      <c r="E55" s="439"/>
      <c r="F55" s="439"/>
      <c r="G55" s="439"/>
      <c r="H55" s="439"/>
    </row>
    <row r="56" spans="1:8" ht="15" customHeight="1" x14ac:dyDescent="0.2">
      <c r="A56" s="439"/>
      <c r="B56" s="439"/>
      <c r="C56" s="439"/>
      <c r="D56" s="439"/>
      <c r="E56" s="439"/>
      <c r="F56" s="439"/>
      <c r="G56" s="439"/>
      <c r="H56" s="439"/>
    </row>
    <row r="57" spans="1:8" ht="15" customHeight="1" x14ac:dyDescent="0.2">
      <c r="A57" s="439"/>
      <c r="B57" s="439"/>
      <c r="C57" s="439"/>
      <c r="D57" s="439"/>
      <c r="E57" s="439"/>
      <c r="F57" s="439"/>
      <c r="G57" s="439"/>
      <c r="H57" s="439"/>
    </row>
    <row r="58" spans="1:8" ht="15" customHeight="1" x14ac:dyDescent="0.2">
      <c r="A58" s="326"/>
      <c r="B58" s="326"/>
      <c r="C58" s="326"/>
      <c r="D58" s="326"/>
      <c r="E58" s="326"/>
      <c r="F58" s="326"/>
      <c r="G58" s="326"/>
      <c r="H58" s="326"/>
    </row>
    <row r="59" spans="1:8" ht="15" customHeight="1" x14ac:dyDescent="0.25">
      <c r="A59" s="441" t="s">
        <v>312</v>
      </c>
      <c r="B59" s="441"/>
      <c r="C59" s="441"/>
      <c r="D59" s="441"/>
      <c r="E59" s="441"/>
      <c r="F59" s="441"/>
      <c r="G59" s="395">
        <v>150</v>
      </c>
      <c r="H59" s="396"/>
    </row>
    <row r="60" spans="1:8" ht="15" customHeight="1" x14ac:dyDescent="0.2">
      <c r="A60" s="439" t="s">
        <v>477</v>
      </c>
      <c r="B60" s="439"/>
      <c r="C60" s="439"/>
      <c r="D60" s="439"/>
      <c r="E60" s="439"/>
      <c r="F60" s="439"/>
      <c r="G60" s="439"/>
      <c r="H60" s="439"/>
    </row>
    <row r="61" spans="1:8" ht="15" customHeight="1" x14ac:dyDescent="0.2">
      <c r="A61" s="439"/>
      <c r="B61" s="439"/>
      <c r="C61" s="439"/>
      <c r="D61" s="439"/>
      <c r="E61" s="439"/>
      <c r="F61" s="439"/>
      <c r="G61" s="439"/>
      <c r="H61" s="439"/>
    </row>
    <row r="62" spans="1:8" ht="15" customHeight="1" x14ac:dyDescent="0.2">
      <c r="A62" s="439"/>
      <c r="B62" s="439"/>
      <c r="C62" s="439"/>
      <c r="D62" s="439"/>
      <c r="E62" s="439"/>
      <c r="F62" s="439"/>
      <c r="G62" s="439"/>
      <c r="H62" s="439"/>
    </row>
    <row r="63" spans="1:8" ht="15" customHeight="1" x14ac:dyDescent="0.2">
      <c r="A63" s="439"/>
      <c r="B63" s="439"/>
      <c r="C63" s="439"/>
      <c r="D63" s="439"/>
      <c r="E63" s="439"/>
      <c r="F63" s="439"/>
      <c r="G63" s="439"/>
      <c r="H63" s="439"/>
    </row>
    <row r="64" spans="1:8" ht="15" customHeight="1" x14ac:dyDescent="0.2">
      <c r="A64" s="326"/>
      <c r="B64" s="326"/>
      <c r="C64" s="326"/>
      <c r="D64" s="326"/>
      <c r="E64" s="326"/>
      <c r="F64" s="326"/>
      <c r="G64" s="326"/>
      <c r="H64" s="326"/>
    </row>
    <row r="65" spans="1:8" ht="15" customHeight="1" x14ac:dyDescent="0.25">
      <c r="A65" s="441" t="s">
        <v>313</v>
      </c>
      <c r="B65" s="441"/>
      <c r="C65" s="441"/>
      <c r="D65" s="441"/>
      <c r="E65" s="441"/>
      <c r="F65" s="441"/>
      <c r="G65" s="395">
        <v>1500</v>
      </c>
      <c r="H65" s="396"/>
    </row>
    <row r="66" spans="1:8" ht="15" customHeight="1" x14ac:dyDescent="0.2">
      <c r="A66" s="373" t="s">
        <v>478</v>
      </c>
      <c r="B66" s="373"/>
      <c r="C66" s="373"/>
      <c r="D66" s="373"/>
      <c r="E66" s="373"/>
      <c r="F66" s="373"/>
      <c r="G66" s="373"/>
      <c r="H66" s="373"/>
    </row>
    <row r="67" spans="1:8" ht="15" customHeight="1" x14ac:dyDescent="0.2">
      <c r="A67" s="373"/>
      <c r="B67" s="373"/>
      <c r="C67" s="373"/>
      <c r="D67" s="373"/>
      <c r="E67" s="373"/>
      <c r="F67" s="373"/>
      <c r="G67" s="373"/>
      <c r="H67" s="373"/>
    </row>
    <row r="68" spans="1:8" ht="15" customHeight="1" x14ac:dyDescent="0.2">
      <c r="A68" s="373"/>
      <c r="B68" s="373"/>
      <c r="C68" s="373"/>
      <c r="D68" s="373"/>
      <c r="E68" s="373"/>
      <c r="F68" s="373"/>
      <c r="G68" s="373"/>
      <c r="H68" s="373"/>
    </row>
    <row r="69" spans="1:8" ht="15" customHeight="1" x14ac:dyDescent="0.2">
      <c r="A69" s="373"/>
      <c r="B69" s="373"/>
      <c r="C69" s="373"/>
      <c r="D69" s="373"/>
      <c r="E69" s="373"/>
      <c r="F69" s="373"/>
      <c r="G69" s="373"/>
      <c r="H69" s="373"/>
    </row>
    <row r="70" spans="1:8" ht="15" customHeight="1" x14ac:dyDescent="0.2">
      <c r="A70" s="326"/>
      <c r="B70" s="326"/>
      <c r="C70" s="326"/>
      <c r="D70" s="326"/>
      <c r="E70" s="326"/>
      <c r="F70" s="326"/>
      <c r="G70" s="326"/>
      <c r="H70" s="326"/>
    </row>
    <row r="71" spans="1:8" ht="15" customHeight="1" x14ac:dyDescent="0.25">
      <c r="A71" s="441" t="s">
        <v>479</v>
      </c>
      <c r="B71" s="441"/>
      <c r="C71" s="441"/>
      <c r="D71" s="441"/>
      <c r="E71" s="441"/>
      <c r="F71" s="441"/>
      <c r="G71" s="395">
        <v>600</v>
      </c>
      <c r="H71" s="396"/>
    </row>
    <row r="72" spans="1:8" ht="15" customHeight="1" x14ac:dyDescent="0.2">
      <c r="A72" s="373" t="s">
        <v>278</v>
      </c>
      <c r="B72" s="373"/>
      <c r="C72" s="373"/>
      <c r="D72" s="373"/>
      <c r="E72" s="373"/>
      <c r="F72" s="373"/>
      <c r="G72" s="373"/>
      <c r="H72" s="373"/>
    </row>
    <row r="73" spans="1:8" x14ac:dyDescent="0.2">
      <c r="A73" s="373"/>
      <c r="B73" s="373"/>
      <c r="C73" s="373"/>
      <c r="D73" s="373"/>
      <c r="E73" s="373"/>
      <c r="F73" s="373"/>
      <c r="G73" s="373"/>
      <c r="H73" s="373"/>
    </row>
    <row r="74" spans="1:8" x14ac:dyDescent="0.2">
      <c r="A74" s="173"/>
      <c r="B74" s="173"/>
      <c r="C74" s="173"/>
      <c r="D74" s="173"/>
      <c r="E74" s="173"/>
      <c r="F74" s="173"/>
      <c r="G74" s="173"/>
      <c r="H74" s="173"/>
    </row>
    <row r="75" spans="1:8" ht="14.25" customHeight="1" x14ac:dyDescent="0.25">
      <c r="A75" s="440" t="s">
        <v>188</v>
      </c>
      <c r="B75" s="440"/>
      <c r="C75" s="326"/>
      <c r="D75" s="326"/>
      <c r="E75" s="326"/>
      <c r="F75" s="326"/>
      <c r="G75" s="366">
        <v>60</v>
      </c>
      <c r="H75" s="367"/>
    </row>
    <row r="76" spans="1:8" ht="14.25" customHeight="1" x14ac:dyDescent="0.2">
      <c r="A76" s="439" t="s">
        <v>279</v>
      </c>
      <c r="B76" s="439"/>
      <c r="C76" s="439"/>
      <c r="D76" s="439"/>
      <c r="E76" s="439"/>
      <c r="F76" s="439"/>
      <c r="G76" s="439"/>
      <c r="H76" s="439"/>
    </row>
    <row r="77" spans="1:8" x14ac:dyDescent="0.2">
      <c r="A77" s="439"/>
      <c r="B77" s="439"/>
      <c r="C77" s="439"/>
      <c r="D77" s="439"/>
      <c r="E77" s="439"/>
      <c r="F77" s="439"/>
      <c r="G77" s="439"/>
      <c r="H77" s="439"/>
    </row>
    <row r="78" spans="1:8" ht="14.25" customHeight="1" x14ac:dyDescent="0.25">
      <c r="A78" s="440" t="s">
        <v>480</v>
      </c>
      <c r="B78" s="440"/>
      <c r="C78" s="440"/>
      <c r="D78" s="326"/>
      <c r="E78" s="326"/>
      <c r="F78" s="326"/>
      <c r="G78" s="366">
        <f>SUM(G79,G83,G89,G95)</f>
        <v>4152</v>
      </c>
      <c r="H78" s="367"/>
    </row>
    <row r="79" spans="1:8" ht="15" x14ac:dyDescent="0.25">
      <c r="A79" s="184" t="s">
        <v>481</v>
      </c>
      <c r="G79" s="395">
        <v>2</v>
      </c>
      <c r="H79" s="396"/>
    </row>
    <row r="80" spans="1:8" ht="14.25" customHeight="1" x14ac:dyDescent="0.2">
      <c r="A80" s="373" t="s">
        <v>657</v>
      </c>
      <c r="B80" s="373"/>
      <c r="C80" s="373"/>
      <c r="D80" s="373"/>
      <c r="E80" s="373"/>
      <c r="F80" s="373"/>
      <c r="G80" s="373"/>
      <c r="H80" s="373"/>
    </row>
    <row r="81" spans="1:8" ht="15" customHeight="1" x14ac:dyDescent="0.2">
      <c r="A81" s="373"/>
      <c r="B81" s="373"/>
      <c r="C81" s="373"/>
      <c r="D81" s="373"/>
      <c r="E81" s="373"/>
      <c r="F81" s="373"/>
      <c r="G81" s="373"/>
      <c r="H81" s="373"/>
    </row>
    <row r="82" spans="1:8" x14ac:dyDescent="0.2">
      <c r="A82" s="326"/>
      <c r="B82" s="326"/>
      <c r="C82" s="326"/>
      <c r="D82" s="326"/>
      <c r="E82" s="326"/>
      <c r="F82" s="326"/>
      <c r="G82" s="326"/>
      <c r="H82" s="326"/>
    </row>
    <row r="83" spans="1:8" ht="15" x14ac:dyDescent="0.25">
      <c r="A83" s="184" t="s">
        <v>482</v>
      </c>
      <c r="G83" s="395">
        <v>2000</v>
      </c>
      <c r="H83" s="396"/>
    </row>
    <row r="84" spans="1:8" ht="14.25" customHeight="1" x14ac:dyDescent="0.2">
      <c r="A84" s="373" t="s">
        <v>658</v>
      </c>
      <c r="B84" s="373"/>
      <c r="C84" s="373"/>
      <c r="D84" s="373"/>
      <c r="E84" s="373"/>
      <c r="F84" s="373"/>
      <c r="G84" s="373"/>
      <c r="H84" s="373"/>
    </row>
    <row r="85" spans="1:8" ht="15" customHeight="1" x14ac:dyDescent="0.2">
      <c r="A85" s="373"/>
      <c r="B85" s="373"/>
      <c r="C85" s="373"/>
      <c r="D85" s="373"/>
      <c r="E85" s="373"/>
      <c r="F85" s="373"/>
      <c r="G85" s="373"/>
      <c r="H85" s="373"/>
    </row>
    <row r="86" spans="1:8" x14ac:dyDescent="0.2">
      <c r="A86" s="373"/>
      <c r="B86" s="373"/>
      <c r="C86" s="373"/>
      <c r="D86" s="373"/>
      <c r="E86" s="373"/>
      <c r="F86" s="373"/>
      <c r="G86" s="373"/>
      <c r="H86" s="373"/>
    </row>
    <row r="87" spans="1:8" x14ac:dyDescent="0.2">
      <c r="A87" s="373"/>
      <c r="B87" s="373"/>
      <c r="C87" s="373"/>
      <c r="D87" s="373"/>
      <c r="E87" s="373"/>
      <c r="F87" s="373"/>
      <c r="G87" s="373"/>
      <c r="H87" s="373"/>
    </row>
    <row r="88" spans="1:8" x14ac:dyDescent="0.2">
      <c r="A88" s="173"/>
      <c r="B88" s="173"/>
      <c r="C88" s="173"/>
      <c r="D88" s="173"/>
      <c r="E88" s="173"/>
      <c r="F88" s="173"/>
      <c r="G88" s="173"/>
      <c r="H88" s="173"/>
    </row>
    <row r="89" spans="1:8" ht="15" x14ac:dyDescent="0.25">
      <c r="A89" s="184" t="s">
        <v>483</v>
      </c>
      <c r="G89" s="395">
        <v>150</v>
      </c>
      <c r="H89" s="396"/>
    </row>
    <row r="90" spans="1:8" ht="14.25" customHeight="1" x14ac:dyDescent="0.2">
      <c r="A90" s="373" t="s">
        <v>484</v>
      </c>
      <c r="B90" s="373"/>
      <c r="C90" s="373"/>
      <c r="D90" s="373"/>
      <c r="E90" s="373"/>
      <c r="F90" s="373"/>
      <c r="G90" s="373"/>
      <c r="H90" s="373"/>
    </row>
    <row r="91" spans="1:8" ht="15" customHeight="1" x14ac:dyDescent="0.2">
      <c r="A91" s="373"/>
      <c r="B91" s="373"/>
      <c r="C91" s="373"/>
      <c r="D91" s="373"/>
      <c r="E91" s="373"/>
      <c r="F91" s="373"/>
      <c r="G91" s="373"/>
      <c r="H91" s="373"/>
    </row>
    <row r="92" spans="1:8" x14ac:dyDescent="0.2">
      <c r="A92" s="373"/>
      <c r="B92" s="373"/>
      <c r="C92" s="373"/>
      <c r="D92" s="373"/>
      <c r="E92" s="373"/>
      <c r="F92" s="373"/>
      <c r="G92" s="373"/>
      <c r="H92" s="373"/>
    </row>
    <row r="93" spans="1:8" x14ac:dyDescent="0.2">
      <c r="A93" s="373"/>
      <c r="B93" s="373"/>
      <c r="C93" s="373"/>
      <c r="D93" s="373"/>
      <c r="E93" s="373"/>
      <c r="F93" s="373"/>
      <c r="G93" s="373"/>
      <c r="H93" s="373"/>
    </row>
    <row r="94" spans="1:8" x14ac:dyDescent="0.2">
      <c r="A94" s="173"/>
      <c r="B94" s="173"/>
      <c r="C94" s="173"/>
      <c r="D94" s="173"/>
      <c r="E94" s="173"/>
      <c r="F94" s="173"/>
      <c r="G94" s="173"/>
      <c r="H94" s="173"/>
    </row>
    <row r="95" spans="1:8" ht="15" x14ac:dyDescent="0.25">
      <c r="A95" s="184" t="s">
        <v>485</v>
      </c>
      <c r="G95" s="395">
        <v>2000</v>
      </c>
      <c r="H95" s="396"/>
    </row>
    <row r="96" spans="1:8" ht="14.25" customHeight="1" x14ac:dyDescent="0.2">
      <c r="A96" s="373" t="s">
        <v>486</v>
      </c>
      <c r="B96" s="373"/>
      <c r="C96" s="373"/>
      <c r="D96" s="373"/>
      <c r="E96" s="373"/>
      <c r="F96" s="373"/>
      <c r="G96" s="373"/>
      <c r="H96" s="373"/>
    </row>
    <row r="97" spans="1:9" ht="15" customHeight="1" x14ac:dyDescent="0.2">
      <c r="A97" s="373"/>
      <c r="B97" s="373"/>
      <c r="C97" s="373"/>
      <c r="D97" s="373"/>
      <c r="E97" s="373"/>
      <c r="F97" s="373"/>
      <c r="G97" s="373"/>
      <c r="H97" s="373"/>
    </row>
    <row r="98" spans="1:9" x14ac:dyDescent="0.2">
      <c r="A98" s="373"/>
      <c r="B98" s="373"/>
      <c r="C98" s="373"/>
      <c r="D98" s="373"/>
      <c r="E98" s="373"/>
      <c r="F98" s="373"/>
      <c r="G98" s="373"/>
      <c r="H98" s="373"/>
    </row>
    <row r="99" spans="1:9" x14ac:dyDescent="0.2">
      <c r="A99" s="373"/>
      <c r="B99" s="373"/>
      <c r="C99" s="373"/>
      <c r="D99" s="373"/>
      <c r="E99" s="373"/>
      <c r="F99" s="373"/>
      <c r="G99" s="373"/>
      <c r="H99" s="373"/>
    </row>
    <row r="100" spans="1:9" x14ac:dyDescent="0.2">
      <c r="A100" s="373"/>
      <c r="B100" s="373"/>
      <c r="C100" s="373"/>
      <c r="D100" s="373"/>
      <c r="E100" s="373"/>
      <c r="F100" s="373"/>
      <c r="G100" s="373"/>
      <c r="H100" s="373"/>
    </row>
    <row r="101" spans="1:9" x14ac:dyDescent="0.2">
      <c r="A101" s="173"/>
      <c r="B101" s="173"/>
      <c r="C101" s="173"/>
      <c r="D101" s="173"/>
      <c r="E101" s="173"/>
      <c r="F101" s="173"/>
      <c r="G101" s="173"/>
      <c r="H101" s="173"/>
    </row>
    <row r="102" spans="1:9" ht="15.75" thickBot="1" x14ac:dyDescent="0.3">
      <c r="A102" s="143" t="s">
        <v>115</v>
      </c>
      <c r="B102" s="144"/>
      <c r="C102" s="145"/>
      <c r="D102" s="146"/>
      <c r="E102" s="146"/>
      <c r="F102" s="146"/>
      <c r="G102" s="352">
        <f>SUM(G103)</f>
        <v>4500</v>
      </c>
      <c r="H102" s="352"/>
      <c r="I102" s="32"/>
    </row>
    <row r="103" spans="1:9" ht="15.75" thickTop="1" x14ac:dyDescent="0.25">
      <c r="A103" s="140" t="s">
        <v>20</v>
      </c>
      <c r="G103" s="366">
        <v>4500</v>
      </c>
      <c r="H103" s="367"/>
    </row>
    <row r="104" spans="1:9" ht="15" customHeight="1" x14ac:dyDescent="0.2">
      <c r="A104" s="373" t="s">
        <v>487</v>
      </c>
      <c r="B104" s="373"/>
      <c r="C104" s="373"/>
      <c r="D104" s="373"/>
      <c r="E104" s="373"/>
      <c r="F104" s="373"/>
      <c r="G104" s="373"/>
      <c r="H104" s="373"/>
    </row>
    <row r="105" spans="1:9" x14ac:dyDescent="0.2">
      <c r="A105" s="373"/>
      <c r="B105" s="373"/>
      <c r="C105" s="373"/>
      <c r="D105" s="373"/>
      <c r="E105" s="373"/>
      <c r="F105" s="373"/>
      <c r="G105" s="373"/>
      <c r="H105" s="373"/>
    </row>
    <row r="106" spans="1:9" x14ac:dyDescent="0.2">
      <c r="A106" s="326"/>
      <c r="B106" s="326"/>
      <c r="C106" s="326"/>
      <c r="D106" s="326"/>
      <c r="E106" s="326"/>
      <c r="F106" s="326"/>
      <c r="G106" s="326"/>
      <c r="H106" s="326"/>
    </row>
    <row r="107" spans="1:9" ht="15.75" thickBot="1" x14ac:dyDescent="0.3">
      <c r="A107" s="143" t="s">
        <v>116</v>
      </c>
      <c r="B107" s="144"/>
      <c r="C107" s="145"/>
      <c r="D107" s="146"/>
      <c r="E107" s="146"/>
      <c r="F107" s="146"/>
      <c r="G107" s="352">
        <f>SUM(G108,G112)</f>
        <v>3820</v>
      </c>
      <c r="H107" s="352"/>
      <c r="I107" s="32"/>
    </row>
    <row r="108" spans="1:9" ht="15.75" thickTop="1" x14ac:dyDescent="0.25">
      <c r="A108" s="140" t="s">
        <v>378</v>
      </c>
      <c r="G108" s="366">
        <v>1620</v>
      </c>
      <c r="H108" s="367"/>
    </row>
    <row r="109" spans="1:9" ht="15" customHeight="1" x14ac:dyDescent="0.2">
      <c r="A109" s="373" t="s">
        <v>764</v>
      </c>
      <c r="B109" s="373"/>
      <c r="C109" s="373"/>
      <c r="D109" s="373"/>
      <c r="E109" s="373"/>
      <c r="F109" s="373"/>
      <c r="G109" s="373"/>
      <c r="H109" s="373"/>
    </row>
    <row r="110" spans="1:9" ht="15" customHeight="1" x14ac:dyDescent="0.2">
      <c r="A110" s="373"/>
      <c r="B110" s="373"/>
      <c r="C110" s="373"/>
      <c r="D110" s="373"/>
      <c r="E110" s="373"/>
      <c r="F110" s="373"/>
      <c r="G110" s="373"/>
      <c r="H110" s="373"/>
    </row>
    <row r="111" spans="1:9" x14ac:dyDescent="0.2">
      <c r="A111" s="326"/>
      <c r="B111" s="326"/>
      <c r="C111" s="326"/>
      <c r="D111" s="326"/>
      <c r="E111" s="326"/>
      <c r="F111" s="326"/>
      <c r="G111" s="326"/>
      <c r="H111" s="326"/>
    </row>
    <row r="112" spans="1:9" ht="15" x14ac:dyDescent="0.25">
      <c r="A112" s="140" t="s">
        <v>20</v>
      </c>
      <c r="G112" s="366">
        <v>2200</v>
      </c>
      <c r="H112" s="367"/>
    </row>
    <row r="113" spans="1:9" ht="15" customHeight="1" x14ac:dyDescent="0.2">
      <c r="A113" s="373" t="s">
        <v>765</v>
      </c>
      <c r="B113" s="373"/>
      <c r="C113" s="373"/>
      <c r="D113" s="373"/>
      <c r="E113" s="373"/>
      <c r="F113" s="373"/>
      <c r="G113" s="373"/>
      <c r="H113" s="373"/>
    </row>
    <row r="114" spans="1:9" ht="15" customHeight="1" x14ac:dyDescent="0.2">
      <c r="A114" s="373"/>
      <c r="B114" s="373"/>
      <c r="C114" s="373"/>
      <c r="D114" s="373"/>
      <c r="E114" s="373"/>
      <c r="F114" s="373"/>
      <c r="G114" s="373"/>
      <c r="H114" s="373"/>
    </row>
    <row r="115" spans="1:9" ht="15" customHeight="1" x14ac:dyDescent="0.2">
      <c r="A115" s="373"/>
      <c r="B115" s="373"/>
      <c r="C115" s="373"/>
      <c r="D115" s="373"/>
      <c r="E115" s="373"/>
      <c r="F115" s="373"/>
      <c r="G115" s="373"/>
      <c r="H115" s="373"/>
    </row>
    <row r="117" spans="1:9" ht="17.25" customHeight="1" thickBot="1" x14ac:dyDescent="0.3">
      <c r="A117" s="143" t="s">
        <v>23</v>
      </c>
      <c r="B117" s="144"/>
      <c r="C117" s="145"/>
      <c r="D117" s="146"/>
      <c r="E117" s="146"/>
      <c r="F117" s="146"/>
      <c r="G117" s="352">
        <f>SUM(G118,G121,G128,G135,G138,G147,G150,G153,G172,G176,G192,G196,G199,G131)</f>
        <v>11544</v>
      </c>
      <c r="H117" s="352"/>
      <c r="I117" s="32"/>
    </row>
    <row r="118" spans="1:9" ht="15.75" thickTop="1" x14ac:dyDescent="0.25">
      <c r="A118" s="140" t="s">
        <v>17</v>
      </c>
      <c r="G118" s="366">
        <v>100</v>
      </c>
      <c r="H118" s="367"/>
    </row>
    <row r="119" spans="1:9" ht="15" x14ac:dyDescent="0.25">
      <c r="A119" s="373" t="s">
        <v>139</v>
      </c>
      <c r="B119" s="374"/>
      <c r="C119" s="374"/>
      <c r="D119" s="374"/>
      <c r="E119" s="374"/>
      <c r="F119" s="374"/>
      <c r="G119" s="374"/>
      <c r="H119" s="374"/>
    </row>
    <row r="121" spans="1:9" ht="15" x14ac:dyDescent="0.25">
      <c r="A121" s="140" t="s">
        <v>370</v>
      </c>
      <c r="G121" s="366">
        <v>2610</v>
      </c>
      <c r="H121" s="367"/>
    </row>
    <row r="122" spans="1:9" ht="14.25" customHeight="1" x14ac:dyDescent="0.2">
      <c r="A122" s="373" t="s">
        <v>734</v>
      </c>
      <c r="B122" s="373"/>
      <c r="C122" s="373"/>
      <c r="D122" s="373"/>
      <c r="E122" s="373"/>
      <c r="F122" s="373"/>
      <c r="G122" s="373"/>
      <c r="H122" s="373"/>
    </row>
    <row r="123" spans="1:9" ht="14.25" customHeight="1" x14ac:dyDescent="0.2">
      <c r="A123" s="373"/>
      <c r="B123" s="373"/>
      <c r="C123" s="373"/>
      <c r="D123" s="373"/>
      <c r="E123" s="373"/>
      <c r="F123" s="373"/>
      <c r="G123" s="373"/>
      <c r="H123" s="373"/>
    </row>
    <row r="124" spans="1:9" ht="15" customHeight="1" x14ac:dyDescent="0.2">
      <c r="A124" s="373"/>
      <c r="B124" s="373"/>
      <c r="C124" s="373"/>
      <c r="D124" s="373"/>
      <c r="E124" s="373"/>
      <c r="F124" s="373"/>
      <c r="G124" s="373"/>
      <c r="H124" s="373"/>
    </row>
    <row r="125" spans="1:9" ht="15" customHeight="1" x14ac:dyDescent="0.2">
      <c r="A125" s="373"/>
      <c r="B125" s="373"/>
      <c r="C125" s="373"/>
      <c r="D125" s="373"/>
      <c r="E125" s="373"/>
      <c r="F125" s="373"/>
      <c r="G125" s="373"/>
      <c r="H125" s="373"/>
    </row>
    <row r="126" spans="1:9" ht="15" customHeight="1" x14ac:dyDescent="0.2">
      <c r="A126" s="373"/>
      <c r="B126" s="373"/>
      <c r="C126" s="373"/>
      <c r="D126" s="373"/>
      <c r="E126" s="373"/>
      <c r="F126" s="373"/>
      <c r="G126" s="373"/>
      <c r="H126" s="373"/>
    </row>
    <row r="128" spans="1:9" ht="15" x14ac:dyDescent="0.25">
      <c r="A128" s="140" t="s">
        <v>488</v>
      </c>
      <c r="G128" s="366">
        <v>1</v>
      </c>
      <c r="H128" s="367"/>
    </row>
    <row r="129" spans="1:8" x14ac:dyDescent="0.2">
      <c r="A129" s="370" t="s">
        <v>659</v>
      </c>
      <c r="B129" s="370"/>
      <c r="C129" s="370"/>
      <c r="D129" s="370"/>
      <c r="E129" s="370"/>
      <c r="F129" s="370"/>
      <c r="G129" s="370"/>
      <c r="H129" s="370"/>
    </row>
    <row r="131" spans="1:8" ht="15" x14ac:dyDescent="0.25">
      <c r="A131" s="140" t="s">
        <v>136</v>
      </c>
      <c r="G131" s="366">
        <v>1</v>
      </c>
      <c r="H131" s="367"/>
    </row>
    <row r="132" spans="1:8" x14ac:dyDescent="0.2">
      <c r="A132" s="373" t="s">
        <v>660</v>
      </c>
      <c r="B132" s="373"/>
      <c r="C132" s="373"/>
      <c r="D132" s="373"/>
      <c r="E132" s="373"/>
      <c r="F132" s="373"/>
      <c r="G132" s="373"/>
      <c r="H132" s="373"/>
    </row>
    <row r="133" spans="1:8" x14ac:dyDescent="0.2">
      <c r="A133" s="373"/>
      <c r="B133" s="373"/>
      <c r="C133" s="373"/>
      <c r="D133" s="373"/>
      <c r="E133" s="373"/>
      <c r="F133" s="373"/>
      <c r="G133" s="373"/>
      <c r="H133" s="373"/>
    </row>
    <row r="135" spans="1:8" ht="15" x14ac:dyDescent="0.25">
      <c r="A135" s="140" t="s">
        <v>41</v>
      </c>
      <c r="G135" s="366">
        <v>1</v>
      </c>
      <c r="H135" s="367"/>
    </row>
    <row r="136" spans="1:8" x14ac:dyDescent="0.2">
      <c r="A136" s="370" t="s">
        <v>661</v>
      </c>
      <c r="B136" s="370"/>
      <c r="C136" s="370"/>
      <c r="D136" s="370"/>
      <c r="E136" s="370"/>
      <c r="F136" s="370"/>
      <c r="G136" s="370"/>
      <c r="H136" s="370"/>
    </row>
    <row r="138" spans="1:8" ht="15" x14ac:dyDescent="0.25">
      <c r="A138" s="140" t="s">
        <v>43</v>
      </c>
      <c r="G138" s="366">
        <f>SUM(G139,G145)</f>
        <v>435</v>
      </c>
      <c r="H138" s="367"/>
    </row>
    <row r="139" spans="1:8" ht="14.25" customHeight="1" x14ac:dyDescent="0.25">
      <c r="A139" s="403" t="s">
        <v>276</v>
      </c>
      <c r="B139" s="403"/>
      <c r="C139" s="403"/>
      <c r="D139" s="403"/>
      <c r="E139" s="403"/>
      <c r="F139" s="403"/>
      <c r="G139" s="395">
        <v>405</v>
      </c>
      <c r="H139" s="396"/>
    </row>
    <row r="140" spans="1:8" ht="15" customHeight="1" x14ac:dyDescent="0.2">
      <c r="A140" s="373" t="s">
        <v>662</v>
      </c>
      <c r="B140" s="373"/>
      <c r="C140" s="373"/>
      <c r="D140" s="373"/>
      <c r="E140" s="373"/>
      <c r="F140" s="373"/>
      <c r="G140" s="373"/>
      <c r="H140" s="373"/>
    </row>
    <row r="141" spans="1:8" x14ac:dyDescent="0.2">
      <c r="A141" s="373"/>
      <c r="B141" s="373"/>
      <c r="C141" s="373"/>
      <c r="D141" s="373"/>
      <c r="E141" s="373"/>
      <c r="F141" s="373"/>
      <c r="G141" s="373"/>
      <c r="H141" s="373"/>
    </row>
    <row r="142" spans="1:8" x14ac:dyDescent="0.2">
      <c r="A142" s="373"/>
      <c r="B142" s="373"/>
      <c r="C142" s="373"/>
      <c r="D142" s="373"/>
      <c r="E142" s="373"/>
      <c r="F142" s="373"/>
      <c r="G142" s="373"/>
      <c r="H142" s="373"/>
    </row>
    <row r="143" spans="1:8" x14ac:dyDescent="0.2">
      <c r="A143" s="373"/>
      <c r="B143" s="373"/>
      <c r="C143" s="373"/>
      <c r="D143" s="373"/>
      <c r="E143" s="373"/>
      <c r="F143" s="373"/>
      <c r="G143" s="373"/>
      <c r="H143" s="373"/>
    </row>
    <row r="144" spans="1:8" x14ac:dyDescent="0.2">
      <c r="A144" s="326"/>
      <c r="B144" s="326"/>
      <c r="C144" s="326"/>
      <c r="D144" s="326"/>
      <c r="E144" s="326"/>
      <c r="F144" s="326"/>
      <c r="G144" s="326"/>
      <c r="H144" s="326"/>
    </row>
    <row r="145" spans="1:8" ht="14.25" customHeight="1" x14ac:dyDescent="0.25">
      <c r="A145" s="403" t="s">
        <v>277</v>
      </c>
      <c r="B145" s="403"/>
      <c r="C145" s="403"/>
      <c r="D145" s="403"/>
      <c r="E145" s="403"/>
      <c r="F145" s="403"/>
      <c r="G145" s="395">
        <v>30</v>
      </c>
      <c r="H145" s="396"/>
    </row>
    <row r="146" spans="1:8" ht="15" x14ac:dyDescent="0.2">
      <c r="A146" s="439" t="s">
        <v>305</v>
      </c>
      <c r="B146" s="442"/>
      <c r="C146" s="442"/>
      <c r="D146" s="442"/>
      <c r="E146" s="442"/>
      <c r="F146" s="442"/>
      <c r="G146" s="442"/>
      <c r="H146" s="442"/>
    </row>
    <row r="147" spans="1:8" ht="15" x14ac:dyDescent="0.25">
      <c r="A147" s="140" t="s">
        <v>18</v>
      </c>
      <c r="G147" s="366">
        <v>1700</v>
      </c>
      <c r="H147" s="367"/>
    </row>
    <row r="148" spans="1:8" ht="14.25" customHeight="1" x14ac:dyDescent="0.2">
      <c r="A148" s="443" t="s">
        <v>663</v>
      </c>
      <c r="B148" s="443"/>
      <c r="C148" s="443"/>
      <c r="D148" s="443"/>
      <c r="E148" s="443"/>
      <c r="F148" s="443"/>
      <c r="G148" s="443"/>
      <c r="H148" s="443"/>
    </row>
    <row r="149" spans="1:8" x14ac:dyDescent="0.2">
      <c r="A149" s="176"/>
    </row>
    <row r="150" spans="1:8" ht="15" x14ac:dyDescent="0.25">
      <c r="A150" s="68" t="s">
        <v>124</v>
      </c>
      <c r="B150" s="326"/>
      <c r="C150" s="326"/>
      <c r="D150" s="326"/>
      <c r="E150" s="326"/>
      <c r="F150" s="326"/>
      <c r="G150" s="366">
        <v>5</v>
      </c>
      <c r="H150" s="367"/>
    </row>
    <row r="151" spans="1:8" x14ac:dyDescent="0.2">
      <c r="A151" s="176" t="s">
        <v>664</v>
      </c>
    </row>
    <row r="152" spans="1:8" x14ac:dyDescent="0.2">
      <c r="A152" s="176"/>
    </row>
    <row r="153" spans="1:8" ht="15" x14ac:dyDescent="0.25">
      <c r="A153" s="140" t="s">
        <v>20</v>
      </c>
      <c r="G153" s="366">
        <f>SUM(G154,G158,G164,G168)</f>
        <v>4301</v>
      </c>
      <c r="H153" s="367"/>
    </row>
    <row r="154" spans="1:8" ht="14.25" customHeight="1" x14ac:dyDescent="0.25">
      <c r="A154" s="403" t="s">
        <v>306</v>
      </c>
      <c r="B154" s="403"/>
      <c r="C154" s="403"/>
      <c r="D154" s="403"/>
      <c r="E154" s="403"/>
      <c r="F154" s="403"/>
      <c r="G154" s="395">
        <v>325</v>
      </c>
      <c r="H154" s="396"/>
    </row>
    <row r="155" spans="1:8" ht="15" customHeight="1" x14ac:dyDescent="0.2">
      <c r="A155" s="373" t="s">
        <v>665</v>
      </c>
      <c r="B155" s="373"/>
      <c r="C155" s="373"/>
      <c r="D155" s="373"/>
      <c r="E155" s="373"/>
      <c r="F155" s="373"/>
      <c r="G155" s="373"/>
      <c r="H155" s="373"/>
    </row>
    <row r="156" spans="1:8" ht="15" customHeight="1" x14ac:dyDescent="0.2">
      <c r="A156" s="373"/>
      <c r="B156" s="373"/>
      <c r="C156" s="373"/>
      <c r="D156" s="373"/>
      <c r="E156" s="373"/>
      <c r="F156" s="373"/>
      <c r="G156" s="373"/>
      <c r="H156" s="373"/>
    </row>
    <row r="157" spans="1:8" ht="15" customHeight="1" x14ac:dyDescent="0.25">
      <c r="A157" s="173"/>
      <c r="B157" s="185"/>
      <c r="C157" s="185"/>
      <c r="D157" s="185"/>
      <c r="E157" s="185"/>
      <c r="F157" s="185"/>
      <c r="G157" s="185"/>
      <c r="H157" s="185"/>
    </row>
    <row r="158" spans="1:8" ht="14.25" customHeight="1" x14ac:dyDescent="0.25">
      <c r="A158" s="403" t="s">
        <v>280</v>
      </c>
      <c r="B158" s="403"/>
      <c r="C158" s="403"/>
      <c r="D158" s="403"/>
      <c r="E158" s="403"/>
      <c r="F158" s="403"/>
      <c r="G158" s="395">
        <v>3700</v>
      </c>
      <c r="H158" s="396"/>
    </row>
    <row r="159" spans="1:8" ht="15" customHeight="1" x14ac:dyDescent="0.2">
      <c r="A159" s="373" t="s">
        <v>666</v>
      </c>
      <c r="B159" s="373"/>
      <c r="C159" s="373"/>
      <c r="D159" s="373"/>
      <c r="E159" s="373"/>
      <c r="F159" s="373"/>
      <c r="G159" s="373"/>
      <c r="H159" s="373"/>
    </row>
    <row r="160" spans="1:8" ht="15" customHeight="1" x14ac:dyDescent="0.2">
      <c r="A160" s="373"/>
      <c r="B160" s="373"/>
      <c r="C160" s="373"/>
      <c r="D160" s="373"/>
      <c r="E160" s="373"/>
      <c r="F160" s="373"/>
      <c r="G160" s="373"/>
      <c r="H160" s="373"/>
    </row>
    <row r="161" spans="1:8" ht="15" customHeight="1" x14ac:dyDescent="0.2">
      <c r="A161" s="373"/>
      <c r="B161" s="373"/>
      <c r="C161" s="373"/>
      <c r="D161" s="373"/>
      <c r="E161" s="373"/>
      <c r="F161" s="373"/>
      <c r="G161" s="373"/>
      <c r="H161" s="373"/>
    </row>
    <row r="162" spans="1:8" ht="15" customHeight="1" x14ac:dyDescent="0.2">
      <c r="A162" s="373"/>
      <c r="B162" s="373"/>
      <c r="C162" s="373"/>
      <c r="D162" s="373"/>
      <c r="E162" s="373"/>
      <c r="F162" s="373"/>
      <c r="G162" s="373"/>
      <c r="H162" s="373"/>
    </row>
    <row r="163" spans="1:8" ht="15" customHeight="1" x14ac:dyDescent="0.25">
      <c r="A163" s="173"/>
      <c r="B163" s="185"/>
      <c r="C163" s="185"/>
      <c r="D163" s="185"/>
      <c r="E163" s="185"/>
      <c r="F163" s="185"/>
      <c r="G163" s="185"/>
      <c r="H163" s="185"/>
    </row>
    <row r="164" spans="1:8" ht="14.25" customHeight="1" x14ac:dyDescent="0.25">
      <c r="A164" s="403" t="s">
        <v>281</v>
      </c>
      <c r="B164" s="403"/>
      <c r="C164" s="403"/>
      <c r="D164" s="403"/>
      <c r="E164" s="403"/>
      <c r="F164" s="403"/>
      <c r="G164" s="395">
        <v>185</v>
      </c>
      <c r="H164" s="396"/>
    </row>
    <row r="165" spans="1:8" ht="15" customHeight="1" x14ac:dyDescent="0.2">
      <c r="A165" s="373" t="s">
        <v>667</v>
      </c>
      <c r="B165" s="373"/>
      <c r="C165" s="373"/>
      <c r="D165" s="373"/>
      <c r="E165" s="373"/>
      <c r="F165" s="373"/>
      <c r="G165" s="373"/>
      <c r="H165" s="373"/>
    </row>
    <row r="166" spans="1:8" ht="15" customHeight="1" x14ac:dyDescent="0.2">
      <c r="A166" s="373"/>
      <c r="B166" s="373"/>
      <c r="C166" s="373"/>
      <c r="D166" s="373"/>
      <c r="E166" s="373"/>
      <c r="F166" s="373"/>
      <c r="G166" s="373"/>
      <c r="H166" s="373"/>
    </row>
    <row r="167" spans="1:8" ht="15" customHeight="1" x14ac:dyDescent="0.25">
      <c r="A167" s="173"/>
      <c r="B167" s="185"/>
      <c r="C167" s="185"/>
      <c r="D167" s="185"/>
      <c r="E167" s="185"/>
      <c r="F167" s="185"/>
      <c r="G167" s="185"/>
      <c r="H167" s="185"/>
    </row>
    <row r="168" spans="1:8" ht="14.25" customHeight="1" x14ac:dyDescent="0.25">
      <c r="A168" s="403" t="s">
        <v>282</v>
      </c>
      <c r="B168" s="403"/>
      <c r="C168" s="403"/>
      <c r="D168" s="403"/>
      <c r="E168" s="403"/>
      <c r="F168" s="403"/>
      <c r="G168" s="395">
        <v>91</v>
      </c>
      <c r="H168" s="396"/>
    </row>
    <row r="169" spans="1:8" ht="15" customHeight="1" x14ac:dyDescent="0.2">
      <c r="A169" s="373" t="s">
        <v>668</v>
      </c>
      <c r="B169" s="373"/>
      <c r="C169" s="373"/>
      <c r="D169" s="373"/>
      <c r="E169" s="373"/>
      <c r="F169" s="373"/>
      <c r="G169" s="373"/>
      <c r="H169" s="373"/>
    </row>
    <row r="170" spans="1:8" ht="15" customHeight="1" x14ac:dyDescent="0.2">
      <c r="A170" s="373"/>
      <c r="B170" s="373"/>
      <c r="C170" s="373"/>
      <c r="D170" s="373"/>
      <c r="E170" s="373"/>
      <c r="F170" s="373"/>
      <c r="G170" s="373"/>
      <c r="H170" s="373"/>
    </row>
    <row r="171" spans="1:8" ht="15" customHeight="1" x14ac:dyDescent="0.25">
      <c r="A171" s="173"/>
      <c r="B171" s="185"/>
      <c r="C171" s="185"/>
      <c r="D171" s="185"/>
      <c r="E171" s="185"/>
      <c r="F171" s="185"/>
      <c r="G171" s="185"/>
      <c r="H171" s="185"/>
    </row>
    <row r="172" spans="1:8" ht="15" customHeight="1" x14ac:dyDescent="0.25">
      <c r="A172" s="140" t="s">
        <v>21</v>
      </c>
      <c r="B172" s="185"/>
      <c r="C172" s="185"/>
      <c r="D172" s="185"/>
      <c r="E172" s="185"/>
      <c r="F172" s="185"/>
      <c r="G172" s="366">
        <v>50</v>
      </c>
      <c r="H172" s="367"/>
    </row>
    <row r="173" spans="1:8" ht="15" customHeight="1" x14ac:dyDescent="0.2">
      <c r="A173" s="439" t="s">
        <v>669</v>
      </c>
      <c r="B173" s="439"/>
      <c r="C173" s="439"/>
      <c r="D173" s="439"/>
      <c r="E173" s="439"/>
      <c r="F173" s="439"/>
      <c r="G173" s="439"/>
      <c r="H173" s="439"/>
    </row>
    <row r="174" spans="1:8" ht="15" customHeight="1" x14ac:dyDescent="0.2">
      <c r="A174" s="439"/>
      <c r="B174" s="439"/>
      <c r="C174" s="439"/>
      <c r="D174" s="439"/>
      <c r="E174" s="439"/>
      <c r="F174" s="439"/>
      <c r="G174" s="439"/>
      <c r="H174" s="439"/>
    </row>
    <row r="175" spans="1:8" ht="15" customHeight="1" x14ac:dyDescent="0.25">
      <c r="A175" s="185"/>
      <c r="B175" s="185"/>
      <c r="C175" s="185"/>
      <c r="D175" s="185"/>
      <c r="E175" s="185"/>
      <c r="F175" s="185"/>
      <c r="G175" s="185"/>
      <c r="H175" s="185"/>
    </row>
    <row r="176" spans="1:8" ht="15" customHeight="1" x14ac:dyDescent="0.25">
      <c r="A176" s="140" t="s">
        <v>45</v>
      </c>
      <c r="B176" s="173"/>
      <c r="C176" s="173"/>
      <c r="D176" s="173"/>
      <c r="E176" s="173"/>
      <c r="F176" s="173"/>
      <c r="G176" s="366">
        <f>SUM(G177,G184,G188)</f>
        <v>1330</v>
      </c>
      <c r="H176" s="367"/>
    </row>
    <row r="177" spans="1:8" ht="14.25" customHeight="1" x14ac:dyDescent="0.25">
      <c r="A177" s="403" t="s">
        <v>283</v>
      </c>
      <c r="B177" s="403"/>
      <c r="C177" s="403"/>
      <c r="D177" s="403"/>
      <c r="E177" s="403"/>
      <c r="F177" s="403"/>
      <c r="G177" s="395">
        <v>1145</v>
      </c>
      <c r="H177" s="396"/>
    </row>
    <row r="178" spans="1:8" ht="15" customHeight="1" x14ac:dyDescent="0.2">
      <c r="A178" s="373" t="s">
        <v>670</v>
      </c>
      <c r="B178" s="373"/>
      <c r="C178" s="373"/>
      <c r="D178" s="373"/>
      <c r="E178" s="373"/>
      <c r="F178" s="373"/>
      <c r="G178" s="373"/>
      <c r="H178" s="373"/>
    </row>
    <row r="179" spans="1:8" ht="15" customHeight="1" x14ac:dyDescent="0.2">
      <c r="A179" s="373"/>
      <c r="B179" s="373"/>
      <c r="C179" s="373"/>
      <c r="D179" s="373"/>
      <c r="E179" s="373"/>
      <c r="F179" s="373"/>
      <c r="G179" s="373"/>
      <c r="H179" s="373"/>
    </row>
    <row r="180" spans="1:8" ht="15" customHeight="1" x14ac:dyDescent="0.2">
      <c r="A180" s="373"/>
      <c r="B180" s="373"/>
      <c r="C180" s="373"/>
      <c r="D180" s="373"/>
      <c r="E180" s="373"/>
      <c r="F180" s="373"/>
      <c r="G180" s="373"/>
      <c r="H180" s="373"/>
    </row>
    <row r="181" spans="1:8" ht="15" customHeight="1" x14ac:dyDescent="0.2">
      <c r="A181" s="373"/>
      <c r="B181" s="373"/>
      <c r="C181" s="373"/>
      <c r="D181" s="373"/>
      <c r="E181" s="373"/>
      <c r="F181" s="373"/>
      <c r="G181" s="373"/>
      <c r="H181" s="373"/>
    </row>
    <row r="182" spans="1:8" ht="15" customHeight="1" x14ac:dyDescent="0.2">
      <c r="A182" s="373"/>
      <c r="B182" s="373"/>
      <c r="C182" s="373"/>
      <c r="D182" s="373"/>
      <c r="E182" s="373"/>
      <c r="F182" s="373"/>
      <c r="G182" s="373"/>
      <c r="H182" s="373"/>
    </row>
    <row r="183" spans="1:8" ht="15" customHeight="1" x14ac:dyDescent="0.25">
      <c r="A183" s="140"/>
      <c r="B183" s="173"/>
      <c r="C183" s="173"/>
      <c r="D183" s="173"/>
      <c r="E183" s="173"/>
      <c r="F183" s="173"/>
      <c r="G183" s="177"/>
      <c r="H183" s="178"/>
    </row>
    <row r="184" spans="1:8" ht="14.25" customHeight="1" x14ac:dyDescent="0.25">
      <c r="A184" s="403" t="s">
        <v>489</v>
      </c>
      <c r="B184" s="403"/>
      <c r="C184" s="403"/>
      <c r="D184" s="403"/>
      <c r="E184" s="403"/>
      <c r="F184" s="403"/>
      <c r="G184" s="395">
        <v>150</v>
      </c>
      <c r="H184" s="396"/>
    </row>
    <row r="185" spans="1:8" ht="14.25" customHeight="1" x14ac:dyDescent="0.2">
      <c r="A185" s="382" t="s">
        <v>671</v>
      </c>
      <c r="B185" s="377"/>
      <c r="C185" s="377"/>
      <c r="D185" s="377"/>
      <c r="E185" s="377"/>
      <c r="F185" s="377"/>
      <c r="G185" s="377"/>
      <c r="H185" s="377"/>
    </row>
    <row r="186" spans="1:8" ht="14.25" customHeight="1" x14ac:dyDescent="0.2">
      <c r="A186" s="377"/>
      <c r="B186" s="377"/>
      <c r="C186" s="377"/>
      <c r="D186" s="377"/>
      <c r="E186" s="377"/>
      <c r="F186" s="377"/>
      <c r="G186" s="377"/>
      <c r="H186" s="377"/>
    </row>
    <row r="187" spans="1:8" ht="15" customHeight="1" x14ac:dyDescent="0.2">
      <c r="A187" s="135"/>
      <c r="B187" s="135"/>
      <c r="D187" s="135"/>
      <c r="E187" s="135"/>
      <c r="F187" s="135"/>
      <c r="G187" s="135"/>
    </row>
    <row r="188" spans="1:8" ht="14.25" customHeight="1" x14ac:dyDescent="0.25">
      <c r="A188" s="403" t="s">
        <v>284</v>
      </c>
      <c r="B188" s="403"/>
      <c r="C188" s="403"/>
      <c r="D188" s="403"/>
      <c r="E188" s="403"/>
      <c r="F188" s="403"/>
      <c r="G188" s="395">
        <v>35</v>
      </c>
      <c r="H188" s="396"/>
    </row>
    <row r="189" spans="1:8" ht="12.75" customHeight="1" x14ac:dyDescent="0.2">
      <c r="A189" s="382" t="s">
        <v>672</v>
      </c>
      <c r="B189" s="377"/>
      <c r="C189" s="377"/>
      <c r="D189" s="377"/>
      <c r="E189" s="377"/>
      <c r="F189" s="377"/>
      <c r="G189" s="377"/>
      <c r="H189" s="377"/>
    </row>
    <row r="190" spans="1:8" ht="14.25" hidden="1" customHeight="1" x14ac:dyDescent="0.2">
      <c r="A190" s="377"/>
      <c r="B190" s="377"/>
      <c r="C190" s="377"/>
      <c r="D190" s="377"/>
      <c r="E190" s="377"/>
      <c r="F190" s="377"/>
      <c r="G190" s="377"/>
      <c r="H190" s="377"/>
    </row>
    <row r="191" spans="1:8" ht="15" customHeight="1" x14ac:dyDescent="0.2">
      <c r="A191" s="135"/>
      <c r="B191" s="135"/>
      <c r="D191" s="135"/>
      <c r="E191" s="135"/>
      <c r="F191" s="135"/>
      <c r="G191" s="135"/>
    </row>
    <row r="192" spans="1:8" ht="15" x14ac:dyDescent="0.25">
      <c r="A192" s="140" t="s">
        <v>490</v>
      </c>
      <c r="B192" s="185"/>
      <c r="C192" s="185"/>
      <c r="D192" s="185"/>
      <c r="E192" s="185"/>
      <c r="F192" s="185"/>
      <c r="G192" s="366">
        <v>800</v>
      </c>
      <c r="H192" s="367"/>
    </row>
    <row r="193" spans="1:9" ht="15" customHeight="1" x14ac:dyDescent="0.2">
      <c r="A193" s="373" t="s">
        <v>673</v>
      </c>
      <c r="B193" s="373"/>
      <c r="C193" s="373"/>
      <c r="D193" s="373"/>
      <c r="E193" s="373"/>
      <c r="F193" s="373"/>
      <c r="G193" s="373"/>
      <c r="H193" s="373"/>
    </row>
    <row r="194" spans="1:9" ht="15" customHeight="1" x14ac:dyDescent="0.2">
      <c r="A194" s="373"/>
      <c r="B194" s="373"/>
      <c r="C194" s="373"/>
      <c r="D194" s="373"/>
      <c r="E194" s="373"/>
      <c r="F194" s="373"/>
      <c r="G194" s="373"/>
      <c r="H194" s="373"/>
    </row>
    <row r="195" spans="1:9" ht="15" customHeight="1" x14ac:dyDescent="0.2">
      <c r="A195" s="135"/>
      <c r="B195" s="135"/>
      <c r="D195" s="135"/>
      <c r="E195" s="135"/>
      <c r="F195" s="135"/>
      <c r="G195" s="135"/>
    </row>
    <row r="196" spans="1:9" ht="15" x14ac:dyDescent="0.25">
      <c r="A196" s="140" t="s">
        <v>47</v>
      </c>
      <c r="B196" s="185"/>
      <c r="C196" s="185"/>
      <c r="D196" s="185"/>
      <c r="E196" s="185"/>
      <c r="F196" s="185"/>
      <c r="G196" s="366">
        <v>70</v>
      </c>
      <c r="H196" s="367"/>
    </row>
    <row r="197" spans="1:9" x14ac:dyDescent="0.2">
      <c r="A197" s="439" t="s">
        <v>140</v>
      </c>
      <c r="B197" s="439"/>
      <c r="C197" s="439"/>
      <c r="D197" s="439"/>
      <c r="E197" s="439"/>
      <c r="F197" s="439"/>
      <c r="G197" s="439"/>
      <c r="H197" s="439"/>
    </row>
    <row r="198" spans="1:9" x14ac:dyDescent="0.2">
      <c r="A198" s="326"/>
      <c r="B198" s="326"/>
      <c r="C198" s="326"/>
      <c r="D198" s="326"/>
      <c r="E198" s="326"/>
      <c r="F198" s="326"/>
      <c r="G198" s="326"/>
      <c r="H198" s="326"/>
    </row>
    <row r="199" spans="1:9" ht="15" customHeight="1" x14ac:dyDescent="0.25">
      <c r="A199" s="140" t="s">
        <v>48</v>
      </c>
      <c r="B199" s="326"/>
      <c r="C199" s="326"/>
      <c r="D199" s="326"/>
      <c r="E199" s="326"/>
      <c r="F199" s="326"/>
      <c r="G199" s="366">
        <v>140</v>
      </c>
      <c r="H199" s="367"/>
    </row>
    <row r="200" spans="1:9" ht="14.25" customHeight="1" x14ac:dyDescent="0.2">
      <c r="A200" s="373" t="s">
        <v>674</v>
      </c>
      <c r="B200" s="373"/>
      <c r="C200" s="373"/>
      <c r="D200" s="373"/>
      <c r="E200" s="373"/>
      <c r="F200" s="373"/>
      <c r="G200" s="373"/>
      <c r="H200" s="373"/>
    </row>
    <row r="201" spans="1:9" x14ac:dyDescent="0.2">
      <c r="A201" s="373"/>
      <c r="B201" s="373"/>
      <c r="C201" s="373"/>
      <c r="D201" s="373"/>
      <c r="E201" s="373"/>
      <c r="F201" s="373"/>
      <c r="G201" s="373"/>
      <c r="H201" s="373"/>
    </row>
    <row r="202" spans="1:9" x14ac:dyDescent="0.2">
      <c r="A202" s="176"/>
      <c r="B202" s="173"/>
      <c r="C202" s="173"/>
      <c r="D202" s="173"/>
      <c r="E202" s="173"/>
      <c r="F202" s="173"/>
      <c r="G202" s="173"/>
      <c r="H202" s="173"/>
    </row>
    <row r="203" spans="1:9" ht="17.25" customHeight="1" thickBot="1" x14ac:dyDescent="0.3">
      <c r="A203" s="143" t="s">
        <v>57</v>
      </c>
      <c r="B203" s="144"/>
      <c r="C203" s="145"/>
      <c r="D203" s="146"/>
      <c r="E203" s="146"/>
      <c r="F203" s="146"/>
      <c r="G203" s="352">
        <f>SUM(G204,G211,G215)</f>
        <v>1370</v>
      </c>
      <c r="H203" s="352"/>
      <c r="I203" s="32"/>
    </row>
    <row r="204" spans="1:9" ht="15.75" thickTop="1" x14ac:dyDescent="0.25">
      <c r="A204" s="140" t="s">
        <v>378</v>
      </c>
      <c r="G204" s="366">
        <v>1050</v>
      </c>
      <c r="H204" s="367"/>
    </row>
    <row r="205" spans="1:9" ht="14.25" customHeight="1" x14ac:dyDescent="0.2">
      <c r="A205" s="381" t="s">
        <v>491</v>
      </c>
      <c r="B205" s="381"/>
      <c r="C205" s="381"/>
      <c r="D205" s="381"/>
      <c r="E205" s="381"/>
      <c r="F205" s="381"/>
      <c r="G205" s="381"/>
      <c r="H205" s="381"/>
    </row>
    <row r="206" spans="1:9" ht="14.25" customHeight="1" x14ac:dyDescent="0.2">
      <c r="A206" s="381"/>
      <c r="B206" s="381"/>
      <c r="C206" s="381"/>
      <c r="D206" s="381"/>
      <c r="E206" s="381"/>
      <c r="F206" s="381"/>
      <c r="G206" s="381"/>
      <c r="H206" s="381"/>
    </row>
    <row r="207" spans="1:9" ht="14.25" customHeight="1" x14ac:dyDescent="0.2">
      <c r="A207" s="381"/>
      <c r="B207" s="381"/>
      <c r="C207" s="381"/>
      <c r="D207" s="381"/>
      <c r="E207" s="381"/>
      <c r="F207" s="381"/>
      <c r="G207" s="381"/>
      <c r="H207" s="381"/>
    </row>
    <row r="208" spans="1:9" ht="14.25" customHeight="1" x14ac:dyDescent="0.2">
      <c r="A208" s="381"/>
      <c r="B208" s="381"/>
      <c r="C208" s="381"/>
      <c r="D208" s="381"/>
      <c r="E208" s="381"/>
      <c r="F208" s="381"/>
      <c r="G208" s="381"/>
      <c r="H208" s="381"/>
    </row>
    <row r="209" spans="1:9" ht="15" customHeight="1" x14ac:dyDescent="0.2">
      <c r="A209" s="381"/>
      <c r="B209" s="381"/>
      <c r="C209" s="381"/>
      <c r="D209" s="381"/>
      <c r="E209" s="381"/>
      <c r="F209" s="381"/>
      <c r="G209" s="381"/>
      <c r="H209" s="381"/>
    </row>
    <row r="210" spans="1:9" x14ac:dyDescent="0.2">
      <c r="A210" s="173"/>
      <c r="B210" s="272"/>
      <c r="C210" s="272"/>
      <c r="D210" s="272"/>
      <c r="E210" s="272"/>
      <c r="F210" s="272"/>
      <c r="G210" s="272"/>
      <c r="H210" s="272"/>
    </row>
    <row r="211" spans="1:9" ht="15" x14ac:dyDescent="0.25">
      <c r="A211" s="140" t="s">
        <v>20</v>
      </c>
      <c r="G211" s="366">
        <v>270</v>
      </c>
      <c r="H211" s="367"/>
    </row>
    <row r="212" spans="1:9" ht="15" customHeight="1" x14ac:dyDescent="0.2">
      <c r="A212" s="439" t="s">
        <v>675</v>
      </c>
      <c r="B212" s="439"/>
      <c r="C212" s="439"/>
      <c r="D212" s="439"/>
      <c r="E212" s="439"/>
      <c r="F212" s="439"/>
      <c r="G212" s="439"/>
      <c r="H212" s="439"/>
    </row>
    <row r="213" spans="1:9" x14ac:dyDescent="0.2">
      <c r="A213" s="439"/>
      <c r="B213" s="439"/>
      <c r="C213" s="439"/>
      <c r="D213" s="439"/>
      <c r="E213" s="439"/>
      <c r="F213" s="439"/>
      <c r="G213" s="439"/>
      <c r="H213" s="439"/>
    </row>
    <row r="215" spans="1:9" ht="15" x14ac:dyDescent="0.25">
      <c r="A215" s="140" t="s">
        <v>45</v>
      </c>
      <c r="B215" s="173"/>
      <c r="C215" s="173"/>
      <c r="D215" s="173"/>
      <c r="E215" s="173"/>
      <c r="F215" s="173"/>
      <c r="G215" s="366">
        <v>50</v>
      </c>
      <c r="H215" s="367"/>
    </row>
    <row r="216" spans="1:9" x14ac:dyDescent="0.2">
      <c r="A216" s="381" t="s">
        <v>676</v>
      </c>
      <c r="B216" s="381"/>
      <c r="C216" s="381"/>
      <c r="D216" s="381"/>
      <c r="E216" s="381"/>
      <c r="F216" s="381"/>
      <c r="G216" s="381"/>
      <c r="H216" s="381"/>
    </row>
    <row r="217" spans="1:9" x14ac:dyDescent="0.2">
      <c r="A217" s="381"/>
      <c r="B217" s="381"/>
      <c r="C217" s="381"/>
      <c r="D217" s="381"/>
      <c r="E217" s="381"/>
      <c r="F217" s="381"/>
      <c r="G217" s="381"/>
      <c r="H217" s="381"/>
    </row>
    <row r="219" spans="1:9" ht="17.25" customHeight="1" thickBot="1" x14ac:dyDescent="0.3">
      <c r="A219" s="143" t="s">
        <v>117</v>
      </c>
      <c r="B219" s="144"/>
      <c r="C219" s="145"/>
      <c r="D219" s="146"/>
      <c r="E219" s="146"/>
      <c r="F219" s="146"/>
      <c r="G219" s="352">
        <f>SUM(G220,G225)</f>
        <v>5500</v>
      </c>
      <c r="H219" s="352"/>
      <c r="I219" s="32"/>
    </row>
    <row r="220" spans="1:9" ht="15.75" thickTop="1" x14ac:dyDescent="0.25">
      <c r="A220" s="140" t="s">
        <v>20</v>
      </c>
      <c r="G220" s="366">
        <v>5500</v>
      </c>
      <c r="H220" s="367"/>
    </row>
    <row r="221" spans="1:9" x14ac:dyDescent="0.2">
      <c r="A221" s="381" t="s">
        <v>677</v>
      </c>
      <c r="B221" s="381"/>
      <c r="C221" s="381"/>
      <c r="D221" s="381"/>
      <c r="E221" s="381"/>
      <c r="F221" s="381"/>
      <c r="G221" s="381"/>
      <c r="H221" s="381"/>
    </row>
    <row r="222" spans="1:9" x14ac:dyDescent="0.2">
      <c r="A222" s="381"/>
      <c r="B222" s="381"/>
      <c r="C222" s="381"/>
      <c r="D222" s="381"/>
      <c r="E222" s="381"/>
      <c r="F222" s="381"/>
      <c r="G222" s="381"/>
      <c r="H222" s="381"/>
    </row>
  </sheetData>
  <mergeCells count="109">
    <mergeCell ref="G154:H154"/>
    <mergeCell ref="A155:H156"/>
    <mergeCell ref="A158:F158"/>
    <mergeCell ref="G158:H158"/>
    <mergeCell ref="A173:H174"/>
    <mergeCell ref="G184:H184"/>
    <mergeCell ref="A169:H170"/>
    <mergeCell ref="A177:F177"/>
    <mergeCell ref="G177:H177"/>
    <mergeCell ref="A221:H222"/>
    <mergeCell ref="G102:H102"/>
    <mergeCell ref="G103:H103"/>
    <mergeCell ref="G107:H107"/>
    <mergeCell ref="G108:H108"/>
    <mergeCell ref="G219:H219"/>
    <mergeCell ref="G204:H204"/>
    <mergeCell ref="G176:H176"/>
    <mergeCell ref="G112:H112"/>
    <mergeCell ref="G117:H117"/>
    <mergeCell ref="A197:H197"/>
    <mergeCell ref="G199:H199"/>
    <mergeCell ref="G215:H215"/>
    <mergeCell ref="A212:H213"/>
    <mergeCell ref="G211:H211"/>
    <mergeCell ref="G121:H121"/>
    <mergeCell ref="G118:H118"/>
    <mergeCell ref="A159:H162"/>
    <mergeCell ref="A122:H126"/>
    <mergeCell ref="G203:H203"/>
    <mergeCell ref="A104:H105"/>
    <mergeCell ref="A216:H217"/>
    <mergeCell ref="G220:H220"/>
    <mergeCell ref="A200:H201"/>
    <mergeCell ref="G188:H188"/>
    <mergeCell ref="A119:H119"/>
    <mergeCell ref="A205:H209"/>
    <mergeCell ref="G138:H138"/>
    <mergeCell ref="A164:F164"/>
    <mergeCell ref="G164:H164"/>
    <mergeCell ref="A148:H148"/>
    <mergeCell ref="G150:H150"/>
    <mergeCell ref="A113:H115"/>
    <mergeCell ref="A168:F168"/>
    <mergeCell ref="G168:H168"/>
    <mergeCell ref="A189:H190"/>
    <mergeCell ref="A178:H182"/>
    <mergeCell ref="A184:F184"/>
    <mergeCell ref="A188:F188"/>
    <mergeCell ref="G196:H196"/>
    <mergeCell ref="G147:H147"/>
    <mergeCell ref="A185:H186"/>
    <mergeCell ref="G153:H153"/>
    <mergeCell ref="G172:H172"/>
    <mergeCell ref="A165:H166"/>
    <mergeCell ref="G192:H192"/>
    <mergeCell ref="A193:H194"/>
    <mergeCell ref="A154:F154"/>
    <mergeCell ref="G83:H83"/>
    <mergeCell ref="A140:H143"/>
    <mergeCell ref="A139:F139"/>
    <mergeCell ref="G139:H139"/>
    <mergeCell ref="A145:F145"/>
    <mergeCell ref="G145:H145"/>
    <mergeCell ref="A146:H146"/>
    <mergeCell ref="A84:H87"/>
    <mergeCell ref="G89:H89"/>
    <mergeCell ref="A90:H93"/>
    <mergeCell ref="G95:H95"/>
    <mergeCell ref="A96:H100"/>
    <mergeCell ref="G128:H128"/>
    <mergeCell ref="A129:H129"/>
    <mergeCell ref="G135:H135"/>
    <mergeCell ref="A136:H136"/>
    <mergeCell ref="G131:H131"/>
    <mergeCell ref="A132:H133"/>
    <mergeCell ref="A109:H110"/>
    <mergeCell ref="G1:H1"/>
    <mergeCell ref="A18:C18"/>
    <mergeCell ref="G23:H23"/>
    <mergeCell ref="G24:H24"/>
    <mergeCell ref="A21:H21"/>
    <mergeCell ref="G32:H32"/>
    <mergeCell ref="A33:H35"/>
    <mergeCell ref="G37:H37"/>
    <mergeCell ref="G38:H38"/>
    <mergeCell ref="A25:H30"/>
    <mergeCell ref="A20:H20"/>
    <mergeCell ref="A39:H40"/>
    <mergeCell ref="A55:H57"/>
    <mergeCell ref="A66:H69"/>
    <mergeCell ref="G78:H78"/>
    <mergeCell ref="A78:C78"/>
    <mergeCell ref="G79:H79"/>
    <mergeCell ref="A80:H81"/>
    <mergeCell ref="G42:H42"/>
    <mergeCell ref="A43:H52"/>
    <mergeCell ref="A59:F59"/>
    <mergeCell ref="G59:H59"/>
    <mergeCell ref="A60:H63"/>
    <mergeCell ref="A65:F65"/>
    <mergeCell ref="G65:H65"/>
    <mergeCell ref="A54:F54"/>
    <mergeCell ref="G54:H54"/>
    <mergeCell ref="A71:F71"/>
    <mergeCell ref="G71:H71"/>
    <mergeCell ref="A72:H73"/>
    <mergeCell ref="G75:H75"/>
    <mergeCell ref="A76:H77"/>
    <mergeCell ref="A75:B75"/>
  </mergeCells>
  <pageMargins left="0.70866141732283472" right="0.70866141732283472" top="0.78740157480314965" bottom="0.78740157480314965" header="0.31496062992125984" footer="0.31496062992125984"/>
  <pageSetup paperSize="9" scale="62" firstPageNumber="51"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2" manualBreakCount="2">
    <brk id="77" max="7" man="1"/>
    <brk id="15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7"/>
  <sheetViews>
    <sheetView showGridLines="0" view="pageBreakPreview" topLeftCell="A37" zoomScaleNormal="100" zoomScaleSheetLayoutView="100" workbookViewId="0">
      <selection activeCell="K13" sqref="K13"/>
    </sheetView>
  </sheetViews>
  <sheetFormatPr defaultRowHeight="14.25" x14ac:dyDescent="0.2"/>
  <cols>
    <col min="1" max="1" width="8.5703125" style="141" customWidth="1"/>
    <col min="2" max="2" width="9.7109375" style="141" customWidth="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289</v>
      </c>
      <c r="G1" s="376" t="s">
        <v>290</v>
      </c>
      <c r="H1" s="376"/>
    </row>
    <row r="3" spans="1:8" x14ac:dyDescent="0.2">
      <c r="A3" s="176" t="s">
        <v>1</v>
      </c>
      <c r="B3" s="176" t="s">
        <v>291</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15" thickTop="1" x14ac:dyDescent="0.2">
      <c r="A9" s="217">
        <v>3269</v>
      </c>
      <c r="B9" s="218">
        <v>51</v>
      </c>
      <c r="C9" s="222" t="s">
        <v>8</v>
      </c>
      <c r="D9" s="76">
        <v>0</v>
      </c>
      <c r="E9" s="76">
        <v>12044</v>
      </c>
      <c r="F9" s="76">
        <v>12044</v>
      </c>
      <c r="G9" s="76">
        <f>SUM(G19)</f>
        <v>11924</v>
      </c>
      <c r="H9" s="102">
        <f>G9/E9*100</f>
        <v>99.003653271338422</v>
      </c>
    </row>
    <row r="10" spans="1:8" x14ac:dyDescent="0.2">
      <c r="A10" s="217">
        <v>3399</v>
      </c>
      <c r="B10" s="218">
        <v>51</v>
      </c>
      <c r="C10" s="222" t="s">
        <v>8</v>
      </c>
      <c r="D10" s="76">
        <v>0</v>
      </c>
      <c r="E10" s="76">
        <v>0</v>
      </c>
      <c r="F10" s="76">
        <v>0</v>
      </c>
      <c r="G10" s="76">
        <f>SUM(G24)</f>
        <v>1105</v>
      </c>
      <c r="H10" s="102"/>
    </row>
    <row r="11" spans="1:8" x14ac:dyDescent="0.2">
      <c r="A11" s="217">
        <v>3569</v>
      </c>
      <c r="B11" s="218">
        <v>51</v>
      </c>
      <c r="C11" s="222" t="s">
        <v>8</v>
      </c>
      <c r="D11" s="76"/>
      <c r="E11" s="76"/>
      <c r="F11" s="76"/>
      <c r="G11" s="76">
        <f>SUM(G29)</f>
        <v>1506</v>
      </c>
      <c r="H11" s="102"/>
    </row>
    <row r="12" spans="1:8" x14ac:dyDescent="0.2">
      <c r="A12" s="217">
        <v>4399</v>
      </c>
      <c r="B12" s="218">
        <v>51</v>
      </c>
      <c r="C12" s="222" t="s">
        <v>8</v>
      </c>
      <c r="D12" s="76">
        <v>0</v>
      </c>
      <c r="E12" s="76">
        <v>4184</v>
      </c>
      <c r="F12" s="76">
        <v>4346</v>
      </c>
      <c r="G12" s="76">
        <f>SUM(G34)</f>
        <v>4346</v>
      </c>
      <c r="H12" s="102">
        <f>G12/E12*100</f>
        <v>103.87189292543022</v>
      </c>
    </row>
    <row r="13" spans="1:8" ht="15" thickBot="1" x14ac:dyDescent="0.25">
      <c r="A13" s="217">
        <v>6172</v>
      </c>
      <c r="B13" s="218">
        <v>51</v>
      </c>
      <c r="C13" s="222" t="s">
        <v>8</v>
      </c>
      <c r="D13" s="76">
        <v>566</v>
      </c>
      <c r="E13" s="76">
        <v>1000</v>
      </c>
      <c r="F13" s="76">
        <v>17899</v>
      </c>
      <c r="G13" s="76">
        <f>SUM(G39)</f>
        <v>36797</v>
      </c>
      <c r="H13" s="102">
        <f>G13/E13*100</f>
        <v>3679.7</v>
      </c>
    </row>
    <row r="14" spans="1:8" s="231" customFormat="1" ht="16.5" thickTop="1" thickBot="1" x14ac:dyDescent="0.3">
      <c r="A14" s="360" t="s">
        <v>9</v>
      </c>
      <c r="B14" s="361"/>
      <c r="C14" s="362"/>
      <c r="D14" s="229">
        <f>SUM(D9:D13)</f>
        <v>566</v>
      </c>
      <c r="E14" s="229">
        <f>SUM(E9:E13)</f>
        <v>17228</v>
      </c>
      <c r="F14" s="229">
        <f>SUM(F9:F13)</f>
        <v>34289</v>
      </c>
      <c r="G14" s="229">
        <f>SUM(G9:G13)</f>
        <v>55678</v>
      </c>
      <c r="H14" s="139">
        <f>G14/E14*100</f>
        <v>323.18319015556074</v>
      </c>
    </row>
    <row r="15" spans="1:8" ht="15" thickTop="1" x14ac:dyDescent="0.2">
      <c r="A15" s="385"/>
      <c r="B15" s="385"/>
      <c r="C15" s="385"/>
      <c r="D15" s="385"/>
      <c r="E15" s="385"/>
      <c r="F15" s="385"/>
      <c r="G15" s="385"/>
      <c r="H15" s="385"/>
    </row>
    <row r="16" spans="1:8" x14ac:dyDescent="0.2">
      <c r="A16" s="375" t="s">
        <v>337</v>
      </c>
      <c r="B16" s="375"/>
      <c r="C16" s="375"/>
      <c r="D16" s="375"/>
      <c r="E16" s="375"/>
      <c r="F16" s="375"/>
      <c r="G16" s="375"/>
      <c r="H16" s="375"/>
    </row>
    <row r="17" spans="1:9" x14ac:dyDescent="0.2">
      <c r="A17" s="136"/>
      <c r="B17" s="136"/>
      <c r="C17" s="136"/>
      <c r="D17" s="136"/>
      <c r="E17" s="136"/>
      <c r="F17" s="136"/>
      <c r="G17" s="136"/>
      <c r="H17" s="136"/>
    </row>
    <row r="18" spans="1:9" ht="15" x14ac:dyDescent="0.25">
      <c r="A18" s="142" t="s">
        <v>13</v>
      </c>
    </row>
    <row r="19" spans="1:9" ht="17.25" customHeight="1" thickBot="1" x14ac:dyDescent="0.3">
      <c r="A19" s="143" t="s">
        <v>163</v>
      </c>
      <c r="B19" s="144"/>
      <c r="C19" s="145"/>
      <c r="D19" s="146"/>
      <c r="E19" s="146"/>
      <c r="F19" s="146"/>
      <c r="G19" s="352">
        <f>SUM(G20)</f>
        <v>11924</v>
      </c>
      <c r="H19" s="352"/>
      <c r="I19" s="32"/>
    </row>
    <row r="20" spans="1:9" ht="15.75" thickTop="1" x14ac:dyDescent="0.25">
      <c r="A20" s="140" t="s">
        <v>20</v>
      </c>
      <c r="G20" s="366">
        <v>11924</v>
      </c>
      <c r="H20" s="367"/>
    </row>
    <row r="21" spans="1:9" x14ac:dyDescent="0.2">
      <c r="A21" s="404" t="s">
        <v>315</v>
      </c>
      <c r="B21" s="377"/>
      <c r="C21" s="377"/>
      <c r="D21" s="377"/>
      <c r="E21" s="377"/>
      <c r="F21" s="377"/>
      <c r="G21" s="377"/>
      <c r="H21" s="377"/>
    </row>
    <row r="22" spans="1:9" x14ac:dyDescent="0.2">
      <c r="A22" s="377"/>
      <c r="B22" s="377"/>
      <c r="C22" s="377"/>
      <c r="D22" s="377"/>
      <c r="E22" s="377"/>
      <c r="F22" s="377"/>
      <c r="G22" s="377"/>
      <c r="H22" s="377"/>
    </row>
    <row r="23" spans="1:9" ht="15" x14ac:dyDescent="0.25">
      <c r="A23" s="142"/>
    </row>
    <row r="24" spans="1:9" ht="17.25" customHeight="1" thickBot="1" x14ac:dyDescent="0.3">
      <c r="A24" s="143" t="s">
        <v>330</v>
      </c>
      <c r="B24" s="144"/>
      <c r="C24" s="145"/>
      <c r="D24" s="146"/>
      <c r="E24" s="146"/>
      <c r="F24" s="146"/>
      <c r="G24" s="352">
        <f>SUM(G25)</f>
        <v>1105</v>
      </c>
      <c r="H24" s="352"/>
      <c r="I24" s="32"/>
    </row>
    <row r="25" spans="1:9" ht="15.75" thickTop="1" x14ac:dyDescent="0.25">
      <c r="A25" s="140" t="s">
        <v>20</v>
      </c>
      <c r="G25" s="366">
        <v>1105</v>
      </c>
      <c r="H25" s="367"/>
    </row>
    <row r="26" spans="1:9" x14ac:dyDescent="0.2">
      <c r="A26" s="404" t="s">
        <v>331</v>
      </c>
      <c r="B26" s="377"/>
      <c r="C26" s="377"/>
      <c r="D26" s="377"/>
      <c r="E26" s="377"/>
      <c r="F26" s="377"/>
      <c r="G26" s="377"/>
      <c r="H26" s="377"/>
    </row>
    <row r="27" spans="1:9" x14ac:dyDescent="0.2">
      <c r="A27" s="377"/>
      <c r="B27" s="377"/>
      <c r="C27" s="377"/>
      <c r="D27" s="377"/>
      <c r="E27" s="377"/>
      <c r="F27" s="377"/>
      <c r="G27" s="377"/>
      <c r="H27" s="377"/>
    </row>
    <row r="28" spans="1:9" ht="15" x14ac:dyDescent="0.25">
      <c r="A28" s="142"/>
    </row>
    <row r="29" spans="1:9" ht="17.25" customHeight="1" thickBot="1" x14ac:dyDescent="0.3">
      <c r="A29" s="143" t="s">
        <v>761</v>
      </c>
      <c r="B29" s="144"/>
      <c r="C29" s="145"/>
      <c r="D29" s="146"/>
      <c r="E29" s="146"/>
      <c r="F29" s="146"/>
      <c r="G29" s="352">
        <f>SUM(G30)</f>
        <v>1506</v>
      </c>
      <c r="H29" s="352"/>
      <c r="I29" s="32"/>
    </row>
    <row r="30" spans="1:9" ht="15.75" thickTop="1" x14ac:dyDescent="0.25">
      <c r="A30" s="140" t="s">
        <v>20</v>
      </c>
      <c r="G30" s="366">
        <v>1506</v>
      </c>
      <c r="H30" s="367"/>
    </row>
    <row r="31" spans="1:9" x14ac:dyDescent="0.2">
      <c r="A31" s="404" t="s">
        <v>762</v>
      </c>
      <c r="B31" s="377"/>
      <c r="C31" s="377"/>
      <c r="D31" s="377"/>
      <c r="E31" s="377"/>
      <c r="F31" s="377"/>
      <c r="G31" s="377"/>
      <c r="H31" s="377"/>
    </row>
    <row r="32" spans="1:9" x14ac:dyDescent="0.2">
      <c r="A32" s="377"/>
      <c r="B32" s="377"/>
      <c r="C32" s="377"/>
      <c r="D32" s="377"/>
      <c r="E32" s="377"/>
      <c r="F32" s="377"/>
      <c r="G32" s="377"/>
      <c r="H32" s="377"/>
    </row>
    <row r="33" spans="1:9" ht="15" x14ac:dyDescent="0.25">
      <c r="A33" s="142"/>
    </row>
    <row r="34" spans="1:9" ht="17.25" customHeight="1" thickBot="1" x14ac:dyDescent="0.3">
      <c r="A34" s="143" t="s">
        <v>171</v>
      </c>
      <c r="B34" s="144"/>
      <c r="C34" s="145"/>
      <c r="D34" s="146"/>
      <c r="E34" s="146"/>
      <c r="F34" s="146"/>
      <c r="G34" s="352">
        <f>SUM(G35)</f>
        <v>4346</v>
      </c>
      <c r="H34" s="352"/>
      <c r="I34" s="32"/>
    </row>
    <row r="35" spans="1:9" ht="15.75" thickTop="1" x14ac:dyDescent="0.25">
      <c r="A35" s="140" t="s">
        <v>20</v>
      </c>
      <c r="G35" s="366">
        <v>4346</v>
      </c>
      <c r="H35" s="367"/>
      <c r="I35" s="32"/>
    </row>
    <row r="36" spans="1:9" s="70" customFormat="1" ht="17.25" customHeight="1" x14ac:dyDescent="0.2">
      <c r="A36" s="444" t="s">
        <v>314</v>
      </c>
      <c r="B36" s="444"/>
      <c r="C36" s="444"/>
      <c r="D36" s="444"/>
      <c r="E36" s="444"/>
      <c r="F36" s="444"/>
      <c r="G36" s="444"/>
      <c r="H36" s="444"/>
      <c r="I36" s="86"/>
    </row>
    <row r="37" spans="1:9" ht="14.25" customHeight="1" x14ac:dyDescent="0.2">
      <c r="A37" s="444"/>
      <c r="B37" s="444"/>
      <c r="C37" s="444"/>
      <c r="D37" s="444"/>
      <c r="E37" s="444"/>
      <c r="F37" s="444"/>
      <c r="G37" s="444"/>
      <c r="H37" s="444"/>
    </row>
    <row r="38" spans="1:9" ht="15" x14ac:dyDescent="0.25">
      <c r="A38" s="142"/>
    </row>
    <row r="39" spans="1:9" ht="17.25" customHeight="1" thickBot="1" x14ac:dyDescent="0.3">
      <c r="A39" s="143" t="s">
        <v>57</v>
      </c>
      <c r="B39" s="144"/>
      <c r="C39" s="145"/>
      <c r="D39" s="146"/>
      <c r="E39" s="146"/>
      <c r="F39" s="146"/>
      <c r="G39" s="352">
        <f>SUM(G40,G44,G47,G50,G53,G56)</f>
        <v>36797</v>
      </c>
      <c r="H39" s="352"/>
      <c r="I39" s="32"/>
    </row>
    <row r="40" spans="1:9" ht="15.75" thickTop="1" x14ac:dyDescent="0.25">
      <c r="A40" s="140" t="s">
        <v>42</v>
      </c>
      <c r="B40" s="185"/>
      <c r="C40" s="185"/>
      <c r="D40" s="185"/>
      <c r="E40" s="185"/>
      <c r="F40" s="185"/>
      <c r="G40" s="366">
        <v>35700</v>
      </c>
      <c r="H40" s="367"/>
    </row>
    <row r="41" spans="1:9" s="70" customFormat="1" ht="15" customHeight="1" x14ac:dyDescent="0.2">
      <c r="A41" s="397" t="s">
        <v>332</v>
      </c>
      <c r="B41" s="374"/>
      <c r="C41" s="374"/>
      <c r="D41" s="374"/>
      <c r="E41" s="374"/>
      <c r="F41" s="374"/>
      <c r="G41" s="374"/>
      <c r="H41" s="374"/>
      <c r="I41" s="86"/>
    </row>
    <row r="42" spans="1:9" s="70" customFormat="1" ht="15.75" customHeight="1" x14ac:dyDescent="0.2">
      <c r="A42" s="374"/>
      <c r="B42" s="374"/>
      <c r="C42" s="374"/>
      <c r="D42" s="374"/>
      <c r="E42" s="374"/>
      <c r="F42" s="374"/>
      <c r="G42" s="374"/>
      <c r="H42" s="374"/>
      <c r="I42" s="86"/>
    </row>
    <row r="43" spans="1:9" s="70" customFormat="1" ht="17.25" customHeight="1" x14ac:dyDescent="0.25">
      <c r="A43" s="243"/>
      <c r="B43" s="244"/>
      <c r="C43" s="242"/>
      <c r="D43" s="241"/>
      <c r="E43" s="241"/>
      <c r="F43" s="241"/>
      <c r="G43" s="245"/>
      <c r="H43" s="245"/>
      <c r="I43" s="86"/>
    </row>
    <row r="44" spans="1:9" ht="15" x14ac:dyDescent="0.25">
      <c r="A44" s="140" t="s">
        <v>55</v>
      </c>
      <c r="G44" s="366">
        <v>60</v>
      </c>
      <c r="H44" s="367"/>
    </row>
    <row r="45" spans="1:9" ht="15" x14ac:dyDescent="0.25">
      <c r="A45" s="176" t="s">
        <v>735</v>
      </c>
      <c r="G45" s="177"/>
      <c r="H45" s="178"/>
    </row>
    <row r="46" spans="1:9" ht="15" x14ac:dyDescent="0.25">
      <c r="A46" s="176"/>
      <c r="G46" s="177"/>
      <c r="H46" s="178"/>
    </row>
    <row r="47" spans="1:9" ht="15" x14ac:dyDescent="0.25">
      <c r="A47" s="140" t="s">
        <v>18</v>
      </c>
      <c r="G47" s="366">
        <v>271</v>
      </c>
      <c r="H47" s="367"/>
    </row>
    <row r="48" spans="1:9" ht="15" x14ac:dyDescent="0.25">
      <c r="A48" s="344" t="s">
        <v>736</v>
      </c>
      <c r="B48" s="345"/>
      <c r="C48" s="345"/>
      <c r="D48" s="345"/>
      <c r="E48" s="345"/>
      <c r="F48" s="345"/>
      <c r="G48" s="345"/>
      <c r="H48" s="345"/>
    </row>
    <row r="49" spans="1:8" ht="15" x14ac:dyDescent="0.25">
      <c r="A49" s="140"/>
      <c r="G49" s="177"/>
      <c r="H49" s="178"/>
    </row>
    <row r="50" spans="1:8" ht="15" x14ac:dyDescent="0.25">
      <c r="A50" s="140" t="s">
        <v>124</v>
      </c>
      <c r="B50" s="185"/>
      <c r="C50" s="185"/>
      <c r="D50" s="185"/>
      <c r="E50" s="185"/>
      <c r="F50" s="185"/>
      <c r="G50" s="366">
        <v>45</v>
      </c>
      <c r="H50" s="367"/>
    </row>
    <row r="51" spans="1:8" ht="15" x14ac:dyDescent="0.25">
      <c r="A51" s="344" t="s">
        <v>737</v>
      </c>
      <c r="B51" s="345"/>
      <c r="C51" s="345"/>
      <c r="D51" s="345"/>
      <c r="E51" s="345"/>
      <c r="F51" s="345"/>
      <c r="G51" s="345"/>
      <c r="H51" s="345"/>
    </row>
    <row r="52" spans="1:8" ht="15" x14ac:dyDescent="0.25">
      <c r="A52" s="239"/>
      <c r="B52" s="240"/>
      <c r="C52" s="240"/>
      <c r="D52" s="240"/>
      <c r="E52" s="240"/>
      <c r="F52" s="240"/>
      <c r="G52" s="240"/>
      <c r="H52" s="240"/>
    </row>
    <row r="53" spans="1:8" ht="15" x14ac:dyDescent="0.25">
      <c r="A53" s="140" t="s">
        <v>45</v>
      </c>
      <c r="B53" s="185"/>
      <c r="C53" s="185"/>
      <c r="D53" s="185"/>
      <c r="E53" s="185"/>
      <c r="F53" s="185"/>
      <c r="G53" s="366">
        <v>80</v>
      </c>
      <c r="H53" s="367"/>
    </row>
    <row r="54" spans="1:8" ht="15" x14ac:dyDescent="0.25">
      <c r="A54" s="176" t="s">
        <v>738</v>
      </c>
      <c r="B54" s="185"/>
      <c r="C54" s="185"/>
      <c r="D54" s="185"/>
      <c r="E54" s="185"/>
      <c r="F54" s="185"/>
      <c r="G54" s="185"/>
      <c r="H54" s="185"/>
    </row>
    <row r="56" spans="1:8" ht="15" x14ac:dyDescent="0.25">
      <c r="A56" s="140" t="s">
        <v>333</v>
      </c>
      <c r="B56" s="185"/>
      <c r="C56" s="185"/>
      <c r="D56" s="185"/>
      <c r="E56" s="185"/>
      <c r="F56" s="185"/>
      <c r="G56" s="366">
        <v>641</v>
      </c>
      <c r="H56" s="367"/>
    </row>
    <row r="57" spans="1:8" ht="15" x14ac:dyDescent="0.25">
      <c r="A57" s="176" t="s">
        <v>334</v>
      </c>
      <c r="B57" s="185"/>
      <c r="C57" s="185"/>
      <c r="D57" s="185"/>
      <c r="E57" s="185"/>
      <c r="F57" s="185"/>
      <c r="G57" s="185"/>
      <c r="H57" s="185"/>
    </row>
  </sheetData>
  <mergeCells count="26">
    <mergeCell ref="G56:H56"/>
    <mergeCell ref="A16:H16"/>
    <mergeCell ref="G53:H53"/>
    <mergeCell ref="G39:H39"/>
    <mergeCell ref="G44:H44"/>
    <mergeCell ref="G47:H47"/>
    <mergeCell ref="A48:H48"/>
    <mergeCell ref="G40:H40"/>
    <mergeCell ref="A41:H42"/>
    <mergeCell ref="G29:H29"/>
    <mergeCell ref="G30:H30"/>
    <mergeCell ref="A31:H32"/>
    <mergeCell ref="G1:H1"/>
    <mergeCell ref="A14:C14"/>
    <mergeCell ref="A15:H15"/>
    <mergeCell ref="G50:H50"/>
    <mergeCell ref="A51:H51"/>
    <mergeCell ref="G34:H34"/>
    <mergeCell ref="G35:H35"/>
    <mergeCell ref="G19:H19"/>
    <mergeCell ref="G20:H20"/>
    <mergeCell ref="A36:H37"/>
    <mergeCell ref="A21:H22"/>
    <mergeCell ref="G24:H24"/>
    <mergeCell ref="G25:H25"/>
    <mergeCell ref="A26:H27"/>
  </mergeCells>
  <pageMargins left="0.70866141732283472" right="0.70866141732283472" top="0.78740157480314965" bottom="0.78740157480314965" header="0.31496062992125984" footer="0.31496062992125984"/>
  <pageSetup paperSize="9" scale="61" firstPageNumber="54"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8"/>
  <sheetViews>
    <sheetView showGridLines="0" tabSelected="1" view="pageBreakPreview" zoomScaleNormal="100" zoomScaleSheetLayoutView="100" workbookViewId="0">
      <selection activeCell="G27" sqref="G27"/>
    </sheetView>
  </sheetViews>
  <sheetFormatPr defaultRowHeight="14.25" x14ac:dyDescent="0.2"/>
  <cols>
    <col min="1" max="1" width="8.5703125" style="141" customWidth="1"/>
    <col min="2" max="2" width="9.7109375" style="141" customWidth="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9" ht="23.25" x14ac:dyDescent="0.35">
      <c r="A1" s="247" t="s">
        <v>320</v>
      </c>
      <c r="G1" s="376" t="s">
        <v>321</v>
      </c>
      <c r="H1" s="376"/>
    </row>
    <row r="3" spans="1:9" x14ac:dyDescent="0.2">
      <c r="A3" s="176" t="s">
        <v>1</v>
      </c>
      <c r="B3" s="176" t="s">
        <v>326</v>
      </c>
    </row>
    <row r="4" spans="1:9" x14ac:dyDescent="0.2">
      <c r="B4" s="176" t="s">
        <v>327</v>
      </c>
    </row>
    <row r="6" spans="1:9" s="138" customFormat="1" ht="13.5" thickBot="1" x14ac:dyDescent="0.25">
      <c r="A6" s="249"/>
      <c r="B6" s="249"/>
      <c r="D6" s="134"/>
      <c r="E6" s="134"/>
      <c r="F6" s="134"/>
      <c r="G6" s="134"/>
      <c r="H6" s="138" t="s">
        <v>6</v>
      </c>
    </row>
    <row r="7" spans="1:9" s="138" customFormat="1" ht="39.75" thickTop="1" thickBot="1" x14ac:dyDescent="0.25">
      <c r="A7" s="192" t="s">
        <v>2</v>
      </c>
      <c r="B7" s="193" t="s">
        <v>3</v>
      </c>
      <c r="C7" s="194" t="s">
        <v>4</v>
      </c>
      <c r="D7" s="195" t="s">
        <v>753</v>
      </c>
      <c r="E7" s="195" t="s">
        <v>322</v>
      </c>
      <c r="F7" s="195" t="s">
        <v>323</v>
      </c>
      <c r="G7" s="195" t="s">
        <v>324</v>
      </c>
      <c r="H7" s="81" t="s">
        <v>5</v>
      </c>
    </row>
    <row r="8" spans="1:9" s="201" customFormat="1" ht="12.75" thickTop="1" thickBot="1" x14ac:dyDescent="0.25">
      <c r="A8" s="196">
        <v>1</v>
      </c>
      <c r="B8" s="197">
        <v>2</v>
      </c>
      <c r="C8" s="197">
        <v>3</v>
      </c>
      <c r="D8" s="198">
        <v>4</v>
      </c>
      <c r="E8" s="198">
        <v>5</v>
      </c>
      <c r="F8" s="198">
        <v>6</v>
      </c>
      <c r="G8" s="198">
        <v>7</v>
      </c>
      <c r="H8" s="199" t="s">
        <v>754</v>
      </c>
    </row>
    <row r="9" spans="1:9" ht="15.75" thickTop="1" thickBot="1" x14ac:dyDescent="0.25">
      <c r="A9" s="217">
        <v>6172</v>
      </c>
      <c r="B9" s="218">
        <v>51</v>
      </c>
      <c r="C9" s="222" t="s">
        <v>8</v>
      </c>
      <c r="D9" s="76">
        <v>0</v>
      </c>
      <c r="E9" s="76">
        <v>0</v>
      </c>
      <c r="F9" s="76">
        <v>0</v>
      </c>
      <c r="G9" s="76">
        <f>SUM(G15)</f>
        <v>15</v>
      </c>
      <c r="H9" s="102"/>
    </row>
    <row r="10" spans="1:9" s="231" customFormat="1" ht="16.5" thickTop="1" thickBot="1" x14ac:dyDescent="0.3">
      <c r="A10" s="360" t="s">
        <v>9</v>
      </c>
      <c r="B10" s="361"/>
      <c r="C10" s="362"/>
      <c r="D10" s="229">
        <f>SUM(D9:D9)</f>
        <v>0</v>
      </c>
      <c r="E10" s="229">
        <f>SUM(E9:E9)</f>
        <v>0</v>
      </c>
      <c r="F10" s="229">
        <f>SUM(F9:F9)</f>
        <v>0</v>
      </c>
      <c r="G10" s="229">
        <f>SUM(G9:G9)</f>
        <v>15</v>
      </c>
      <c r="H10" s="139"/>
    </row>
    <row r="11" spans="1:9" ht="15" thickTop="1" x14ac:dyDescent="0.2">
      <c r="A11" s="135"/>
      <c r="B11" s="135"/>
      <c r="D11" s="135"/>
      <c r="E11" s="135"/>
      <c r="F11" s="135"/>
      <c r="G11" s="135"/>
    </row>
    <row r="12" spans="1:9" x14ac:dyDescent="0.2">
      <c r="A12" s="375" t="s">
        <v>325</v>
      </c>
      <c r="B12" s="375"/>
      <c r="C12" s="375"/>
      <c r="D12" s="375"/>
      <c r="E12" s="375"/>
      <c r="F12" s="375"/>
      <c r="G12" s="375"/>
      <c r="H12" s="375"/>
    </row>
    <row r="13" spans="1:9" x14ac:dyDescent="0.2">
      <c r="A13" s="136"/>
      <c r="B13" s="136"/>
      <c r="C13" s="136"/>
      <c r="D13" s="136"/>
      <c r="E13" s="136"/>
      <c r="F13" s="136"/>
      <c r="G13" s="136"/>
      <c r="H13" s="136"/>
    </row>
    <row r="14" spans="1:9" ht="15" x14ac:dyDescent="0.25">
      <c r="A14" s="142" t="s">
        <v>13</v>
      </c>
    </row>
    <row r="15" spans="1:9" ht="17.25" customHeight="1" thickBot="1" x14ac:dyDescent="0.3">
      <c r="A15" s="143" t="s">
        <v>57</v>
      </c>
      <c r="B15" s="144"/>
      <c r="C15" s="145"/>
      <c r="D15" s="146"/>
      <c r="E15" s="146"/>
      <c r="F15" s="146"/>
      <c r="G15" s="352">
        <f>SUM(G16)</f>
        <v>15</v>
      </c>
      <c r="H15" s="352"/>
      <c r="I15" s="32"/>
    </row>
    <row r="16" spans="1:9" ht="15.75" thickTop="1" x14ac:dyDescent="0.25">
      <c r="A16" s="140" t="s">
        <v>18</v>
      </c>
      <c r="G16" s="366">
        <v>15</v>
      </c>
      <c r="H16" s="367"/>
    </row>
    <row r="17" spans="1:8" x14ac:dyDescent="0.2">
      <c r="A17" s="373" t="s">
        <v>328</v>
      </c>
      <c r="B17" s="374"/>
      <c r="C17" s="374"/>
      <c r="D17" s="374"/>
      <c r="E17" s="374"/>
      <c r="F17" s="374"/>
      <c r="G17" s="374"/>
      <c r="H17" s="374"/>
    </row>
    <row r="18" spans="1:8" x14ac:dyDescent="0.2">
      <c r="A18" s="377"/>
      <c r="B18" s="377"/>
      <c r="C18" s="377"/>
      <c r="D18" s="377"/>
      <c r="E18" s="377"/>
      <c r="F18" s="377"/>
      <c r="G18" s="377"/>
      <c r="H18" s="377"/>
    </row>
  </sheetData>
  <mergeCells count="6">
    <mergeCell ref="A17:H18"/>
    <mergeCell ref="G1:H1"/>
    <mergeCell ref="A10:C10"/>
    <mergeCell ref="A12:H12"/>
    <mergeCell ref="G15:H15"/>
    <mergeCell ref="G16:H16"/>
  </mergeCells>
  <pageMargins left="0.70866141732283472" right="0.70866141732283472" top="0.78740157480314965" bottom="0.78740157480314965" header="0.31496062992125984" footer="0.31496062992125984"/>
  <pageSetup paperSize="9" scale="61" firstPageNumber="55"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418"/>
  <sheetViews>
    <sheetView view="pageBreakPreview" topLeftCell="A148" zoomScaleNormal="100" zoomScaleSheetLayoutView="100" workbookViewId="0">
      <selection activeCell="J17" sqref="J17"/>
    </sheetView>
  </sheetViews>
  <sheetFormatPr defaultRowHeight="14.25" x14ac:dyDescent="0.2"/>
  <cols>
    <col min="1" max="1" width="8.5703125" style="141" customWidth="1"/>
    <col min="2" max="2" width="9.140625" style="141"/>
    <col min="3" max="3" width="58.7109375" style="135" customWidth="1"/>
    <col min="4" max="4" width="15.7109375" style="135" customWidth="1"/>
    <col min="5" max="6" width="15.7109375" style="133" customWidth="1"/>
    <col min="7" max="7" width="14.140625" style="133" customWidth="1"/>
    <col min="8" max="8" width="8.28515625" style="135" customWidth="1"/>
    <col min="9" max="9" width="21" style="70" customWidth="1"/>
    <col min="10" max="12" width="9.140625" style="70"/>
    <col min="13" max="13" width="13.28515625" style="70" customWidth="1"/>
    <col min="14" max="39" width="9.140625" style="70"/>
    <col min="40" max="16384" width="9.140625" style="135"/>
  </cols>
  <sheetData>
    <row r="1" spans="1:39" ht="23.25" x14ac:dyDescent="0.35">
      <c r="A1" s="186" t="s">
        <v>0</v>
      </c>
      <c r="B1" s="69"/>
      <c r="C1" s="70"/>
      <c r="D1" s="70"/>
      <c r="E1" s="71"/>
      <c r="F1" s="71"/>
      <c r="G1" s="359" t="s">
        <v>30</v>
      </c>
      <c r="H1" s="359"/>
    </row>
    <row r="2" spans="1:39" x14ac:dyDescent="0.2">
      <c r="A2" s="69"/>
      <c r="B2" s="69"/>
      <c r="C2" s="70"/>
      <c r="D2" s="70"/>
      <c r="E2" s="71"/>
      <c r="F2" s="71"/>
      <c r="G2" s="71"/>
      <c r="H2" s="70"/>
    </row>
    <row r="3" spans="1:39" x14ac:dyDescent="0.2">
      <c r="A3" s="187" t="s">
        <v>1</v>
      </c>
      <c r="B3" s="187" t="s">
        <v>29</v>
      </c>
      <c r="C3" s="70"/>
      <c r="D3" s="70"/>
      <c r="E3" s="71"/>
      <c r="F3" s="71"/>
      <c r="G3" s="71"/>
      <c r="H3" s="70"/>
    </row>
    <row r="4" spans="1:39" x14ac:dyDescent="0.2">
      <c r="A4" s="69"/>
      <c r="B4" s="187" t="s">
        <v>76</v>
      </c>
      <c r="C4" s="70"/>
      <c r="D4" s="70"/>
      <c r="E4" s="71"/>
      <c r="F4" s="71"/>
      <c r="G4" s="71"/>
      <c r="H4" s="70"/>
    </row>
    <row r="5" spans="1:39" s="138" customFormat="1" ht="15.75" thickBot="1" x14ac:dyDescent="0.3">
      <c r="A5" s="188" t="s">
        <v>30</v>
      </c>
      <c r="B5" s="189"/>
      <c r="C5" s="190"/>
      <c r="D5" s="190"/>
      <c r="E5" s="191"/>
      <c r="F5" s="191"/>
      <c r="G5" s="191"/>
      <c r="H5" s="190" t="s">
        <v>6</v>
      </c>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row>
    <row r="6" spans="1:39" s="138" customFormat="1" ht="39.75" thickTop="1" thickBot="1" x14ac:dyDescent="0.25">
      <c r="A6" s="192" t="s">
        <v>2</v>
      </c>
      <c r="B6" s="193" t="s">
        <v>3</v>
      </c>
      <c r="C6" s="194" t="s">
        <v>4</v>
      </c>
      <c r="D6" s="195" t="s">
        <v>753</v>
      </c>
      <c r="E6" s="195" t="s">
        <v>322</v>
      </c>
      <c r="F6" s="195" t="s">
        <v>323</v>
      </c>
      <c r="G6" s="195" t="s">
        <v>324</v>
      </c>
      <c r="H6" s="81" t="s">
        <v>5</v>
      </c>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row>
    <row r="7" spans="1:39" s="201" customFormat="1" ht="12.75" thickTop="1" thickBot="1" x14ac:dyDescent="0.25">
      <c r="A7" s="196">
        <v>1</v>
      </c>
      <c r="B7" s="197">
        <v>2</v>
      </c>
      <c r="C7" s="197">
        <v>3</v>
      </c>
      <c r="D7" s="198">
        <v>4</v>
      </c>
      <c r="E7" s="198">
        <v>5</v>
      </c>
      <c r="F7" s="198">
        <v>6</v>
      </c>
      <c r="G7" s="198">
        <v>7</v>
      </c>
      <c r="H7" s="199" t="s">
        <v>754</v>
      </c>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row>
    <row r="8" spans="1:39" ht="15" thickTop="1" x14ac:dyDescent="0.2">
      <c r="A8" s="202">
        <v>6113</v>
      </c>
      <c r="B8" s="203">
        <v>50</v>
      </c>
      <c r="C8" s="204" t="s">
        <v>8</v>
      </c>
      <c r="D8" s="205">
        <f>100+4135+11905+3006+1459+33+497</f>
        <v>21135</v>
      </c>
      <c r="E8" s="90">
        <v>20676</v>
      </c>
      <c r="F8" s="90">
        <v>21901</v>
      </c>
      <c r="G8" s="90">
        <f>G23</f>
        <v>23196</v>
      </c>
      <c r="H8" s="206">
        <f t="shared" ref="H8:H16" si="0">G8/E8*100</f>
        <v>112.18804410911201</v>
      </c>
    </row>
    <row r="9" spans="1:39" x14ac:dyDescent="0.2">
      <c r="A9" s="207">
        <v>6113</v>
      </c>
      <c r="B9" s="208">
        <v>51</v>
      </c>
      <c r="C9" s="209" t="s">
        <v>8</v>
      </c>
      <c r="D9" s="210">
        <f>4522</f>
        <v>4522</v>
      </c>
      <c r="E9" s="87">
        <v>7924</v>
      </c>
      <c r="F9" s="87">
        <v>8001</v>
      </c>
      <c r="G9" s="87">
        <f>G48</f>
        <v>5368</v>
      </c>
      <c r="H9" s="211">
        <f t="shared" si="0"/>
        <v>67.743563856638062</v>
      </c>
    </row>
    <row r="10" spans="1:39" x14ac:dyDescent="0.2">
      <c r="A10" s="207">
        <v>6113</v>
      </c>
      <c r="B10" s="208">
        <v>53</v>
      </c>
      <c r="C10" s="209" t="s">
        <v>8</v>
      </c>
      <c r="D10" s="210">
        <v>0</v>
      </c>
      <c r="E10" s="87">
        <v>4</v>
      </c>
      <c r="F10" s="87">
        <v>4</v>
      </c>
      <c r="G10" s="87">
        <f>G150</f>
        <v>4</v>
      </c>
      <c r="H10" s="211">
        <f t="shared" si="0"/>
        <v>100</v>
      </c>
    </row>
    <row r="11" spans="1:39" x14ac:dyDescent="0.2">
      <c r="A11" s="212">
        <v>6113</v>
      </c>
      <c r="B11" s="213">
        <v>54</v>
      </c>
      <c r="C11" s="214" t="s">
        <v>7</v>
      </c>
      <c r="D11" s="215">
        <v>15</v>
      </c>
      <c r="E11" s="89">
        <v>65</v>
      </c>
      <c r="F11" s="89">
        <v>65</v>
      </c>
      <c r="G11" s="89">
        <f>G158</f>
        <v>65</v>
      </c>
      <c r="H11" s="211">
        <f t="shared" si="0"/>
        <v>100</v>
      </c>
    </row>
    <row r="12" spans="1:39" ht="15" thickBot="1" x14ac:dyDescent="0.25">
      <c r="A12" s="212">
        <v>6330</v>
      </c>
      <c r="B12" s="213">
        <v>53</v>
      </c>
      <c r="C12" s="216" t="s">
        <v>8</v>
      </c>
      <c r="D12" s="89">
        <v>249</v>
      </c>
      <c r="E12" s="89">
        <v>283</v>
      </c>
      <c r="F12" s="89">
        <v>283</v>
      </c>
      <c r="G12" s="89">
        <f>G165</f>
        <v>306</v>
      </c>
      <c r="H12" s="211">
        <f t="shared" si="0"/>
        <v>108.12720848056536</v>
      </c>
    </row>
    <row r="13" spans="1:39" ht="15" hidden="1" thickBot="1" x14ac:dyDescent="0.25">
      <c r="A13" s="217"/>
      <c r="B13" s="218"/>
      <c r="C13" s="219"/>
      <c r="D13" s="220"/>
      <c r="E13" s="154"/>
      <c r="F13" s="154"/>
      <c r="G13" s="154"/>
      <c r="H13" s="221" t="e">
        <f t="shared" si="0"/>
        <v>#DIV/0!</v>
      </c>
    </row>
    <row r="14" spans="1:39" ht="15" hidden="1" thickBot="1" x14ac:dyDescent="0.25">
      <c r="A14" s="217"/>
      <c r="B14" s="218"/>
      <c r="C14" s="222"/>
      <c r="D14" s="76"/>
      <c r="E14" s="89"/>
      <c r="F14" s="89"/>
      <c r="G14" s="89"/>
      <c r="H14" s="102" t="e">
        <f t="shared" si="0"/>
        <v>#DIV/0!</v>
      </c>
    </row>
    <row r="15" spans="1:39" ht="15" hidden="1" thickBot="1" x14ac:dyDescent="0.25">
      <c r="A15" s="223"/>
      <c r="B15" s="224"/>
      <c r="C15" s="225"/>
      <c r="D15" s="226"/>
      <c r="E15" s="227"/>
      <c r="F15" s="227"/>
      <c r="G15" s="227"/>
      <c r="H15" s="228" t="e">
        <f t="shared" si="0"/>
        <v>#DIV/0!</v>
      </c>
    </row>
    <row r="16" spans="1:39" s="231" customFormat="1" ht="16.5" thickTop="1" thickBot="1" x14ac:dyDescent="0.3">
      <c r="A16" s="360" t="s">
        <v>9</v>
      </c>
      <c r="B16" s="361"/>
      <c r="C16" s="362"/>
      <c r="D16" s="229">
        <f>SUM(D8:D15)</f>
        <v>25921</v>
      </c>
      <c r="E16" s="229">
        <f>SUM(E8:E15)</f>
        <v>28952</v>
      </c>
      <c r="F16" s="229">
        <f>SUM(F8:F15)</f>
        <v>30254</v>
      </c>
      <c r="G16" s="229">
        <f>SUM(G8:G15)</f>
        <v>28939</v>
      </c>
      <c r="H16" s="139">
        <f t="shared" si="0"/>
        <v>99.955098093395961</v>
      </c>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row>
    <row r="17" spans="1:39" ht="15.75" thickTop="1" thickBot="1" x14ac:dyDescent="0.25">
      <c r="A17" s="232" t="s">
        <v>755</v>
      </c>
      <c r="B17" s="233"/>
      <c r="C17" s="233"/>
      <c r="D17" s="234"/>
      <c r="E17" s="233"/>
      <c r="F17" s="233"/>
      <c r="G17" s="233"/>
      <c r="H17" s="235"/>
    </row>
    <row r="18" spans="1:39" s="231" customFormat="1" ht="16.5" thickTop="1" thickBot="1" x14ac:dyDescent="0.3">
      <c r="A18" s="360" t="s">
        <v>9</v>
      </c>
      <c r="B18" s="361"/>
      <c r="C18" s="362"/>
      <c r="D18" s="229">
        <f>SUM(D16:D17)</f>
        <v>25921</v>
      </c>
      <c r="E18" s="229">
        <f>SUM(E16:E17)</f>
        <v>28952</v>
      </c>
      <c r="F18" s="229">
        <f>SUM(F16:F17)</f>
        <v>30254</v>
      </c>
      <c r="G18" s="229">
        <f>SUM(G16:G17)</f>
        <v>28939</v>
      </c>
      <c r="H18" s="139">
        <f>G18/E18*100</f>
        <v>99.955098093395961</v>
      </c>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row>
    <row r="19" spans="1:39" ht="15" thickTop="1" x14ac:dyDescent="0.2">
      <c r="A19" s="69"/>
      <c r="B19" s="69"/>
      <c r="C19" s="70"/>
      <c r="D19" s="70"/>
      <c r="E19" s="71"/>
      <c r="F19" s="71"/>
      <c r="G19" s="71"/>
      <c r="H19" s="70"/>
    </row>
    <row r="20" spans="1:39" x14ac:dyDescent="0.2">
      <c r="A20" s="363" t="s">
        <v>492</v>
      </c>
      <c r="B20" s="363"/>
      <c r="C20" s="363"/>
      <c r="D20" s="363"/>
      <c r="E20" s="363"/>
      <c r="F20" s="363"/>
      <c r="G20" s="363"/>
      <c r="H20" s="363"/>
      <c r="J20" s="236"/>
      <c r="K20" s="236"/>
      <c r="L20" s="236"/>
      <c r="M20" s="236"/>
      <c r="N20" s="236"/>
      <c r="O20" s="236"/>
      <c r="P20" s="236"/>
    </row>
    <row r="21" spans="1:39" x14ac:dyDescent="0.2">
      <c r="A21" s="236"/>
      <c r="B21" s="236"/>
      <c r="C21" s="236"/>
      <c r="D21" s="236"/>
      <c r="E21" s="236"/>
      <c r="F21" s="236"/>
      <c r="G21" s="236"/>
      <c r="H21" s="236"/>
      <c r="J21" s="236"/>
      <c r="K21" s="236"/>
      <c r="L21" s="236"/>
      <c r="M21" s="236"/>
      <c r="N21" s="236"/>
      <c r="O21" s="236"/>
      <c r="P21" s="236"/>
    </row>
    <row r="22" spans="1:39" ht="15" x14ac:dyDescent="0.25">
      <c r="A22" s="237" t="s">
        <v>13</v>
      </c>
      <c r="B22" s="69"/>
      <c r="C22" s="70"/>
      <c r="D22" s="70"/>
      <c r="E22" s="71"/>
      <c r="F22" s="71"/>
      <c r="G22" s="71"/>
      <c r="H22" s="70"/>
    </row>
    <row r="23" spans="1:39" ht="15.75" thickBot="1" x14ac:dyDescent="0.3">
      <c r="A23" s="143" t="s">
        <v>14</v>
      </c>
      <c r="B23" s="144"/>
      <c r="C23" s="145"/>
      <c r="D23" s="146"/>
      <c r="E23" s="146"/>
      <c r="F23" s="146"/>
      <c r="G23" s="352">
        <f>F24+F27+F31+F36+F39+F42+F45</f>
        <v>23196</v>
      </c>
      <c r="H23" s="352"/>
    </row>
    <row r="24" spans="1:39" ht="15.75" thickTop="1" x14ac:dyDescent="0.25">
      <c r="A24" s="68" t="s">
        <v>15</v>
      </c>
      <c r="B24" s="188"/>
      <c r="C24" s="230"/>
      <c r="D24" s="238"/>
      <c r="E24" s="238"/>
      <c r="F24" s="349">
        <v>100</v>
      </c>
      <c r="G24" s="349"/>
      <c r="H24" s="355"/>
    </row>
    <row r="25" spans="1:39" ht="15" x14ac:dyDescent="0.25">
      <c r="A25" s="344" t="s">
        <v>90</v>
      </c>
      <c r="B25" s="345"/>
      <c r="C25" s="345"/>
      <c r="D25" s="345"/>
      <c r="E25" s="345"/>
      <c r="F25" s="345"/>
      <c r="G25" s="345"/>
      <c r="H25" s="174"/>
    </row>
    <row r="26" spans="1:39" ht="15" x14ac:dyDescent="0.25">
      <c r="A26" s="239"/>
      <c r="B26" s="240"/>
      <c r="C26" s="240"/>
      <c r="D26" s="240"/>
      <c r="E26" s="240"/>
      <c r="F26" s="240"/>
      <c r="G26" s="240"/>
      <c r="H26" s="174"/>
    </row>
    <row r="27" spans="1:39" ht="15" x14ac:dyDescent="0.25">
      <c r="A27" s="68" t="s">
        <v>31</v>
      </c>
      <c r="B27" s="240"/>
      <c r="C27" s="240"/>
      <c r="D27" s="240"/>
      <c r="E27" s="240"/>
      <c r="F27" s="346">
        <v>4100</v>
      </c>
      <c r="G27" s="346"/>
      <c r="H27" s="348"/>
    </row>
    <row r="28" spans="1:39" ht="15" customHeight="1" x14ac:dyDescent="0.2">
      <c r="A28" s="357" t="s">
        <v>493</v>
      </c>
      <c r="B28" s="357"/>
      <c r="C28" s="357"/>
      <c r="D28" s="357"/>
      <c r="E28" s="357"/>
      <c r="F28" s="357"/>
      <c r="G28" s="357"/>
      <c r="H28" s="357"/>
    </row>
    <row r="29" spans="1:39" ht="15" customHeight="1" x14ac:dyDescent="0.2">
      <c r="A29" s="357"/>
      <c r="B29" s="357"/>
      <c r="C29" s="357"/>
      <c r="D29" s="357"/>
      <c r="E29" s="357"/>
      <c r="F29" s="357"/>
      <c r="G29" s="357"/>
      <c r="H29" s="357"/>
    </row>
    <row r="30" spans="1:39" ht="15" x14ac:dyDescent="0.25">
      <c r="A30" s="187"/>
      <c r="B30" s="69"/>
      <c r="C30" s="70"/>
      <c r="D30" s="71"/>
      <c r="E30" s="71"/>
      <c r="F30" s="241"/>
      <c r="G30" s="242"/>
      <c r="H30" s="174"/>
    </row>
    <row r="31" spans="1:39" ht="15" x14ac:dyDescent="0.25">
      <c r="A31" s="68" t="s">
        <v>32</v>
      </c>
      <c r="B31" s="69"/>
      <c r="C31" s="70"/>
      <c r="D31" s="71"/>
      <c r="E31" s="71"/>
      <c r="F31" s="346">
        <v>13450</v>
      </c>
      <c r="G31" s="347"/>
      <c r="H31" s="348"/>
    </row>
    <row r="32" spans="1:39" ht="15" customHeight="1" x14ac:dyDescent="0.2">
      <c r="A32" s="358" t="s">
        <v>644</v>
      </c>
      <c r="B32" s="358"/>
      <c r="C32" s="358"/>
      <c r="D32" s="358"/>
      <c r="E32" s="358"/>
      <c r="F32" s="358"/>
      <c r="G32" s="358"/>
      <c r="H32" s="358"/>
    </row>
    <row r="33" spans="1:8" ht="15" customHeight="1" x14ac:dyDescent="0.2">
      <c r="A33" s="358"/>
      <c r="B33" s="358"/>
      <c r="C33" s="358"/>
      <c r="D33" s="358"/>
      <c r="E33" s="358"/>
      <c r="F33" s="358"/>
      <c r="G33" s="358"/>
      <c r="H33" s="358"/>
    </row>
    <row r="34" spans="1:8" ht="15" customHeight="1" x14ac:dyDescent="0.2">
      <c r="A34" s="358"/>
      <c r="B34" s="358"/>
      <c r="C34" s="358"/>
      <c r="D34" s="358"/>
      <c r="E34" s="358"/>
      <c r="F34" s="358"/>
      <c r="G34" s="358"/>
      <c r="H34" s="358"/>
    </row>
    <row r="35" spans="1:8" ht="15" x14ac:dyDescent="0.25">
      <c r="A35" s="69"/>
      <c r="B35" s="69"/>
      <c r="C35" s="70"/>
      <c r="D35" s="71"/>
      <c r="E35" s="71"/>
      <c r="F35" s="71"/>
      <c r="G35" s="70"/>
      <c r="H35" s="174"/>
    </row>
    <row r="36" spans="1:8" ht="15" x14ac:dyDescent="0.25">
      <c r="A36" s="68" t="s">
        <v>33</v>
      </c>
      <c r="B36" s="69"/>
      <c r="C36" s="70"/>
      <c r="D36" s="71"/>
      <c r="E36" s="71"/>
      <c r="F36" s="346">
        <v>3365</v>
      </c>
      <c r="G36" s="347"/>
      <c r="H36" s="348"/>
    </row>
    <row r="37" spans="1:8" ht="15" x14ac:dyDescent="0.25">
      <c r="A37" s="344" t="s">
        <v>645</v>
      </c>
      <c r="B37" s="345"/>
      <c r="C37" s="345"/>
      <c r="D37" s="345"/>
      <c r="E37" s="345"/>
      <c r="F37" s="345"/>
      <c r="G37" s="345"/>
      <c r="H37" s="174"/>
    </row>
    <row r="38" spans="1:8" ht="15" x14ac:dyDescent="0.25">
      <c r="A38" s="69"/>
      <c r="B38" s="69"/>
      <c r="C38" s="70"/>
      <c r="D38" s="71"/>
      <c r="E38" s="71"/>
      <c r="F38" s="70"/>
      <c r="G38" s="70"/>
      <c r="H38" s="174"/>
    </row>
    <row r="39" spans="1:8" ht="15" x14ac:dyDescent="0.25">
      <c r="A39" s="68" t="s">
        <v>64</v>
      </c>
      <c r="B39" s="69"/>
      <c r="C39" s="70"/>
      <c r="D39" s="71"/>
      <c r="E39" s="71"/>
      <c r="F39" s="346">
        <v>1618</v>
      </c>
      <c r="G39" s="347"/>
      <c r="H39" s="348"/>
    </row>
    <row r="40" spans="1:8" ht="15" x14ac:dyDescent="0.25">
      <c r="A40" s="344" t="s">
        <v>646</v>
      </c>
      <c r="B40" s="344"/>
      <c r="C40" s="344"/>
      <c r="D40" s="344"/>
      <c r="E40" s="344"/>
      <c r="F40" s="344"/>
      <c r="G40" s="344"/>
      <c r="H40" s="174"/>
    </row>
    <row r="41" spans="1:8" ht="15" x14ac:dyDescent="0.25">
      <c r="A41" s="240"/>
      <c r="B41" s="240"/>
      <c r="C41" s="240"/>
      <c r="D41" s="240"/>
      <c r="E41" s="240"/>
      <c r="F41" s="240"/>
      <c r="G41" s="240"/>
      <c r="H41" s="174"/>
    </row>
    <row r="42" spans="1:8" ht="15" x14ac:dyDescent="0.25">
      <c r="A42" s="68" t="s">
        <v>34</v>
      </c>
      <c r="B42" s="188"/>
      <c r="C42" s="230"/>
      <c r="D42" s="71"/>
      <c r="E42" s="71"/>
      <c r="F42" s="346">
        <v>53</v>
      </c>
      <c r="G42" s="347"/>
      <c r="H42" s="348"/>
    </row>
    <row r="43" spans="1:8" ht="15" x14ac:dyDescent="0.25">
      <c r="A43" s="344" t="s">
        <v>111</v>
      </c>
      <c r="B43" s="345"/>
      <c r="C43" s="345"/>
      <c r="D43" s="345"/>
      <c r="E43" s="345"/>
      <c r="F43" s="345"/>
      <c r="G43" s="345"/>
      <c r="H43" s="174"/>
    </row>
    <row r="44" spans="1:8" ht="15" x14ac:dyDescent="0.25">
      <c r="A44" s="239"/>
      <c r="B44" s="240"/>
      <c r="C44" s="240"/>
      <c r="D44" s="240"/>
      <c r="E44" s="240"/>
      <c r="F44" s="240"/>
      <c r="G44" s="240"/>
      <c r="H44" s="174"/>
    </row>
    <row r="45" spans="1:8" ht="15" x14ac:dyDescent="0.25">
      <c r="A45" s="68" t="s">
        <v>135</v>
      </c>
      <c r="B45" s="240"/>
      <c r="C45" s="240"/>
      <c r="D45" s="240"/>
      <c r="E45" s="240"/>
      <c r="F45" s="346">
        <v>510</v>
      </c>
      <c r="G45" s="347"/>
      <c r="H45" s="348"/>
    </row>
    <row r="46" spans="1:8" ht="15" x14ac:dyDescent="0.25">
      <c r="A46" s="344" t="s">
        <v>494</v>
      </c>
      <c r="B46" s="344"/>
      <c r="C46" s="344"/>
      <c r="D46" s="344"/>
      <c r="E46" s="344"/>
      <c r="F46" s="344"/>
      <c r="G46" s="344"/>
      <c r="H46" s="174"/>
    </row>
    <row r="47" spans="1:8" x14ac:dyDescent="0.2">
      <c r="A47" s="69"/>
      <c r="B47" s="69"/>
      <c r="C47" s="70"/>
      <c r="D47" s="71"/>
      <c r="E47" s="71"/>
      <c r="F47" s="71"/>
      <c r="G47" s="70"/>
      <c r="H47" s="70"/>
    </row>
    <row r="48" spans="1:8" ht="15.75" thickBot="1" x14ac:dyDescent="0.3">
      <c r="A48" s="143" t="s">
        <v>23</v>
      </c>
      <c r="B48" s="144"/>
      <c r="C48" s="145"/>
      <c r="D48" s="146"/>
      <c r="E48" s="146"/>
      <c r="F48" s="146"/>
      <c r="G48" s="352">
        <f>F49+F52+F56+F61+F67+F70+F75+F79+F83+F86+F89+F93+F97+F100+F103+F106+F109+F117+F120+F124+F129+F134+F138+F142+F145</f>
        <v>5368</v>
      </c>
      <c r="H48" s="352"/>
    </row>
    <row r="49" spans="1:8" ht="15.75" thickTop="1" x14ac:dyDescent="0.25">
      <c r="A49" s="68" t="s">
        <v>199</v>
      </c>
      <c r="B49" s="188"/>
      <c r="C49" s="230"/>
      <c r="D49" s="238"/>
      <c r="E49" s="238"/>
      <c r="F49" s="349">
        <v>2</v>
      </c>
      <c r="G49" s="350"/>
      <c r="H49" s="355"/>
    </row>
    <row r="50" spans="1:8" ht="15" x14ac:dyDescent="0.25">
      <c r="A50" s="344" t="s">
        <v>647</v>
      </c>
      <c r="B50" s="345"/>
      <c r="C50" s="345"/>
      <c r="D50" s="345"/>
      <c r="E50" s="345"/>
      <c r="F50" s="345"/>
      <c r="G50" s="345"/>
      <c r="H50" s="70"/>
    </row>
    <row r="51" spans="1:8" ht="15" x14ac:dyDescent="0.25">
      <c r="A51" s="243"/>
      <c r="B51" s="244"/>
      <c r="C51" s="242"/>
      <c r="D51" s="241"/>
      <c r="E51" s="241"/>
      <c r="F51" s="245"/>
      <c r="G51" s="245"/>
      <c r="H51" s="70"/>
    </row>
    <row r="52" spans="1:8" ht="15" x14ac:dyDescent="0.25">
      <c r="A52" s="68" t="s">
        <v>16</v>
      </c>
      <c r="B52" s="188"/>
      <c r="C52" s="230"/>
      <c r="D52" s="238"/>
      <c r="E52" s="238"/>
      <c r="F52" s="346">
        <v>85</v>
      </c>
      <c r="G52" s="347"/>
      <c r="H52" s="348"/>
    </row>
    <row r="53" spans="1:8" ht="14.25" customHeight="1" x14ac:dyDescent="0.2">
      <c r="A53" s="344" t="s">
        <v>495</v>
      </c>
      <c r="B53" s="344"/>
      <c r="C53" s="344"/>
      <c r="D53" s="344"/>
      <c r="E53" s="344"/>
      <c r="F53" s="344"/>
      <c r="G53" s="344"/>
      <c r="H53" s="344"/>
    </row>
    <row r="54" spans="1:8" x14ac:dyDescent="0.2">
      <c r="A54" s="344"/>
      <c r="B54" s="344"/>
      <c r="C54" s="344"/>
      <c r="D54" s="344"/>
      <c r="E54" s="344"/>
      <c r="F54" s="344"/>
      <c r="G54" s="344"/>
      <c r="H54" s="344"/>
    </row>
    <row r="55" spans="1:8" x14ac:dyDescent="0.2">
      <c r="A55" s="69"/>
      <c r="B55" s="69"/>
      <c r="C55" s="70"/>
      <c r="D55" s="71"/>
      <c r="E55" s="71"/>
      <c r="F55" s="71"/>
      <c r="G55" s="70"/>
      <c r="H55" s="70"/>
    </row>
    <row r="56" spans="1:8" ht="15" x14ac:dyDescent="0.25">
      <c r="A56" s="68" t="s">
        <v>17</v>
      </c>
      <c r="B56" s="69"/>
      <c r="C56" s="70"/>
      <c r="D56" s="71"/>
      <c r="E56" s="71"/>
      <c r="F56" s="346">
        <v>150</v>
      </c>
      <c r="G56" s="347"/>
      <c r="H56" s="348"/>
    </row>
    <row r="57" spans="1:8" ht="14.25" customHeight="1" x14ac:dyDescent="0.2">
      <c r="A57" s="344" t="s">
        <v>496</v>
      </c>
      <c r="B57" s="344"/>
      <c r="C57" s="344"/>
      <c r="D57" s="344"/>
      <c r="E57" s="344"/>
      <c r="F57" s="344"/>
      <c r="G57" s="344"/>
      <c r="H57" s="344"/>
    </row>
    <row r="58" spans="1:8" x14ac:dyDescent="0.2">
      <c r="A58" s="344"/>
      <c r="B58" s="344"/>
      <c r="C58" s="344"/>
      <c r="D58" s="344"/>
      <c r="E58" s="344"/>
      <c r="F58" s="344"/>
      <c r="G58" s="344"/>
      <c r="H58" s="344"/>
    </row>
    <row r="59" spans="1:8" x14ac:dyDescent="0.2">
      <c r="A59" s="344"/>
      <c r="B59" s="344"/>
      <c r="C59" s="344"/>
      <c r="D59" s="344"/>
      <c r="E59" s="344"/>
      <c r="F59" s="344"/>
      <c r="G59" s="344"/>
      <c r="H59" s="344"/>
    </row>
    <row r="60" spans="1:8" x14ac:dyDescent="0.2">
      <c r="A60" s="69"/>
      <c r="B60" s="69"/>
      <c r="C60" s="70"/>
      <c r="D60" s="71"/>
      <c r="E60" s="71"/>
      <c r="F60" s="71"/>
      <c r="G60" s="70"/>
      <c r="H60" s="70"/>
    </row>
    <row r="61" spans="1:8" ht="15" x14ac:dyDescent="0.25">
      <c r="A61" s="68" t="s">
        <v>370</v>
      </c>
      <c r="B61" s="69"/>
      <c r="C61" s="70"/>
      <c r="D61" s="71"/>
      <c r="E61" s="71"/>
      <c r="F61" s="346">
        <v>400</v>
      </c>
      <c r="G61" s="347"/>
      <c r="H61" s="348"/>
    </row>
    <row r="62" spans="1:8" ht="14.25" customHeight="1" x14ac:dyDescent="0.2">
      <c r="A62" s="344" t="s">
        <v>497</v>
      </c>
      <c r="B62" s="344"/>
      <c r="C62" s="344"/>
      <c r="D62" s="344"/>
      <c r="E62" s="344"/>
      <c r="F62" s="344"/>
      <c r="G62" s="344"/>
      <c r="H62" s="344"/>
    </row>
    <row r="63" spans="1:8" ht="14.25" customHeight="1" x14ac:dyDescent="0.2">
      <c r="A63" s="344"/>
      <c r="B63" s="344"/>
      <c r="C63" s="344"/>
      <c r="D63" s="344"/>
      <c r="E63" s="344"/>
      <c r="F63" s="344"/>
      <c r="G63" s="344"/>
      <c r="H63" s="344"/>
    </row>
    <row r="64" spans="1:8" ht="14.25" customHeight="1" x14ac:dyDescent="0.2">
      <c r="A64" s="344"/>
      <c r="B64" s="344"/>
      <c r="C64" s="344"/>
      <c r="D64" s="344"/>
      <c r="E64" s="344"/>
      <c r="F64" s="344"/>
      <c r="G64" s="344"/>
      <c r="H64" s="344"/>
    </row>
    <row r="65" spans="1:8" ht="14.25" customHeight="1" x14ac:dyDescent="0.2">
      <c r="A65" s="344"/>
      <c r="B65" s="344"/>
      <c r="C65" s="344"/>
      <c r="D65" s="344"/>
      <c r="E65" s="344"/>
      <c r="F65" s="344"/>
      <c r="G65" s="344"/>
      <c r="H65" s="344"/>
    </row>
    <row r="66" spans="1:8" x14ac:dyDescent="0.2">
      <c r="A66" s="69"/>
      <c r="B66" s="69"/>
      <c r="C66" s="70"/>
      <c r="D66" s="71"/>
      <c r="E66" s="71"/>
      <c r="F66" s="71"/>
      <c r="G66" s="70"/>
      <c r="H66" s="70"/>
    </row>
    <row r="67" spans="1:8" ht="15" x14ac:dyDescent="0.25">
      <c r="A67" s="68" t="s">
        <v>299</v>
      </c>
      <c r="B67" s="69"/>
      <c r="C67" s="70"/>
      <c r="D67" s="71"/>
      <c r="E67" s="71"/>
      <c r="F67" s="346">
        <v>3</v>
      </c>
      <c r="G67" s="347"/>
      <c r="H67" s="348"/>
    </row>
    <row r="68" spans="1:8" ht="15" x14ac:dyDescent="0.25">
      <c r="A68" s="344" t="s">
        <v>24</v>
      </c>
      <c r="B68" s="345"/>
      <c r="C68" s="345"/>
      <c r="D68" s="345"/>
      <c r="E68" s="345"/>
      <c r="F68" s="345"/>
      <c r="G68" s="345"/>
      <c r="H68" s="70"/>
    </row>
    <row r="69" spans="1:8" x14ac:dyDescent="0.2">
      <c r="A69" s="69"/>
      <c r="B69" s="69"/>
      <c r="C69" s="70"/>
      <c r="D69" s="71"/>
      <c r="E69" s="71"/>
      <c r="F69" s="71"/>
      <c r="G69" s="70"/>
      <c r="H69" s="70"/>
    </row>
    <row r="70" spans="1:8" ht="15" x14ac:dyDescent="0.25">
      <c r="A70" s="68" t="s">
        <v>36</v>
      </c>
      <c r="B70" s="188"/>
      <c r="C70" s="230"/>
      <c r="D70" s="238"/>
      <c r="E70" s="238"/>
      <c r="F70" s="346">
        <v>40</v>
      </c>
      <c r="G70" s="347"/>
      <c r="H70" s="348"/>
    </row>
    <row r="71" spans="1:8" ht="14.25" customHeight="1" x14ac:dyDescent="0.2">
      <c r="A71" s="344" t="s">
        <v>498</v>
      </c>
      <c r="B71" s="344"/>
      <c r="C71" s="344"/>
      <c r="D71" s="344"/>
      <c r="E71" s="344"/>
      <c r="F71" s="344"/>
      <c r="G71" s="344"/>
      <c r="H71" s="344"/>
    </row>
    <row r="72" spans="1:8" ht="14.25" customHeight="1" x14ac:dyDescent="0.2">
      <c r="A72" s="344"/>
      <c r="B72" s="344"/>
      <c r="C72" s="344"/>
      <c r="D72" s="344"/>
      <c r="E72" s="344"/>
      <c r="F72" s="344"/>
      <c r="G72" s="344"/>
      <c r="H72" s="344"/>
    </row>
    <row r="73" spans="1:8" x14ac:dyDescent="0.2">
      <c r="A73" s="187"/>
      <c r="B73" s="69"/>
      <c r="C73" s="70"/>
      <c r="D73" s="71"/>
      <c r="E73" s="71"/>
      <c r="F73" s="71"/>
      <c r="G73" s="70"/>
      <c r="H73" s="70"/>
    </row>
    <row r="74" spans="1:8" x14ac:dyDescent="0.2">
      <c r="A74" s="187"/>
      <c r="B74" s="69"/>
      <c r="C74" s="70"/>
      <c r="D74" s="71"/>
      <c r="E74" s="71"/>
      <c r="F74" s="71"/>
      <c r="G74" s="70"/>
      <c r="H74" s="70"/>
    </row>
    <row r="75" spans="1:8" ht="15" x14ac:dyDescent="0.25">
      <c r="A75" s="68" t="s">
        <v>37</v>
      </c>
      <c r="B75" s="69"/>
      <c r="C75" s="70"/>
      <c r="D75" s="71"/>
      <c r="E75" s="71"/>
      <c r="F75" s="346">
        <v>260</v>
      </c>
      <c r="G75" s="347"/>
      <c r="H75" s="348"/>
    </row>
    <row r="76" spans="1:8" ht="14.25" customHeight="1" x14ac:dyDescent="0.2">
      <c r="A76" s="344" t="s">
        <v>499</v>
      </c>
      <c r="B76" s="344"/>
      <c r="C76" s="344"/>
      <c r="D76" s="344"/>
      <c r="E76" s="344"/>
      <c r="F76" s="344"/>
      <c r="G76" s="344"/>
      <c r="H76" s="344"/>
    </row>
    <row r="77" spans="1:8" ht="14.25" customHeight="1" x14ac:dyDescent="0.2">
      <c r="A77" s="344"/>
      <c r="B77" s="344"/>
      <c r="C77" s="344"/>
      <c r="D77" s="344"/>
      <c r="E77" s="344"/>
      <c r="F77" s="344"/>
      <c r="G77" s="344"/>
      <c r="H77" s="344"/>
    </row>
    <row r="78" spans="1:8" x14ac:dyDescent="0.2">
      <c r="A78" s="187"/>
      <c r="B78" s="69"/>
      <c r="C78" s="70"/>
      <c r="D78" s="71"/>
      <c r="E78" s="71"/>
      <c r="F78" s="71"/>
      <c r="G78" s="70"/>
      <c r="H78" s="70"/>
    </row>
    <row r="79" spans="1:8" ht="15" x14ac:dyDescent="0.25">
      <c r="A79" s="68" t="s">
        <v>38</v>
      </c>
      <c r="B79" s="188"/>
      <c r="C79" s="230"/>
      <c r="D79" s="238"/>
      <c r="E79" s="238"/>
      <c r="F79" s="346">
        <v>380</v>
      </c>
      <c r="G79" s="347"/>
      <c r="H79" s="348"/>
    </row>
    <row r="80" spans="1:8" ht="14.25" customHeight="1" x14ac:dyDescent="0.2">
      <c r="A80" s="344" t="s">
        <v>500</v>
      </c>
      <c r="B80" s="344"/>
      <c r="C80" s="344"/>
      <c r="D80" s="344"/>
      <c r="E80" s="344"/>
      <c r="F80" s="344"/>
      <c r="G80" s="344"/>
      <c r="H80" s="344"/>
    </row>
    <row r="81" spans="1:8" ht="14.25" customHeight="1" x14ac:dyDescent="0.2">
      <c r="A81" s="344"/>
      <c r="B81" s="344"/>
      <c r="C81" s="344"/>
      <c r="D81" s="344"/>
      <c r="E81" s="344"/>
      <c r="F81" s="344"/>
      <c r="G81" s="344"/>
      <c r="H81" s="344"/>
    </row>
    <row r="82" spans="1:8" x14ac:dyDescent="0.2">
      <c r="A82" s="187"/>
      <c r="B82" s="69"/>
      <c r="C82" s="70"/>
      <c r="D82" s="71"/>
      <c r="E82" s="71"/>
      <c r="F82" s="71"/>
      <c r="G82" s="70"/>
      <c r="H82" s="70"/>
    </row>
    <row r="83" spans="1:8" ht="15" x14ac:dyDescent="0.25">
      <c r="A83" s="68" t="s">
        <v>39</v>
      </c>
      <c r="B83" s="69"/>
      <c r="C83" s="70"/>
      <c r="D83" s="71"/>
      <c r="E83" s="71"/>
      <c r="F83" s="346">
        <v>400</v>
      </c>
      <c r="G83" s="347"/>
      <c r="H83" s="348"/>
    </row>
    <row r="84" spans="1:8" ht="15" x14ac:dyDescent="0.25">
      <c r="A84" s="344" t="s">
        <v>501</v>
      </c>
      <c r="B84" s="345"/>
      <c r="C84" s="345"/>
      <c r="D84" s="345"/>
      <c r="E84" s="345"/>
      <c r="F84" s="345"/>
      <c r="G84" s="345"/>
      <c r="H84" s="70"/>
    </row>
    <row r="85" spans="1:8" x14ac:dyDescent="0.2">
      <c r="A85" s="187"/>
      <c r="B85" s="69"/>
      <c r="C85" s="70"/>
      <c r="D85" s="71"/>
      <c r="E85" s="71"/>
      <c r="F85" s="71"/>
      <c r="G85" s="70"/>
      <c r="H85" s="70"/>
    </row>
    <row r="86" spans="1:8" ht="15" x14ac:dyDescent="0.25">
      <c r="A86" s="68" t="s">
        <v>136</v>
      </c>
      <c r="B86" s="69"/>
      <c r="C86" s="70"/>
      <c r="D86" s="71"/>
      <c r="E86" s="71"/>
      <c r="F86" s="346">
        <v>3</v>
      </c>
      <c r="G86" s="347"/>
      <c r="H86" s="348"/>
    </row>
    <row r="87" spans="1:8" ht="15" x14ac:dyDescent="0.25">
      <c r="A87" s="344" t="s">
        <v>137</v>
      </c>
      <c r="B87" s="345"/>
      <c r="C87" s="345"/>
      <c r="D87" s="345"/>
      <c r="E87" s="345"/>
      <c r="F87" s="345"/>
      <c r="G87" s="345"/>
      <c r="H87" s="70"/>
    </row>
    <row r="88" spans="1:8" x14ac:dyDescent="0.2">
      <c r="A88" s="187"/>
      <c r="B88" s="69"/>
      <c r="C88" s="70"/>
      <c r="D88" s="71"/>
      <c r="E88" s="71"/>
      <c r="F88" s="71"/>
      <c r="G88" s="70"/>
      <c r="H88" s="70"/>
    </row>
    <row r="89" spans="1:8" ht="15" x14ac:dyDescent="0.25">
      <c r="A89" s="68" t="s">
        <v>41</v>
      </c>
      <c r="B89" s="69"/>
      <c r="C89" s="70"/>
      <c r="D89" s="71"/>
      <c r="E89" s="71"/>
      <c r="F89" s="346">
        <v>100</v>
      </c>
      <c r="G89" s="347"/>
      <c r="H89" s="348"/>
    </row>
    <row r="90" spans="1:8" ht="14.25" customHeight="1" x14ac:dyDescent="0.2">
      <c r="A90" s="344" t="s">
        <v>502</v>
      </c>
      <c r="B90" s="344"/>
      <c r="C90" s="344"/>
      <c r="D90" s="344"/>
      <c r="E90" s="344"/>
      <c r="F90" s="344"/>
      <c r="G90" s="344"/>
      <c r="H90" s="344"/>
    </row>
    <row r="91" spans="1:8" ht="14.25" customHeight="1" x14ac:dyDescent="0.2">
      <c r="A91" s="344"/>
      <c r="B91" s="344"/>
      <c r="C91" s="344"/>
      <c r="D91" s="344"/>
      <c r="E91" s="344"/>
      <c r="F91" s="344"/>
      <c r="G91" s="344"/>
      <c r="H91" s="344"/>
    </row>
    <row r="92" spans="1:8" x14ac:dyDescent="0.2">
      <c r="A92" s="187"/>
      <c r="B92" s="69"/>
      <c r="C92" s="70"/>
      <c r="D92" s="71"/>
      <c r="E92" s="71"/>
      <c r="F92" s="71"/>
      <c r="G92" s="70"/>
      <c r="H92" s="70"/>
    </row>
    <row r="93" spans="1:8" ht="15" x14ac:dyDescent="0.25">
      <c r="A93" s="68" t="s">
        <v>42</v>
      </c>
      <c r="B93" s="69"/>
      <c r="C93" s="70"/>
      <c r="D93" s="71"/>
      <c r="E93" s="71"/>
      <c r="F93" s="346">
        <v>35</v>
      </c>
      <c r="G93" s="347"/>
      <c r="H93" s="348"/>
    </row>
    <row r="94" spans="1:8" ht="14.25" customHeight="1" x14ac:dyDescent="0.2">
      <c r="A94" s="344" t="s">
        <v>503</v>
      </c>
      <c r="B94" s="344"/>
      <c r="C94" s="344"/>
      <c r="D94" s="344"/>
      <c r="E94" s="344"/>
      <c r="F94" s="344"/>
      <c r="G94" s="344"/>
      <c r="H94" s="344"/>
    </row>
    <row r="95" spans="1:8" x14ac:dyDescent="0.2">
      <c r="A95" s="344"/>
      <c r="B95" s="344"/>
      <c r="C95" s="344"/>
      <c r="D95" s="344"/>
      <c r="E95" s="344"/>
      <c r="F95" s="344"/>
      <c r="G95" s="344"/>
      <c r="H95" s="344"/>
    </row>
    <row r="96" spans="1:8" x14ac:dyDescent="0.2">
      <c r="A96" s="187"/>
      <c r="B96" s="69"/>
      <c r="C96" s="70"/>
      <c r="D96" s="71"/>
      <c r="E96" s="71"/>
      <c r="F96" s="71"/>
      <c r="G96" s="70"/>
      <c r="H96" s="70"/>
    </row>
    <row r="97" spans="1:8" ht="15" x14ac:dyDescent="0.25">
      <c r="A97" s="68" t="s">
        <v>43</v>
      </c>
      <c r="B97" s="69"/>
      <c r="C97" s="70"/>
      <c r="D97" s="71"/>
      <c r="E97" s="71"/>
      <c r="F97" s="346">
        <v>20</v>
      </c>
      <c r="G97" s="347"/>
      <c r="H97" s="348"/>
    </row>
    <row r="98" spans="1:8" ht="15" x14ac:dyDescent="0.25">
      <c r="A98" s="344" t="s">
        <v>200</v>
      </c>
      <c r="B98" s="345"/>
      <c r="C98" s="345"/>
      <c r="D98" s="345"/>
      <c r="E98" s="345"/>
      <c r="F98" s="345"/>
      <c r="G98" s="345"/>
      <c r="H98" s="70"/>
    </row>
    <row r="99" spans="1:8" x14ac:dyDescent="0.2">
      <c r="A99" s="187"/>
      <c r="B99" s="69"/>
      <c r="C99" s="70"/>
      <c r="D99" s="71"/>
      <c r="E99" s="71"/>
      <c r="F99" s="71"/>
      <c r="G99" s="70"/>
      <c r="H99" s="70"/>
    </row>
    <row r="100" spans="1:8" ht="15" x14ac:dyDescent="0.25">
      <c r="A100" s="68" t="s">
        <v>18</v>
      </c>
      <c r="B100" s="69"/>
      <c r="C100" s="70"/>
      <c r="D100" s="71"/>
      <c r="E100" s="71"/>
      <c r="F100" s="346">
        <v>20</v>
      </c>
      <c r="G100" s="347"/>
      <c r="H100" s="348"/>
    </row>
    <row r="101" spans="1:8" x14ac:dyDescent="0.2">
      <c r="A101" s="344" t="s">
        <v>119</v>
      </c>
      <c r="B101" s="344"/>
      <c r="C101" s="344"/>
      <c r="D101" s="344"/>
      <c r="E101" s="344"/>
      <c r="F101" s="344"/>
      <c r="G101" s="344"/>
      <c r="H101" s="70"/>
    </row>
    <row r="102" spans="1:8" x14ac:dyDescent="0.2">
      <c r="A102" s="187"/>
      <c r="B102" s="69"/>
      <c r="C102" s="70"/>
      <c r="D102" s="71"/>
      <c r="E102" s="71"/>
      <c r="F102" s="71"/>
      <c r="G102" s="70"/>
      <c r="H102" s="70"/>
    </row>
    <row r="103" spans="1:8" ht="15" x14ac:dyDescent="0.25">
      <c r="A103" s="68" t="s">
        <v>19</v>
      </c>
      <c r="B103" s="69"/>
      <c r="C103" s="70"/>
      <c r="D103" s="71"/>
      <c r="E103" s="71"/>
      <c r="F103" s="346">
        <v>140</v>
      </c>
      <c r="G103" s="347"/>
      <c r="H103" s="348"/>
    </row>
    <row r="104" spans="1:8" ht="15" x14ac:dyDescent="0.25">
      <c r="A104" s="344" t="s">
        <v>504</v>
      </c>
      <c r="B104" s="345"/>
      <c r="C104" s="345"/>
      <c r="D104" s="345"/>
      <c r="E104" s="345"/>
      <c r="F104" s="345"/>
      <c r="G104" s="345"/>
      <c r="H104" s="70"/>
    </row>
    <row r="105" spans="1:8" x14ac:dyDescent="0.2">
      <c r="A105" s="187"/>
      <c r="B105" s="69"/>
      <c r="C105" s="70"/>
      <c r="D105" s="71"/>
      <c r="E105" s="71"/>
      <c r="F105" s="71"/>
      <c r="G105" s="70"/>
      <c r="H105" s="70"/>
    </row>
    <row r="106" spans="1:8" ht="15" x14ac:dyDescent="0.25">
      <c r="A106" s="68" t="s">
        <v>201</v>
      </c>
      <c r="B106" s="69"/>
      <c r="C106" s="70"/>
      <c r="D106" s="71"/>
      <c r="E106" s="71"/>
      <c r="F106" s="346">
        <v>5</v>
      </c>
      <c r="G106" s="347"/>
      <c r="H106" s="348"/>
    </row>
    <row r="107" spans="1:8" ht="15" x14ac:dyDescent="0.25">
      <c r="A107" s="344" t="s">
        <v>202</v>
      </c>
      <c r="B107" s="345"/>
      <c r="C107" s="345"/>
      <c r="D107" s="345"/>
      <c r="E107" s="345"/>
      <c r="F107" s="345"/>
      <c r="G107" s="345"/>
      <c r="H107" s="70"/>
    </row>
    <row r="108" spans="1:8" ht="15" x14ac:dyDescent="0.25">
      <c r="A108" s="239"/>
      <c r="B108" s="240"/>
      <c r="C108" s="240"/>
      <c r="D108" s="240"/>
      <c r="E108" s="240"/>
      <c r="F108" s="240"/>
      <c r="G108" s="240"/>
      <c r="H108" s="70"/>
    </row>
    <row r="109" spans="1:8" ht="15" x14ac:dyDescent="0.25">
      <c r="A109" s="68" t="s">
        <v>20</v>
      </c>
      <c r="B109" s="69"/>
      <c r="C109" s="70"/>
      <c r="D109" s="71"/>
      <c r="E109" s="71"/>
      <c r="F109" s="346">
        <v>500</v>
      </c>
      <c r="G109" s="347"/>
      <c r="H109" s="348"/>
    </row>
    <row r="110" spans="1:8" x14ac:dyDescent="0.2">
      <c r="A110" s="344" t="s">
        <v>686</v>
      </c>
      <c r="B110" s="345"/>
      <c r="C110" s="345"/>
      <c r="D110" s="345"/>
      <c r="E110" s="345"/>
      <c r="F110" s="345"/>
      <c r="G110" s="345"/>
      <c r="H110" s="70"/>
    </row>
    <row r="111" spans="1:8" x14ac:dyDescent="0.2">
      <c r="A111" s="345"/>
      <c r="B111" s="345"/>
      <c r="C111" s="345"/>
      <c r="D111" s="345"/>
      <c r="E111" s="345"/>
      <c r="F111" s="345"/>
      <c r="G111" s="345"/>
      <c r="H111" s="70"/>
    </row>
    <row r="112" spans="1:8" x14ac:dyDescent="0.2">
      <c r="A112" s="345"/>
      <c r="B112" s="345"/>
      <c r="C112" s="345"/>
      <c r="D112" s="345"/>
      <c r="E112" s="345"/>
      <c r="F112" s="345"/>
      <c r="G112" s="345"/>
      <c r="H112" s="70"/>
    </row>
    <row r="113" spans="1:8" x14ac:dyDescent="0.2">
      <c r="A113" s="345"/>
      <c r="B113" s="345"/>
      <c r="C113" s="345"/>
      <c r="D113" s="345"/>
      <c r="E113" s="345"/>
      <c r="F113" s="345"/>
      <c r="G113" s="345"/>
      <c r="H113" s="70"/>
    </row>
    <row r="114" spans="1:8" x14ac:dyDescent="0.2">
      <c r="A114" s="345"/>
      <c r="B114" s="345"/>
      <c r="C114" s="345"/>
      <c r="D114" s="345"/>
      <c r="E114" s="345"/>
      <c r="F114" s="345"/>
      <c r="G114" s="345"/>
      <c r="H114" s="70"/>
    </row>
    <row r="115" spans="1:8" x14ac:dyDescent="0.2">
      <c r="A115" s="345"/>
      <c r="B115" s="345"/>
      <c r="C115" s="345"/>
      <c r="D115" s="345"/>
      <c r="E115" s="345"/>
      <c r="F115" s="345"/>
      <c r="G115" s="345"/>
      <c r="H115" s="70"/>
    </row>
    <row r="116" spans="1:8" ht="15" x14ac:dyDescent="0.25">
      <c r="A116" s="240"/>
      <c r="B116" s="240"/>
      <c r="C116" s="240"/>
      <c r="D116" s="240"/>
      <c r="E116" s="240"/>
      <c r="F116" s="240"/>
      <c r="G116" s="240"/>
      <c r="H116" s="70"/>
    </row>
    <row r="117" spans="1:8" ht="15" x14ac:dyDescent="0.25">
      <c r="A117" s="68" t="s">
        <v>21</v>
      </c>
      <c r="B117" s="187"/>
      <c r="C117" s="187"/>
      <c r="D117" s="187"/>
      <c r="E117" s="239"/>
      <c r="F117" s="346">
        <v>280</v>
      </c>
      <c r="G117" s="347"/>
      <c r="H117" s="348"/>
    </row>
    <row r="118" spans="1:8" ht="15" x14ac:dyDescent="0.25">
      <c r="A118" s="344" t="s">
        <v>505</v>
      </c>
      <c r="B118" s="345"/>
      <c r="C118" s="345"/>
      <c r="D118" s="345"/>
      <c r="E118" s="345"/>
      <c r="F118" s="345"/>
      <c r="G118" s="345"/>
      <c r="H118" s="70"/>
    </row>
    <row r="119" spans="1:8" x14ac:dyDescent="0.2">
      <c r="A119" s="187"/>
      <c r="B119" s="239"/>
      <c r="C119" s="239"/>
      <c r="D119" s="239"/>
      <c r="E119" s="239"/>
      <c r="F119" s="239"/>
      <c r="G119" s="239"/>
      <c r="H119" s="70"/>
    </row>
    <row r="120" spans="1:8" ht="15" x14ac:dyDescent="0.25">
      <c r="A120" s="68" t="s">
        <v>22</v>
      </c>
      <c r="B120" s="239"/>
      <c r="C120" s="239"/>
      <c r="D120" s="239"/>
      <c r="E120" s="239"/>
      <c r="F120" s="346">
        <v>100</v>
      </c>
      <c r="G120" s="347"/>
      <c r="H120" s="348"/>
    </row>
    <row r="121" spans="1:8" ht="14.25" customHeight="1" x14ac:dyDescent="0.2">
      <c r="A121" s="344" t="s">
        <v>189</v>
      </c>
      <c r="B121" s="344"/>
      <c r="C121" s="344"/>
      <c r="D121" s="344"/>
      <c r="E121" s="344"/>
      <c r="F121" s="344"/>
      <c r="G121" s="344"/>
      <c r="H121" s="344"/>
    </row>
    <row r="122" spans="1:8" ht="14.25" customHeight="1" x14ac:dyDescent="0.2">
      <c r="A122" s="344"/>
      <c r="B122" s="344"/>
      <c r="C122" s="344"/>
      <c r="D122" s="344"/>
      <c r="E122" s="344"/>
      <c r="F122" s="344"/>
      <c r="G122" s="344"/>
      <c r="H122" s="344"/>
    </row>
    <row r="123" spans="1:8" x14ac:dyDescent="0.2">
      <c r="A123" s="187"/>
      <c r="B123" s="239"/>
      <c r="C123" s="239"/>
      <c r="D123" s="239"/>
      <c r="E123" s="239"/>
      <c r="F123" s="239"/>
      <c r="G123" s="239"/>
      <c r="H123" s="70"/>
    </row>
    <row r="124" spans="1:8" ht="15" x14ac:dyDescent="0.25">
      <c r="A124" s="68" t="s">
        <v>44</v>
      </c>
      <c r="B124" s="239"/>
      <c r="C124" s="239"/>
      <c r="D124" s="239"/>
      <c r="E124" s="239"/>
      <c r="F124" s="346">
        <v>953</v>
      </c>
      <c r="G124" s="347"/>
      <c r="H124" s="348"/>
    </row>
    <row r="125" spans="1:8" ht="14.25" customHeight="1" x14ac:dyDescent="0.2">
      <c r="A125" s="344" t="s">
        <v>506</v>
      </c>
      <c r="B125" s="344"/>
      <c r="C125" s="344"/>
      <c r="D125" s="344"/>
      <c r="E125" s="344"/>
      <c r="F125" s="344"/>
      <c r="G125" s="344"/>
      <c r="H125" s="344"/>
    </row>
    <row r="126" spans="1:8" x14ac:dyDescent="0.2">
      <c r="A126" s="344"/>
      <c r="B126" s="344"/>
      <c r="C126" s="344"/>
      <c r="D126" s="344"/>
      <c r="E126" s="344"/>
      <c r="F126" s="344"/>
      <c r="G126" s="344"/>
      <c r="H126" s="344"/>
    </row>
    <row r="127" spans="1:8" x14ac:dyDescent="0.2">
      <c r="A127" s="344"/>
      <c r="B127" s="344"/>
      <c r="C127" s="344"/>
      <c r="D127" s="344"/>
      <c r="E127" s="344"/>
      <c r="F127" s="344"/>
      <c r="G127" s="344"/>
      <c r="H127" s="344"/>
    </row>
    <row r="128" spans="1:8" x14ac:dyDescent="0.2">
      <c r="A128" s="187"/>
      <c r="B128" s="239"/>
      <c r="C128" s="239"/>
      <c r="D128" s="239"/>
      <c r="E128" s="239"/>
      <c r="F128" s="239"/>
      <c r="G128" s="239"/>
      <c r="H128" s="70"/>
    </row>
    <row r="129" spans="1:8" ht="15" x14ac:dyDescent="0.25">
      <c r="A129" s="68" t="s">
        <v>45</v>
      </c>
      <c r="B129" s="239"/>
      <c r="C129" s="239"/>
      <c r="D129" s="239"/>
      <c r="E129" s="239"/>
      <c r="F129" s="346">
        <v>1350</v>
      </c>
      <c r="G129" s="347"/>
      <c r="H129" s="348"/>
    </row>
    <row r="130" spans="1:8" ht="14.25" customHeight="1" x14ac:dyDescent="0.2">
      <c r="A130" s="344" t="s">
        <v>507</v>
      </c>
      <c r="B130" s="344"/>
      <c r="C130" s="344"/>
      <c r="D130" s="344"/>
      <c r="E130" s="344"/>
      <c r="F130" s="344"/>
      <c r="G130" s="344"/>
      <c r="H130" s="344"/>
    </row>
    <row r="131" spans="1:8" x14ac:dyDescent="0.2">
      <c r="A131" s="344"/>
      <c r="B131" s="344"/>
      <c r="C131" s="344"/>
      <c r="D131" s="344"/>
      <c r="E131" s="344"/>
      <c r="F131" s="344"/>
      <c r="G131" s="344"/>
      <c r="H131" s="344"/>
    </row>
    <row r="132" spans="1:8" x14ac:dyDescent="0.2">
      <c r="A132" s="344"/>
      <c r="B132" s="344"/>
      <c r="C132" s="344"/>
      <c r="D132" s="344"/>
      <c r="E132" s="344"/>
      <c r="F132" s="344"/>
      <c r="G132" s="344"/>
      <c r="H132" s="344"/>
    </row>
    <row r="133" spans="1:8" x14ac:dyDescent="0.2">
      <c r="A133" s="187"/>
      <c r="B133" s="239"/>
      <c r="C133" s="239"/>
      <c r="D133" s="239"/>
      <c r="E133" s="239"/>
      <c r="F133" s="239"/>
      <c r="G133" s="239"/>
      <c r="H133" s="70"/>
    </row>
    <row r="134" spans="1:8" ht="15" x14ac:dyDescent="0.25">
      <c r="A134" s="68" t="s">
        <v>46</v>
      </c>
      <c r="B134" s="239"/>
      <c r="C134" s="239"/>
      <c r="D134" s="239"/>
      <c r="E134" s="239"/>
      <c r="F134" s="346">
        <v>15</v>
      </c>
      <c r="G134" s="347"/>
      <c r="H134" s="348"/>
    </row>
    <row r="135" spans="1:8" ht="14.25" customHeight="1" x14ac:dyDescent="0.2">
      <c r="A135" s="344" t="s">
        <v>508</v>
      </c>
      <c r="B135" s="344"/>
      <c r="C135" s="344"/>
      <c r="D135" s="344"/>
      <c r="E135" s="344"/>
      <c r="F135" s="344"/>
      <c r="G135" s="344"/>
      <c r="H135" s="344"/>
    </row>
    <row r="136" spans="1:8" ht="14.25" customHeight="1" x14ac:dyDescent="0.2">
      <c r="A136" s="344"/>
      <c r="B136" s="344"/>
      <c r="C136" s="344"/>
      <c r="D136" s="344"/>
      <c r="E136" s="344"/>
      <c r="F136" s="344"/>
      <c r="G136" s="344"/>
      <c r="H136" s="344"/>
    </row>
    <row r="137" spans="1:8" x14ac:dyDescent="0.2">
      <c r="A137" s="187"/>
      <c r="B137" s="239"/>
      <c r="C137" s="239"/>
      <c r="D137" s="239"/>
      <c r="E137" s="239"/>
      <c r="F137" s="239"/>
      <c r="G137" s="239"/>
      <c r="H137" s="70"/>
    </row>
    <row r="138" spans="1:8" ht="15" x14ac:dyDescent="0.25">
      <c r="A138" s="68" t="s">
        <v>480</v>
      </c>
      <c r="B138" s="239"/>
      <c r="C138" s="239"/>
      <c r="D138" s="239"/>
      <c r="E138" s="239"/>
      <c r="F138" s="346">
        <v>7</v>
      </c>
      <c r="G138" s="347"/>
      <c r="H138" s="348"/>
    </row>
    <row r="139" spans="1:8" ht="14.25" customHeight="1" x14ac:dyDescent="0.2">
      <c r="A139" s="344" t="s">
        <v>509</v>
      </c>
      <c r="B139" s="344"/>
      <c r="C139" s="344"/>
      <c r="D139" s="344"/>
      <c r="E139" s="344"/>
      <c r="F139" s="344"/>
      <c r="G139" s="344"/>
      <c r="H139" s="344"/>
    </row>
    <row r="140" spans="1:8" x14ac:dyDescent="0.2">
      <c r="A140" s="344"/>
      <c r="B140" s="344"/>
      <c r="C140" s="344"/>
      <c r="D140" s="344"/>
      <c r="E140" s="344"/>
      <c r="F140" s="344"/>
      <c r="G140" s="344"/>
      <c r="H140" s="344"/>
    </row>
    <row r="141" spans="1:8" x14ac:dyDescent="0.2">
      <c r="A141" s="187"/>
      <c r="B141" s="239"/>
      <c r="C141" s="239"/>
      <c r="D141" s="239"/>
      <c r="E141" s="239"/>
      <c r="F141" s="239"/>
      <c r="G141" s="239"/>
      <c r="H141" s="70"/>
    </row>
    <row r="142" spans="1:8" ht="15" x14ac:dyDescent="0.25">
      <c r="A142" s="68" t="s">
        <v>47</v>
      </c>
      <c r="B142" s="239"/>
      <c r="C142" s="239"/>
      <c r="D142" s="239"/>
      <c r="E142" s="239"/>
      <c r="F142" s="346">
        <v>70</v>
      </c>
      <c r="G142" s="347"/>
      <c r="H142" s="348"/>
    </row>
    <row r="143" spans="1:8" x14ac:dyDescent="0.2">
      <c r="A143" s="356" t="s">
        <v>112</v>
      </c>
      <c r="B143" s="356"/>
      <c r="C143" s="356"/>
      <c r="D143" s="356"/>
      <c r="E143" s="356"/>
      <c r="F143" s="356"/>
      <c r="G143" s="356"/>
      <c r="H143" s="70"/>
    </row>
    <row r="144" spans="1:8" x14ac:dyDescent="0.2">
      <c r="A144" s="187"/>
      <c r="B144" s="239"/>
      <c r="C144" s="239"/>
      <c r="D144" s="239"/>
      <c r="E144" s="239"/>
      <c r="F144" s="239"/>
      <c r="G144" s="239"/>
      <c r="H144" s="70"/>
    </row>
    <row r="145" spans="1:8" ht="15" x14ac:dyDescent="0.25">
      <c r="A145" s="68" t="s">
        <v>48</v>
      </c>
      <c r="B145" s="239"/>
      <c r="C145" s="239"/>
      <c r="D145" s="239"/>
      <c r="E145" s="239"/>
      <c r="F145" s="346">
        <v>50</v>
      </c>
      <c r="G145" s="347"/>
      <c r="H145" s="348"/>
    </row>
    <row r="146" spans="1:8" ht="14.25" customHeight="1" x14ac:dyDescent="0.2">
      <c r="A146" s="344" t="s">
        <v>510</v>
      </c>
      <c r="B146" s="344"/>
      <c r="C146" s="344"/>
      <c r="D146" s="344"/>
      <c r="E146" s="344"/>
      <c r="F146" s="344"/>
      <c r="G146" s="344"/>
      <c r="H146" s="344"/>
    </row>
    <row r="147" spans="1:8" ht="14.25" customHeight="1" x14ac:dyDescent="0.2">
      <c r="A147" s="344"/>
      <c r="B147" s="344"/>
      <c r="C147" s="344"/>
      <c r="D147" s="344"/>
      <c r="E147" s="344"/>
      <c r="F147" s="344"/>
      <c r="G147" s="344"/>
      <c r="H147" s="344"/>
    </row>
    <row r="148" spans="1:8" ht="14.25" customHeight="1" x14ac:dyDescent="0.2">
      <c r="A148" s="344"/>
      <c r="B148" s="344"/>
      <c r="C148" s="344"/>
      <c r="D148" s="344"/>
      <c r="E148" s="344"/>
      <c r="F148" s="344"/>
      <c r="G148" s="344"/>
      <c r="H148" s="344"/>
    </row>
    <row r="149" spans="1:8" ht="15" x14ac:dyDescent="0.25">
      <c r="A149" s="239"/>
      <c r="B149" s="240"/>
      <c r="C149" s="240"/>
      <c r="D149" s="240"/>
      <c r="E149" s="240"/>
      <c r="F149" s="240"/>
      <c r="G149" s="240"/>
      <c r="H149" s="70"/>
    </row>
    <row r="150" spans="1:8" ht="34.5" customHeight="1" thickBot="1" x14ac:dyDescent="0.3">
      <c r="A150" s="353" t="s">
        <v>25</v>
      </c>
      <c r="B150" s="354"/>
      <c r="C150" s="354"/>
      <c r="D150" s="354"/>
      <c r="E150" s="354"/>
      <c r="F150" s="146"/>
      <c r="G150" s="352">
        <f>F151+F155</f>
        <v>4</v>
      </c>
      <c r="H150" s="352"/>
    </row>
    <row r="151" spans="1:8" ht="15.75" thickTop="1" x14ac:dyDescent="0.25">
      <c r="A151" s="246" t="s">
        <v>49</v>
      </c>
      <c r="B151" s="240"/>
      <c r="C151" s="240"/>
      <c r="D151" s="240"/>
      <c r="E151" s="240"/>
      <c r="F151" s="349">
        <v>2</v>
      </c>
      <c r="G151" s="350"/>
      <c r="H151" s="355"/>
    </row>
    <row r="152" spans="1:8" ht="14.25" customHeight="1" x14ac:dyDescent="0.2">
      <c r="A152" s="344" t="s">
        <v>511</v>
      </c>
      <c r="B152" s="344"/>
      <c r="C152" s="344"/>
      <c r="D152" s="344"/>
      <c r="E152" s="344"/>
      <c r="F152" s="344"/>
      <c r="G152" s="344"/>
      <c r="H152" s="344"/>
    </row>
    <row r="153" spans="1:8" ht="14.25" customHeight="1" x14ac:dyDescent="0.2">
      <c r="A153" s="344"/>
      <c r="B153" s="344"/>
      <c r="C153" s="344"/>
      <c r="D153" s="344"/>
      <c r="E153" s="344"/>
      <c r="F153" s="344"/>
      <c r="G153" s="344"/>
      <c r="H153" s="344"/>
    </row>
    <row r="154" spans="1:8" ht="15" x14ac:dyDescent="0.25">
      <c r="A154" s="187"/>
      <c r="B154" s="240"/>
      <c r="C154" s="240"/>
      <c r="D154" s="240"/>
      <c r="E154" s="240"/>
      <c r="F154" s="240"/>
      <c r="G154" s="240"/>
      <c r="H154" s="70"/>
    </row>
    <row r="155" spans="1:8" ht="15" x14ac:dyDescent="0.25">
      <c r="A155" s="68" t="s">
        <v>50</v>
      </c>
      <c r="B155" s="240"/>
      <c r="C155" s="240"/>
      <c r="D155" s="240"/>
      <c r="E155" s="240"/>
      <c r="F155" s="346">
        <v>2</v>
      </c>
      <c r="G155" s="347"/>
      <c r="H155" s="348"/>
    </row>
    <row r="156" spans="1:8" ht="14.25" customHeight="1" x14ac:dyDescent="0.2">
      <c r="A156" s="344" t="s">
        <v>766</v>
      </c>
      <c r="B156" s="344"/>
      <c r="C156" s="344"/>
      <c r="D156" s="344"/>
      <c r="E156" s="344"/>
      <c r="F156" s="344"/>
      <c r="G156" s="344"/>
      <c r="H156" s="344"/>
    </row>
    <row r="157" spans="1:8" ht="15" x14ac:dyDescent="0.25">
      <c r="A157" s="187"/>
      <c r="B157" s="240"/>
      <c r="C157" s="240"/>
      <c r="D157" s="240"/>
      <c r="E157" s="240"/>
      <c r="F157" s="240"/>
      <c r="G157" s="240"/>
      <c r="H157" s="70"/>
    </row>
    <row r="158" spans="1:8" ht="15.75" thickBot="1" x14ac:dyDescent="0.3">
      <c r="A158" s="353" t="s">
        <v>26</v>
      </c>
      <c r="B158" s="354"/>
      <c r="C158" s="354"/>
      <c r="D158" s="354"/>
      <c r="E158" s="354"/>
      <c r="F158" s="146"/>
      <c r="G158" s="352">
        <f>F159+F162</f>
        <v>65</v>
      </c>
      <c r="H158" s="352"/>
    </row>
    <row r="159" spans="1:8" ht="15.75" thickTop="1" x14ac:dyDescent="0.25">
      <c r="A159" s="246" t="s">
        <v>51</v>
      </c>
      <c r="B159" s="240"/>
      <c r="C159" s="240"/>
      <c r="D159" s="240"/>
      <c r="E159" s="240"/>
      <c r="F159" s="349">
        <v>50</v>
      </c>
      <c r="G159" s="350"/>
      <c r="H159" s="355"/>
    </row>
    <row r="160" spans="1:8" ht="15" x14ac:dyDescent="0.25">
      <c r="A160" s="187" t="s">
        <v>27</v>
      </c>
      <c r="B160" s="240"/>
      <c r="C160" s="240"/>
      <c r="D160" s="240"/>
      <c r="E160" s="240"/>
      <c r="F160" s="240"/>
      <c r="G160" s="240"/>
      <c r="H160" s="70"/>
    </row>
    <row r="161" spans="1:8" ht="15" x14ac:dyDescent="0.25">
      <c r="A161" s="187"/>
      <c r="B161" s="240"/>
      <c r="C161" s="240"/>
      <c r="D161" s="240"/>
      <c r="E161" s="240"/>
      <c r="F161" s="240"/>
      <c r="G161" s="240"/>
      <c r="H161" s="70"/>
    </row>
    <row r="162" spans="1:8" ht="15" x14ac:dyDescent="0.25">
      <c r="A162" s="246" t="s">
        <v>203</v>
      </c>
      <c r="B162" s="240"/>
      <c r="C162" s="240"/>
      <c r="D162" s="240"/>
      <c r="E162" s="240"/>
      <c r="F162" s="346">
        <v>15</v>
      </c>
      <c r="G162" s="347"/>
      <c r="H162" s="348"/>
    </row>
    <row r="163" spans="1:8" ht="15" x14ac:dyDescent="0.25">
      <c r="A163" s="187" t="s">
        <v>512</v>
      </c>
      <c r="B163" s="240"/>
      <c r="C163" s="240"/>
      <c r="D163" s="240"/>
      <c r="E163" s="240"/>
      <c r="F163" s="240"/>
      <c r="G163" s="240"/>
      <c r="H163" s="70"/>
    </row>
    <row r="164" spans="1:8" ht="15" x14ac:dyDescent="0.25">
      <c r="A164" s="187"/>
      <c r="B164" s="240"/>
      <c r="C164" s="240"/>
      <c r="D164" s="240"/>
      <c r="E164" s="240"/>
      <c r="F164" s="240"/>
      <c r="G164" s="240"/>
      <c r="H164" s="70"/>
    </row>
    <row r="165" spans="1:8" ht="30.75" customHeight="1" thickBot="1" x14ac:dyDescent="0.3">
      <c r="A165" s="353" t="s">
        <v>28</v>
      </c>
      <c r="B165" s="354"/>
      <c r="C165" s="354"/>
      <c r="D165" s="354"/>
      <c r="E165" s="354"/>
      <c r="F165" s="146"/>
      <c r="G165" s="352">
        <f>F166</f>
        <v>306</v>
      </c>
      <c r="H165" s="352"/>
    </row>
    <row r="166" spans="1:8" s="70" customFormat="1" ht="15.75" thickTop="1" x14ac:dyDescent="0.25">
      <c r="A166" s="246" t="s">
        <v>52</v>
      </c>
      <c r="B166" s="240"/>
      <c r="C166" s="240"/>
      <c r="D166" s="240"/>
      <c r="E166" s="240"/>
      <c r="F166" s="349">
        <v>306</v>
      </c>
      <c r="G166" s="350"/>
      <c r="H166" s="351"/>
    </row>
    <row r="167" spans="1:8" s="70" customFormat="1" ht="15" x14ac:dyDescent="0.25">
      <c r="A167" s="344" t="s">
        <v>513</v>
      </c>
      <c r="B167" s="345"/>
      <c r="C167" s="345"/>
      <c r="D167" s="345"/>
      <c r="E167" s="345"/>
      <c r="F167" s="345"/>
      <c r="G167" s="345"/>
    </row>
    <row r="168" spans="1:8" s="70" customFormat="1" x14ac:dyDescent="0.2">
      <c r="A168" s="69"/>
      <c r="B168" s="69"/>
      <c r="E168" s="71"/>
      <c r="F168" s="71"/>
      <c r="G168" s="71"/>
    </row>
    <row r="169" spans="1:8" s="70" customFormat="1" x14ac:dyDescent="0.2">
      <c r="A169" s="69"/>
      <c r="B169" s="69"/>
      <c r="E169" s="71"/>
      <c r="F169" s="71"/>
      <c r="G169" s="71"/>
    </row>
    <row r="170" spans="1:8" s="70" customFormat="1" x14ac:dyDescent="0.2">
      <c r="A170" s="69"/>
      <c r="B170" s="69"/>
      <c r="E170" s="71"/>
      <c r="F170" s="71"/>
      <c r="G170" s="71"/>
    </row>
    <row r="171" spans="1:8" s="70" customFormat="1" x14ac:dyDescent="0.2">
      <c r="A171" s="69"/>
      <c r="B171" s="69"/>
      <c r="E171" s="71"/>
      <c r="F171" s="71"/>
      <c r="G171" s="71"/>
    </row>
    <row r="172" spans="1:8" s="70" customFormat="1" x14ac:dyDescent="0.2">
      <c r="A172" s="69"/>
      <c r="B172" s="69"/>
      <c r="E172" s="71"/>
      <c r="F172" s="71"/>
      <c r="G172" s="71"/>
    </row>
    <row r="173" spans="1:8" s="70" customFormat="1" x14ac:dyDescent="0.2">
      <c r="A173" s="69"/>
      <c r="B173" s="69"/>
      <c r="E173" s="71"/>
      <c r="F173" s="71"/>
      <c r="G173" s="71"/>
    </row>
    <row r="174" spans="1:8" s="70" customFormat="1" x14ac:dyDescent="0.2">
      <c r="A174" s="69"/>
      <c r="B174" s="69"/>
      <c r="E174" s="71"/>
      <c r="F174" s="71"/>
      <c r="G174" s="71"/>
    </row>
    <row r="175" spans="1:8" s="70" customFormat="1" x14ac:dyDescent="0.2">
      <c r="A175" s="69"/>
      <c r="B175" s="69"/>
      <c r="E175" s="71"/>
      <c r="F175" s="71"/>
      <c r="G175" s="71"/>
    </row>
    <row r="176" spans="1:8" s="70" customFormat="1" x14ac:dyDescent="0.2">
      <c r="A176" s="69"/>
      <c r="B176" s="69"/>
      <c r="E176" s="71"/>
      <c r="F176" s="71"/>
      <c r="G176" s="71"/>
    </row>
    <row r="177" spans="1:8" x14ac:dyDescent="0.2">
      <c r="A177" s="69"/>
      <c r="B177" s="69"/>
      <c r="C177" s="70"/>
      <c r="D177" s="70"/>
      <c r="E177" s="71"/>
      <c r="F177" s="71"/>
      <c r="G177" s="71"/>
      <c r="H177" s="70"/>
    </row>
    <row r="178" spans="1:8" x14ac:dyDescent="0.2">
      <c r="A178" s="69"/>
      <c r="B178" s="69"/>
      <c r="C178" s="70"/>
      <c r="D178" s="70"/>
      <c r="E178" s="71"/>
      <c r="F178" s="71"/>
      <c r="G178" s="71"/>
      <c r="H178" s="70"/>
    </row>
    <row r="179" spans="1:8" x14ac:dyDescent="0.2">
      <c r="A179" s="69"/>
      <c r="B179" s="69"/>
      <c r="C179" s="70"/>
      <c r="D179" s="70"/>
      <c r="E179" s="71"/>
      <c r="F179" s="71"/>
      <c r="G179" s="71"/>
      <c r="H179" s="70"/>
    </row>
    <row r="180" spans="1:8" x14ac:dyDescent="0.2">
      <c r="A180" s="69"/>
      <c r="B180" s="69"/>
      <c r="C180" s="70"/>
      <c r="D180" s="70"/>
      <c r="E180" s="71"/>
      <c r="F180" s="71"/>
      <c r="G180" s="71"/>
      <c r="H180" s="70"/>
    </row>
    <row r="181" spans="1:8" x14ac:dyDescent="0.2">
      <c r="A181" s="69"/>
      <c r="B181" s="69"/>
      <c r="C181" s="70"/>
      <c r="D181" s="70"/>
      <c r="E181" s="71"/>
      <c r="F181" s="71"/>
      <c r="G181" s="71"/>
      <c r="H181" s="70"/>
    </row>
    <row r="182" spans="1:8" x14ac:dyDescent="0.2">
      <c r="A182" s="69"/>
      <c r="B182" s="69"/>
      <c r="C182" s="70"/>
      <c r="D182" s="70"/>
      <c r="E182" s="71"/>
      <c r="F182" s="71"/>
      <c r="G182" s="71"/>
      <c r="H182" s="70"/>
    </row>
    <row r="183" spans="1:8" x14ac:dyDescent="0.2">
      <c r="A183" s="69"/>
      <c r="B183" s="69"/>
      <c r="C183" s="70"/>
      <c r="D183" s="70"/>
      <c r="E183" s="71"/>
      <c r="F183" s="71"/>
      <c r="G183" s="71"/>
      <c r="H183" s="70"/>
    </row>
    <row r="184" spans="1:8" x14ac:dyDescent="0.2">
      <c r="A184" s="69"/>
      <c r="B184" s="69"/>
      <c r="C184" s="70"/>
      <c r="D184" s="70"/>
      <c r="E184" s="71"/>
      <c r="F184" s="71"/>
      <c r="G184" s="71"/>
      <c r="H184" s="70"/>
    </row>
    <row r="185" spans="1:8" x14ac:dyDescent="0.2">
      <c r="A185" s="69"/>
      <c r="B185" s="69"/>
      <c r="C185" s="70"/>
      <c r="D185" s="70"/>
      <c r="E185" s="71"/>
      <c r="F185" s="71"/>
      <c r="G185" s="71"/>
      <c r="H185" s="70"/>
    </row>
    <row r="186" spans="1:8" x14ac:dyDescent="0.2">
      <c r="A186" s="69"/>
      <c r="B186" s="69"/>
      <c r="C186" s="70"/>
      <c r="D186" s="70"/>
      <c r="E186" s="71"/>
      <c r="F186" s="71"/>
      <c r="G186" s="71"/>
      <c r="H186" s="70"/>
    </row>
    <row r="187" spans="1:8" x14ac:dyDescent="0.2">
      <c r="A187" s="69"/>
      <c r="B187" s="69"/>
      <c r="C187" s="70"/>
      <c r="D187" s="70"/>
      <c r="E187" s="71"/>
      <c r="F187" s="71"/>
      <c r="G187" s="71"/>
      <c r="H187" s="70"/>
    </row>
    <row r="188" spans="1:8" x14ac:dyDescent="0.2">
      <c r="A188" s="69"/>
      <c r="B188" s="69"/>
      <c r="C188" s="70"/>
      <c r="D188" s="70"/>
      <c r="E188" s="71"/>
      <c r="F188" s="71"/>
      <c r="G188" s="71"/>
      <c r="H188" s="70"/>
    </row>
    <row r="189" spans="1:8" x14ac:dyDescent="0.2">
      <c r="A189" s="69"/>
      <c r="B189" s="69"/>
      <c r="C189" s="70"/>
      <c r="D189" s="70"/>
      <c r="E189" s="71"/>
      <c r="F189" s="71"/>
      <c r="G189" s="71"/>
      <c r="H189" s="70"/>
    </row>
    <row r="190" spans="1:8" x14ac:dyDescent="0.2">
      <c r="A190" s="69"/>
      <c r="B190" s="69"/>
      <c r="C190" s="70"/>
      <c r="D190" s="70"/>
      <c r="E190" s="71"/>
      <c r="F190" s="71"/>
      <c r="G190" s="71"/>
      <c r="H190" s="70"/>
    </row>
    <row r="191" spans="1:8" x14ac:dyDescent="0.2">
      <c r="A191" s="69"/>
      <c r="B191" s="69"/>
      <c r="C191" s="70"/>
      <c r="D191" s="70"/>
      <c r="E191" s="71"/>
      <c r="F191" s="71"/>
      <c r="G191" s="71"/>
      <c r="H191" s="70"/>
    </row>
    <row r="192" spans="1:8" x14ac:dyDescent="0.2">
      <c r="A192" s="69"/>
      <c r="B192" s="69"/>
      <c r="C192" s="70"/>
      <c r="D192" s="70"/>
      <c r="E192" s="71"/>
      <c r="F192" s="71"/>
      <c r="G192" s="71"/>
      <c r="H192" s="70"/>
    </row>
    <row r="193" spans="1:8" x14ac:dyDescent="0.2">
      <c r="A193" s="69"/>
      <c r="B193" s="69"/>
      <c r="C193" s="70"/>
      <c r="D193" s="70"/>
      <c r="E193" s="71"/>
      <c r="F193" s="71"/>
      <c r="G193" s="71"/>
      <c r="H193" s="70"/>
    </row>
    <row r="194" spans="1:8" x14ac:dyDescent="0.2">
      <c r="A194" s="69"/>
      <c r="B194" s="69"/>
      <c r="C194" s="70"/>
      <c r="D194" s="70"/>
      <c r="E194" s="71"/>
      <c r="F194" s="71"/>
      <c r="G194" s="71"/>
      <c r="H194" s="70"/>
    </row>
    <row r="195" spans="1:8" x14ac:dyDescent="0.2">
      <c r="A195" s="69"/>
      <c r="B195" s="69"/>
      <c r="C195" s="70"/>
      <c r="D195" s="70"/>
      <c r="E195" s="71"/>
      <c r="F195" s="71"/>
      <c r="G195" s="71"/>
      <c r="H195" s="70"/>
    </row>
    <row r="196" spans="1:8" x14ac:dyDescent="0.2">
      <c r="A196" s="69"/>
      <c r="B196" s="69"/>
      <c r="C196" s="70"/>
      <c r="D196" s="70"/>
      <c r="E196" s="71"/>
      <c r="F196" s="71"/>
      <c r="G196" s="71"/>
      <c r="H196" s="70"/>
    </row>
    <row r="197" spans="1:8" x14ac:dyDescent="0.2">
      <c r="A197" s="69"/>
      <c r="B197" s="69"/>
      <c r="C197" s="70"/>
      <c r="D197" s="70"/>
      <c r="E197" s="71"/>
      <c r="F197" s="71"/>
      <c r="G197" s="71"/>
      <c r="H197" s="70"/>
    </row>
    <row r="198" spans="1:8" x14ac:dyDescent="0.2">
      <c r="A198" s="69"/>
      <c r="B198" s="69"/>
      <c r="C198" s="70"/>
      <c r="D198" s="70"/>
      <c r="E198" s="71"/>
      <c r="F198" s="71"/>
      <c r="G198" s="71"/>
      <c r="H198" s="70"/>
    </row>
    <row r="199" spans="1:8" x14ac:dyDescent="0.2">
      <c r="A199" s="69"/>
      <c r="B199" s="69"/>
      <c r="C199" s="70"/>
      <c r="D199" s="70"/>
      <c r="E199" s="71"/>
      <c r="F199" s="71"/>
      <c r="G199" s="71"/>
      <c r="H199" s="70"/>
    </row>
    <row r="200" spans="1:8" x14ac:dyDescent="0.2">
      <c r="A200" s="69"/>
      <c r="B200" s="69"/>
      <c r="C200" s="70"/>
      <c r="D200" s="70"/>
      <c r="E200" s="71"/>
      <c r="F200" s="71"/>
      <c r="G200" s="71"/>
      <c r="H200" s="70"/>
    </row>
    <row r="201" spans="1:8" x14ac:dyDescent="0.2">
      <c r="A201" s="69"/>
      <c r="B201" s="69"/>
      <c r="C201" s="70"/>
      <c r="D201" s="70"/>
      <c r="E201" s="71"/>
      <c r="F201" s="71"/>
      <c r="G201" s="71"/>
      <c r="H201" s="70"/>
    </row>
    <row r="202" spans="1:8" x14ac:dyDescent="0.2">
      <c r="A202" s="69"/>
      <c r="B202" s="69"/>
      <c r="C202" s="70"/>
      <c r="D202" s="70"/>
      <c r="E202" s="71"/>
      <c r="F202" s="71"/>
      <c r="G202" s="71"/>
      <c r="H202" s="70"/>
    </row>
    <row r="203" spans="1:8" x14ac:dyDescent="0.2">
      <c r="A203" s="69"/>
      <c r="B203" s="69"/>
      <c r="C203" s="70"/>
      <c r="D203" s="70"/>
      <c r="E203" s="71"/>
      <c r="F203" s="71"/>
      <c r="G203" s="71"/>
      <c r="H203" s="70"/>
    </row>
    <row r="204" spans="1:8" x14ac:dyDescent="0.2">
      <c r="A204" s="69"/>
      <c r="B204" s="69"/>
      <c r="C204" s="70"/>
      <c r="D204" s="70"/>
      <c r="E204" s="71"/>
      <c r="F204" s="71"/>
      <c r="G204" s="71"/>
      <c r="H204" s="70"/>
    </row>
    <row r="205" spans="1:8" x14ac:dyDescent="0.2">
      <c r="A205" s="69"/>
      <c r="B205" s="69"/>
      <c r="C205" s="70"/>
      <c r="D205" s="70"/>
      <c r="E205" s="71"/>
      <c r="F205" s="71"/>
      <c r="G205" s="71"/>
      <c r="H205" s="70"/>
    </row>
    <row r="206" spans="1:8" x14ac:dyDescent="0.2">
      <c r="A206" s="69"/>
      <c r="B206" s="69"/>
      <c r="C206" s="70"/>
      <c r="D206" s="70"/>
      <c r="E206" s="71"/>
      <c r="F206" s="71"/>
      <c r="G206" s="71"/>
      <c r="H206" s="70"/>
    </row>
    <row r="207" spans="1:8" x14ac:dyDescent="0.2">
      <c r="A207" s="69"/>
      <c r="B207" s="69"/>
      <c r="C207" s="70"/>
      <c r="D207" s="70"/>
      <c r="E207" s="71"/>
      <c r="F207" s="71"/>
      <c r="G207" s="71"/>
      <c r="H207" s="70"/>
    </row>
    <row r="208" spans="1:8" x14ac:dyDescent="0.2">
      <c r="A208" s="69"/>
      <c r="B208" s="69"/>
      <c r="C208" s="70"/>
      <c r="D208" s="70"/>
      <c r="E208" s="71"/>
      <c r="F208" s="71"/>
      <c r="G208" s="71"/>
      <c r="H208" s="70"/>
    </row>
    <row r="209" spans="1:8" x14ac:dyDescent="0.2">
      <c r="A209" s="69"/>
      <c r="B209" s="69"/>
      <c r="C209" s="70"/>
      <c r="D209" s="70"/>
      <c r="E209" s="71"/>
      <c r="F209" s="71"/>
      <c r="G209" s="71"/>
      <c r="H209" s="70"/>
    </row>
    <row r="210" spans="1:8" x14ac:dyDescent="0.2">
      <c r="A210" s="69"/>
      <c r="B210" s="69"/>
      <c r="C210" s="70"/>
      <c r="D210" s="70"/>
      <c r="E210" s="71"/>
      <c r="F210" s="71"/>
      <c r="G210" s="71"/>
      <c r="H210" s="70"/>
    </row>
    <row r="211" spans="1:8" x14ac:dyDescent="0.2">
      <c r="A211" s="69"/>
      <c r="B211" s="69"/>
      <c r="C211" s="70"/>
      <c r="D211" s="70"/>
      <c r="E211" s="71"/>
      <c r="F211" s="71"/>
      <c r="G211" s="71"/>
      <c r="H211" s="70"/>
    </row>
    <row r="212" spans="1:8" x14ac:dyDescent="0.2">
      <c r="A212" s="69"/>
      <c r="B212" s="69"/>
      <c r="C212" s="70"/>
      <c r="D212" s="70"/>
      <c r="E212" s="71"/>
      <c r="F212" s="71"/>
      <c r="G212" s="71"/>
      <c r="H212" s="70"/>
    </row>
    <row r="213" spans="1:8" x14ac:dyDescent="0.2">
      <c r="A213" s="69"/>
      <c r="B213" s="69"/>
      <c r="C213" s="70"/>
      <c r="D213" s="70"/>
      <c r="E213" s="71"/>
      <c r="F213" s="71"/>
      <c r="G213" s="71"/>
      <c r="H213" s="70"/>
    </row>
    <row r="214" spans="1:8" x14ac:dyDescent="0.2">
      <c r="A214" s="69"/>
      <c r="B214" s="69"/>
      <c r="C214" s="70"/>
      <c r="D214" s="70"/>
      <c r="E214" s="71"/>
      <c r="F214" s="71"/>
      <c r="G214" s="71"/>
      <c r="H214" s="70"/>
    </row>
    <row r="215" spans="1:8" x14ac:dyDescent="0.2">
      <c r="A215" s="69"/>
      <c r="B215" s="69"/>
      <c r="C215" s="70"/>
      <c r="D215" s="70"/>
      <c r="E215" s="71"/>
      <c r="F215" s="71"/>
      <c r="G215" s="71"/>
      <c r="H215" s="70"/>
    </row>
    <row r="216" spans="1:8" x14ac:dyDescent="0.2">
      <c r="A216" s="69"/>
      <c r="B216" s="69"/>
      <c r="C216" s="70"/>
      <c r="D216" s="70"/>
      <c r="E216" s="71"/>
      <c r="F216" s="71"/>
      <c r="G216" s="71"/>
      <c r="H216" s="70"/>
    </row>
    <row r="217" spans="1:8" x14ac:dyDescent="0.2">
      <c r="A217" s="69"/>
      <c r="B217" s="69"/>
      <c r="C217" s="70"/>
      <c r="D217" s="70"/>
      <c r="E217" s="71"/>
      <c r="F217" s="71"/>
      <c r="G217" s="71"/>
      <c r="H217" s="70"/>
    </row>
    <row r="218" spans="1:8" x14ac:dyDescent="0.2">
      <c r="A218" s="69"/>
      <c r="B218" s="69"/>
      <c r="C218" s="70"/>
      <c r="D218" s="70"/>
      <c r="E218" s="71"/>
      <c r="F218" s="71"/>
      <c r="G218" s="71"/>
      <c r="H218" s="70"/>
    </row>
    <row r="219" spans="1:8" x14ac:dyDescent="0.2">
      <c r="A219" s="69"/>
      <c r="B219" s="69"/>
      <c r="C219" s="70"/>
      <c r="D219" s="70"/>
      <c r="E219" s="71"/>
      <c r="F219" s="71"/>
      <c r="G219" s="71"/>
      <c r="H219" s="70"/>
    </row>
    <row r="220" spans="1:8" x14ac:dyDescent="0.2">
      <c r="A220" s="69"/>
      <c r="B220" s="69"/>
      <c r="C220" s="70"/>
      <c r="D220" s="70"/>
      <c r="E220" s="71"/>
      <c r="F220" s="71"/>
      <c r="G220" s="71"/>
      <c r="H220" s="70"/>
    </row>
    <row r="221" spans="1:8" x14ac:dyDescent="0.2">
      <c r="A221" s="69"/>
      <c r="B221" s="69"/>
      <c r="C221" s="70"/>
      <c r="D221" s="70"/>
      <c r="E221" s="71"/>
      <c r="F221" s="71"/>
      <c r="G221" s="71"/>
      <c r="H221" s="70"/>
    </row>
    <row r="222" spans="1:8" x14ac:dyDescent="0.2">
      <c r="A222" s="69"/>
      <c r="B222" s="69"/>
      <c r="C222" s="70"/>
      <c r="D222" s="70"/>
      <c r="E222" s="71"/>
      <c r="F222" s="71"/>
      <c r="G222" s="71"/>
      <c r="H222" s="70"/>
    </row>
    <row r="223" spans="1:8" x14ac:dyDescent="0.2">
      <c r="A223" s="69"/>
      <c r="B223" s="69"/>
      <c r="C223" s="70"/>
      <c r="D223" s="70"/>
      <c r="E223" s="71"/>
      <c r="F223" s="71"/>
      <c r="G223" s="71"/>
      <c r="H223" s="70"/>
    </row>
    <row r="224" spans="1:8" x14ac:dyDescent="0.2">
      <c r="A224" s="69"/>
      <c r="B224" s="69"/>
      <c r="C224" s="70"/>
      <c r="D224" s="70"/>
      <c r="E224" s="71"/>
      <c r="F224" s="71"/>
      <c r="G224" s="71"/>
      <c r="H224" s="70"/>
    </row>
    <row r="225" spans="1:8" x14ac:dyDescent="0.2">
      <c r="A225" s="69"/>
      <c r="B225" s="69"/>
      <c r="C225" s="70"/>
      <c r="D225" s="70"/>
      <c r="E225" s="71"/>
      <c r="F225" s="71"/>
      <c r="G225" s="71"/>
      <c r="H225" s="70"/>
    </row>
    <row r="226" spans="1:8" x14ac:dyDescent="0.2">
      <c r="A226" s="69"/>
      <c r="B226" s="69"/>
      <c r="C226" s="70"/>
      <c r="D226" s="70"/>
      <c r="E226" s="71"/>
      <c r="F226" s="71"/>
      <c r="G226" s="71"/>
      <c r="H226" s="70"/>
    </row>
    <row r="227" spans="1:8" x14ac:dyDescent="0.2">
      <c r="A227" s="69"/>
      <c r="B227" s="69"/>
      <c r="C227" s="70"/>
      <c r="D227" s="70"/>
      <c r="E227" s="71"/>
      <c r="F227" s="71"/>
      <c r="G227" s="71"/>
      <c r="H227" s="70"/>
    </row>
    <row r="228" spans="1:8" x14ac:dyDescent="0.2">
      <c r="A228" s="69"/>
      <c r="B228" s="69"/>
      <c r="C228" s="70"/>
      <c r="D228" s="70"/>
      <c r="E228" s="71"/>
      <c r="F228" s="71"/>
      <c r="G228" s="71"/>
      <c r="H228" s="70"/>
    </row>
    <row r="229" spans="1:8" x14ac:dyDescent="0.2">
      <c r="A229" s="69"/>
      <c r="B229" s="69"/>
      <c r="C229" s="70"/>
      <c r="D229" s="70"/>
      <c r="E229" s="71"/>
      <c r="F229" s="71"/>
      <c r="G229" s="71"/>
      <c r="H229" s="70"/>
    </row>
    <row r="230" spans="1:8" x14ac:dyDescent="0.2">
      <c r="A230" s="69"/>
      <c r="B230" s="69"/>
      <c r="C230" s="70"/>
      <c r="D230" s="70"/>
      <c r="E230" s="71"/>
      <c r="F230" s="71"/>
      <c r="G230" s="71"/>
      <c r="H230" s="70"/>
    </row>
    <row r="231" spans="1:8" x14ac:dyDescent="0.2">
      <c r="A231" s="69"/>
      <c r="B231" s="69"/>
      <c r="C231" s="70"/>
      <c r="D231" s="70"/>
      <c r="E231" s="71"/>
      <c r="F231" s="71"/>
      <c r="G231" s="71"/>
      <c r="H231" s="70"/>
    </row>
    <row r="232" spans="1:8" x14ac:dyDescent="0.2">
      <c r="A232" s="69"/>
      <c r="B232" s="69"/>
      <c r="C232" s="70"/>
      <c r="D232" s="70"/>
      <c r="E232" s="71"/>
      <c r="F232" s="71"/>
      <c r="G232" s="71"/>
      <c r="H232" s="70"/>
    </row>
    <row r="233" spans="1:8" x14ac:dyDescent="0.2">
      <c r="A233" s="69"/>
      <c r="B233" s="69"/>
      <c r="C233" s="70"/>
      <c r="D233" s="70"/>
      <c r="E233" s="71"/>
      <c r="F233" s="71"/>
      <c r="G233" s="71"/>
      <c r="H233" s="70"/>
    </row>
    <row r="234" spans="1:8" x14ac:dyDescent="0.2">
      <c r="A234" s="69"/>
      <c r="B234" s="69"/>
      <c r="C234" s="70"/>
      <c r="D234" s="70"/>
      <c r="E234" s="71"/>
      <c r="F234" s="71"/>
      <c r="G234" s="71"/>
      <c r="H234" s="70"/>
    </row>
    <row r="235" spans="1:8" x14ac:dyDescent="0.2">
      <c r="A235" s="69"/>
      <c r="B235" s="69"/>
      <c r="C235" s="70"/>
      <c r="D235" s="70"/>
      <c r="E235" s="71"/>
      <c r="F235" s="71"/>
      <c r="G235" s="71"/>
      <c r="H235" s="70"/>
    </row>
    <row r="236" spans="1:8" x14ac:dyDescent="0.2">
      <c r="A236" s="69"/>
      <c r="B236" s="69"/>
      <c r="C236" s="70"/>
      <c r="D236" s="70"/>
      <c r="E236" s="71"/>
      <c r="F236" s="71"/>
      <c r="G236" s="71"/>
      <c r="H236" s="70"/>
    </row>
    <row r="237" spans="1:8" x14ac:dyDescent="0.2">
      <c r="A237" s="69"/>
      <c r="B237" s="69"/>
      <c r="C237" s="70"/>
      <c r="D237" s="70"/>
      <c r="E237" s="71"/>
      <c r="F237" s="71"/>
      <c r="G237" s="71"/>
      <c r="H237" s="70"/>
    </row>
    <row r="238" spans="1:8" x14ac:dyDescent="0.2">
      <c r="A238" s="69"/>
      <c r="B238" s="69"/>
      <c r="C238" s="70"/>
      <c r="D238" s="70"/>
      <c r="E238" s="71"/>
      <c r="F238" s="71"/>
      <c r="G238" s="71"/>
      <c r="H238" s="70"/>
    </row>
    <row r="239" spans="1:8" x14ac:dyDescent="0.2">
      <c r="A239" s="69"/>
      <c r="B239" s="69"/>
      <c r="C239" s="70"/>
      <c r="D239" s="70"/>
      <c r="E239" s="71"/>
      <c r="F239" s="71"/>
      <c r="G239" s="71"/>
      <c r="H239" s="70"/>
    </row>
    <row r="240" spans="1:8" x14ac:dyDescent="0.2">
      <c r="A240" s="69"/>
      <c r="B240" s="69"/>
      <c r="C240" s="70"/>
      <c r="D240" s="70"/>
      <c r="E240" s="71"/>
      <c r="F240" s="71"/>
      <c r="G240" s="71"/>
      <c r="H240" s="70"/>
    </row>
    <row r="241" spans="1:8" x14ac:dyDescent="0.2">
      <c r="A241" s="69"/>
      <c r="B241" s="69"/>
      <c r="C241" s="70"/>
      <c r="D241" s="70"/>
      <c r="E241" s="71"/>
      <c r="F241" s="71"/>
      <c r="G241" s="71"/>
      <c r="H241" s="70"/>
    </row>
    <row r="242" spans="1:8" x14ac:dyDescent="0.2">
      <c r="A242" s="69"/>
      <c r="B242" s="69"/>
      <c r="C242" s="70"/>
      <c r="D242" s="70"/>
      <c r="E242" s="71"/>
      <c r="F242" s="71"/>
      <c r="G242" s="71"/>
      <c r="H242" s="70"/>
    </row>
    <row r="243" spans="1:8" x14ac:dyDescent="0.2">
      <c r="A243" s="69"/>
      <c r="B243" s="69"/>
      <c r="C243" s="70"/>
      <c r="D243" s="70"/>
      <c r="E243" s="71"/>
      <c r="F243" s="71"/>
      <c r="G243" s="71"/>
      <c r="H243" s="70"/>
    </row>
    <row r="244" spans="1:8" x14ac:dyDescent="0.2">
      <c r="A244" s="69"/>
      <c r="B244" s="69"/>
      <c r="C244" s="70"/>
      <c r="D244" s="70"/>
      <c r="E244" s="71"/>
      <c r="F244" s="71"/>
      <c r="G244" s="71"/>
      <c r="H244" s="70"/>
    </row>
    <row r="245" spans="1:8" x14ac:dyDescent="0.2">
      <c r="A245" s="69"/>
      <c r="B245" s="69"/>
      <c r="C245" s="70"/>
      <c r="D245" s="70"/>
      <c r="E245" s="71"/>
      <c r="F245" s="71"/>
      <c r="G245" s="71"/>
      <c r="H245" s="70"/>
    </row>
    <row r="246" spans="1:8" x14ac:dyDescent="0.2">
      <c r="A246" s="69"/>
      <c r="B246" s="69"/>
      <c r="C246" s="70"/>
      <c r="D246" s="70"/>
      <c r="E246" s="71"/>
      <c r="F246" s="71"/>
      <c r="G246" s="71"/>
      <c r="H246" s="70"/>
    </row>
    <row r="247" spans="1:8" x14ac:dyDescent="0.2">
      <c r="A247" s="69"/>
      <c r="B247" s="69"/>
      <c r="C247" s="70"/>
      <c r="D247" s="70"/>
      <c r="E247" s="71"/>
      <c r="F247" s="71"/>
      <c r="G247" s="71"/>
      <c r="H247" s="70"/>
    </row>
    <row r="248" spans="1:8" x14ac:dyDescent="0.2">
      <c r="A248" s="69"/>
      <c r="B248" s="69"/>
      <c r="C248" s="70"/>
      <c r="D248" s="70"/>
      <c r="E248" s="71"/>
      <c r="F248" s="71"/>
      <c r="G248" s="71"/>
      <c r="H248" s="70"/>
    </row>
    <row r="249" spans="1:8" x14ac:dyDescent="0.2">
      <c r="A249" s="69"/>
      <c r="B249" s="69"/>
      <c r="C249" s="70"/>
      <c r="D249" s="70"/>
      <c r="E249" s="71"/>
      <c r="F249" s="71"/>
      <c r="G249" s="71"/>
      <c r="H249" s="70"/>
    </row>
    <row r="250" spans="1:8" x14ac:dyDescent="0.2">
      <c r="A250" s="69"/>
      <c r="B250" s="69"/>
      <c r="C250" s="70"/>
      <c r="D250" s="70"/>
      <c r="E250" s="71"/>
      <c r="F250" s="71"/>
      <c r="G250" s="71"/>
      <c r="H250" s="70"/>
    </row>
    <row r="251" spans="1:8" x14ac:dyDescent="0.2">
      <c r="A251" s="69"/>
      <c r="B251" s="69"/>
      <c r="C251" s="70"/>
      <c r="D251" s="70"/>
      <c r="E251" s="71"/>
      <c r="F251" s="71"/>
      <c r="G251" s="71"/>
      <c r="H251" s="70"/>
    </row>
    <row r="252" spans="1:8" x14ac:dyDescent="0.2">
      <c r="A252" s="69"/>
      <c r="B252" s="69"/>
      <c r="C252" s="70"/>
      <c r="D252" s="70"/>
      <c r="E252" s="71"/>
      <c r="F252" s="71"/>
      <c r="G252" s="71"/>
      <c r="H252" s="70"/>
    </row>
    <row r="253" spans="1:8" x14ac:dyDescent="0.2">
      <c r="A253" s="69"/>
      <c r="B253" s="69"/>
      <c r="C253" s="70"/>
      <c r="D253" s="70"/>
      <c r="E253" s="71"/>
      <c r="F253" s="71"/>
      <c r="G253" s="71"/>
      <c r="H253" s="70"/>
    </row>
    <row r="254" spans="1:8" x14ac:dyDescent="0.2">
      <c r="A254" s="69"/>
      <c r="B254" s="69"/>
      <c r="C254" s="70"/>
      <c r="D254" s="70"/>
      <c r="E254" s="71"/>
      <c r="F254" s="71"/>
      <c r="G254" s="71"/>
      <c r="H254" s="70"/>
    </row>
    <row r="255" spans="1:8" x14ac:dyDescent="0.2">
      <c r="A255" s="69"/>
      <c r="B255" s="69"/>
      <c r="C255" s="70"/>
      <c r="D255" s="70"/>
      <c r="E255" s="71"/>
      <c r="F255" s="71"/>
      <c r="G255" s="71"/>
      <c r="H255" s="70"/>
    </row>
    <row r="256" spans="1:8" x14ac:dyDescent="0.2">
      <c r="A256" s="69"/>
      <c r="B256" s="69"/>
      <c r="C256" s="70"/>
      <c r="D256" s="70"/>
      <c r="E256" s="71"/>
      <c r="F256" s="71"/>
      <c r="G256" s="71"/>
      <c r="H256" s="70"/>
    </row>
    <row r="257" spans="1:8" x14ac:dyDescent="0.2">
      <c r="A257" s="69"/>
      <c r="B257" s="69"/>
      <c r="C257" s="70"/>
      <c r="D257" s="70"/>
      <c r="E257" s="71"/>
      <c r="F257" s="71"/>
      <c r="G257" s="71"/>
      <c r="H257" s="70"/>
    </row>
    <row r="258" spans="1:8" x14ac:dyDescent="0.2">
      <c r="A258" s="69"/>
      <c r="B258" s="69"/>
      <c r="C258" s="70"/>
      <c r="D258" s="70"/>
      <c r="E258" s="71"/>
      <c r="F258" s="71"/>
      <c r="G258" s="71"/>
      <c r="H258" s="70"/>
    </row>
    <row r="259" spans="1:8" x14ac:dyDescent="0.2">
      <c r="A259" s="69"/>
      <c r="B259" s="69"/>
      <c r="C259" s="70"/>
      <c r="D259" s="70"/>
      <c r="E259" s="71"/>
      <c r="F259" s="71"/>
      <c r="G259" s="71"/>
      <c r="H259" s="70"/>
    </row>
    <row r="260" spans="1:8" x14ac:dyDescent="0.2">
      <c r="A260" s="69"/>
      <c r="B260" s="69"/>
      <c r="C260" s="70"/>
      <c r="D260" s="70"/>
      <c r="E260" s="71"/>
      <c r="F260" s="71"/>
      <c r="G260" s="71"/>
      <c r="H260" s="70"/>
    </row>
    <row r="261" spans="1:8" x14ac:dyDescent="0.2">
      <c r="A261" s="69"/>
      <c r="B261" s="69"/>
      <c r="C261" s="70"/>
      <c r="D261" s="70"/>
      <c r="E261" s="71"/>
      <c r="F261" s="71"/>
      <c r="G261" s="71"/>
      <c r="H261" s="70"/>
    </row>
    <row r="262" spans="1:8" x14ac:dyDescent="0.2">
      <c r="A262" s="69"/>
      <c r="B262" s="69"/>
      <c r="C262" s="70"/>
      <c r="D262" s="70"/>
      <c r="E262" s="71"/>
      <c r="F262" s="71"/>
      <c r="G262" s="71"/>
      <c r="H262" s="70"/>
    </row>
    <row r="263" spans="1:8" x14ac:dyDescent="0.2">
      <c r="A263" s="69"/>
      <c r="B263" s="69"/>
      <c r="C263" s="70"/>
      <c r="D263" s="70"/>
      <c r="E263" s="71"/>
      <c r="F263" s="71"/>
      <c r="G263" s="71"/>
      <c r="H263" s="70"/>
    </row>
    <row r="264" spans="1:8" x14ac:dyDescent="0.2">
      <c r="A264" s="69"/>
      <c r="B264" s="69"/>
      <c r="C264" s="70"/>
      <c r="D264" s="70"/>
      <c r="E264" s="71"/>
      <c r="F264" s="71"/>
      <c r="G264" s="71"/>
      <c r="H264" s="70"/>
    </row>
    <row r="265" spans="1:8" x14ac:dyDescent="0.2">
      <c r="A265" s="69"/>
      <c r="B265" s="69"/>
      <c r="C265" s="70"/>
      <c r="D265" s="70"/>
      <c r="E265" s="71"/>
      <c r="F265" s="71"/>
      <c r="G265" s="71"/>
      <c r="H265" s="70"/>
    </row>
    <row r="266" spans="1:8" x14ac:dyDescent="0.2">
      <c r="A266" s="69"/>
      <c r="B266" s="69"/>
      <c r="C266" s="70"/>
      <c r="D266" s="70"/>
      <c r="E266" s="71"/>
      <c r="F266" s="71"/>
      <c r="G266" s="71"/>
      <c r="H266" s="70"/>
    </row>
    <row r="267" spans="1:8" x14ac:dyDescent="0.2">
      <c r="A267" s="69"/>
      <c r="B267" s="69"/>
      <c r="C267" s="70"/>
      <c r="D267" s="70"/>
      <c r="E267" s="71"/>
      <c r="F267" s="71"/>
      <c r="G267" s="71"/>
      <c r="H267" s="70"/>
    </row>
    <row r="268" spans="1:8" x14ac:dyDescent="0.2">
      <c r="A268" s="69"/>
      <c r="B268" s="69"/>
      <c r="C268" s="70"/>
      <c r="D268" s="70"/>
      <c r="E268" s="71"/>
      <c r="F268" s="71"/>
      <c r="G268" s="71"/>
      <c r="H268" s="70"/>
    </row>
    <row r="269" spans="1:8" x14ac:dyDescent="0.2">
      <c r="A269" s="69"/>
      <c r="B269" s="69"/>
      <c r="C269" s="70"/>
      <c r="D269" s="70"/>
      <c r="E269" s="71"/>
      <c r="F269" s="71"/>
      <c r="G269" s="71"/>
      <c r="H269" s="70"/>
    </row>
    <row r="270" spans="1:8" x14ac:dyDescent="0.2">
      <c r="A270" s="69"/>
      <c r="B270" s="69"/>
      <c r="C270" s="70"/>
      <c r="D270" s="70"/>
      <c r="E270" s="71"/>
      <c r="F270" s="71"/>
      <c r="G270" s="71"/>
      <c r="H270" s="70"/>
    </row>
    <row r="271" spans="1:8" x14ac:dyDescent="0.2">
      <c r="A271" s="69"/>
      <c r="B271" s="69"/>
      <c r="C271" s="70"/>
      <c r="D271" s="70"/>
      <c r="E271" s="71"/>
      <c r="F271" s="71"/>
      <c r="G271" s="71"/>
      <c r="H271" s="70"/>
    </row>
    <row r="272" spans="1:8" x14ac:dyDescent="0.2">
      <c r="A272" s="69"/>
      <c r="B272" s="69"/>
      <c r="C272" s="70"/>
      <c r="D272" s="70"/>
      <c r="E272" s="71"/>
      <c r="F272" s="71"/>
      <c r="G272" s="71"/>
      <c r="H272" s="70"/>
    </row>
    <row r="273" spans="1:8" x14ac:dyDescent="0.2">
      <c r="A273" s="69"/>
      <c r="B273" s="69"/>
      <c r="C273" s="70"/>
      <c r="D273" s="70"/>
      <c r="E273" s="71"/>
      <c r="F273" s="71"/>
      <c r="G273" s="71"/>
      <c r="H273" s="70"/>
    </row>
    <row r="274" spans="1:8" x14ac:dyDescent="0.2">
      <c r="A274" s="69"/>
      <c r="B274" s="69"/>
      <c r="C274" s="70"/>
      <c r="D274" s="70"/>
      <c r="E274" s="71"/>
      <c r="F274" s="71"/>
      <c r="G274" s="71"/>
      <c r="H274" s="70"/>
    </row>
    <row r="275" spans="1:8" x14ac:dyDescent="0.2">
      <c r="A275" s="69"/>
      <c r="B275" s="69"/>
      <c r="C275" s="70"/>
      <c r="D275" s="70"/>
      <c r="E275" s="71"/>
      <c r="F275" s="71"/>
      <c r="G275" s="71"/>
      <c r="H275" s="70"/>
    </row>
    <row r="276" spans="1:8" x14ac:dyDescent="0.2">
      <c r="A276" s="69"/>
      <c r="B276" s="69"/>
      <c r="C276" s="70"/>
      <c r="D276" s="70"/>
      <c r="E276" s="71"/>
      <c r="F276" s="71"/>
      <c r="G276" s="71"/>
      <c r="H276" s="70"/>
    </row>
    <row r="277" spans="1:8" x14ac:dyDescent="0.2">
      <c r="A277" s="69"/>
      <c r="B277" s="69"/>
      <c r="C277" s="70"/>
      <c r="D277" s="70"/>
      <c r="E277" s="71"/>
      <c r="F277" s="71"/>
      <c r="G277" s="71"/>
      <c r="H277" s="70"/>
    </row>
    <row r="278" spans="1:8" x14ac:dyDescent="0.2">
      <c r="A278" s="69"/>
      <c r="B278" s="69"/>
      <c r="C278" s="70"/>
      <c r="D278" s="70"/>
      <c r="E278" s="71"/>
      <c r="F278" s="71"/>
      <c r="G278" s="71"/>
      <c r="H278" s="70"/>
    </row>
    <row r="279" spans="1:8" x14ac:dyDescent="0.2">
      <c r="A279" s="69"/>
      <c r="B279" s="69"/>
      <c r="C279" s="70"/>
      <c r="D279" s="70"/>
      <c r="E279" s="71"/>
      <c r="F279" s="71"/>
      <c r="G279" s="71"/>
      <c r="H279" s="70"/>
    </row>
    <row r="280" spans="1:8" x14ac:dyDescent="0.2">
      <c r="A280" s="69"/>
      <c r="B280" s="69"/>
      <c r="C280" s="70"/>
      <c r="D280" s="70"/>
      <c r="E280" s="71"/>
      <c r="F280" s="71"/>
      <c r="G280" s="71"/>
      <c r="H280" s="70"/>
    </row>
    <row r="281" spans="1:8" x14ac:dyDescent="0.2">
      <c r="A281" s="69"/>
      <c r="B281" s="69"/>
      <c r="C281" s="70"/>
      <c r="D281" s="70"/>
      <c r="E281" s="71"/>
      <c r="F281" s="71"/>
      <c r="G281" s="71"/>
      <c r="H281" s="70"/>
    </row>
    <row r="282" spans="1:8" x14ac:dyDescent="0.2">
      <c r="A282" s="69"/>
      <c r="B282" s="69"/>
      <c r="C282" s="70"/>
      <c r="D282" s="70"/>
      <c r="E282" s="71"/>
      <c r="F282" s="71"/>
      <c r="G282" s="71"/>
      <c r="H282" s="70"/>
    </row>
    <row r="283" spans="1:8" x14ac:dyDescent="0.2">
      <c r="A283" s="69"/>
      <c r="B283" s="69"/>
      <c r="C283" s="70"/>
      <c r="D283" s="70"/>
      <c r="E283" s="71"/>
      <c r="F283" s="71"/>
      <c r="G283" s="71"/>
      <c r="H283" s="70"/>
    </row>
    <row r="284" spans="1:8" x14ac:dyDescent="0.2">
      <c r="A284" s="69"/>
      <c r="B284" s="69"/>
      <c r="C284" s="70"/>
      <c r="D284" s="70"/>
      <c r="E284" s="71"/>
      <c r="F284" s="71"/>
      <c r="G284" s="71"/>
      <c r="H284" s="70"/>
    </row>
    <row r="285" spans="1:8" x14ac:dyDescent="0.2">
      <c r="A285" s="69"/>
      <c r="B285" s="69"/>
      <c r="C285" s="70"/>
      <c r="D285" s="70"/>
      <c r="E285" s="71"/>
      <c r="F285" s="71"/>
      <c r="G285" s="71"/>
      <c r="H285" s="70"/>
    </row>
    <row r="286" spans="1:8" x14ac:dyDescent="0.2">
      <c r="A286" s="69"/>
      <c r="B286" s="69"/>
      <c r="C286" s="70"/>
      <c r="D286" s="70"/>
      <c r="E286" s="71"/>
      <c r="F286" s="71"/>
      <c r="G286" s="71"/>
      <c r="H286" s="70"/>
    </row>
    <row r="287" spans="1:8" x14ac:dyDescent="0.2">
      <c r="A287" s="69"/>
      <c r="B287" s="69"/>
      <c r="C287" s="70"/>
      <c r="D287" s="70"/>
      <c r="E287" s="71"/>
      <c r="F287" s="71"/>
      <c r="G287" s="71"/>
      <c r="H287" s="70"/>
    </row>
    <row r="288" spans="1:8" x14ac:dyDescent="0.2">
      <c r="A288" s="69"/>
      <c r="B288" s="69"/>
      <c r="C288" s="70"/>
      <c r="D288" s="70"/>
      <c r="E288" s="71"/>
      <c r="F288" s="71"/>
      <c r="G288" s="71"/>
      <c r="H288" s="70"/>
    </row>
    <row r="289" spans="1:8" x14ac:dyDescent="0.2">
      <c r="A289" s="69"/>
      <c r="B289" s="69"/>
      <c r="C289" s="70"/>
      <c r="D289" s="70"/>
      <c r="E289" s="71"/>
      <c r="F289" s="71"/>
      <c r="G289" s="71"/>
      <c r="H289" s="70"/>
    </row>
    <row r="290" spans="1:8" x14ac:dyDescent="0.2">
      <c r="A290" s="69"/>
      <c r="B290" s="69"/>
      <c r="C290" s="70"/>
      <c r="D290" s="70"/>
      <c r="E290" s="71"/>
      <c r="F290" s="71"/>
      <c r="G290" s="71"/>
      <c r="H290" s="70"/>
    </row>
    <row r="291" spans="1:8" x14ac:dyDescent="0.2">
      <c r="A291" s="69"/>
      <c r="B291" s="69"/>
      <c r="C291" s="70"/>
      <c r="D291" s="70"/>
      <c r="E291" s="71"/>
      <c r="F291" s="71"/>
      <c r="G291" s="71"/>
      <c r="H291" s="70"/>
    </row>
    <row r="292" spans="1:8" x14ac:dyDescent="0.2">
      <c r="A292" s="69"/>
      <c r="B292" s="69"/>
      <c r="C292" s="70"/>
      <c r="D292" s="70"/>
      <c r="E292" s="71"/>
      <c r="F292" s="71"/>
      <c r="G292" s="71"/>
      <c r="H292" s="70"/>
    </row>
    <row r="293" spans="1:8" x14ac:dyDescent="0.2">
      <c r="A293" s="69"/>
      <c r="B293" s="69"/>
      <c r="C293" s="70"/>
      <c r="D293" s="70"/>
      <c r="E293" s="71"/>
      <c r="F293" s="71"/>
      <c r="G293" s="71"/>
      <c r="H293" s="70"/>
    </row>
    <row r="294" spans="1:8" x14ac:dyDescent="0.2">
      <c r="A294" s="69"/>
      <c r="B294" s="69"/>
      <c r="C294" s="70"/>
      <c r="D294" s="70"/>
      <c r="E294" s="71"/>
      <c r="F294" s="71"/>
      <c r="G294" s="71"/>
      <c r="H294" s="70"/>
    </row>
    <row r="295" spans="1:8" x14ac:dyDescent="0.2">
      <c r="A295" s="69"/>
      <c r="B295" s="69"/>
      <c r="C295" s="70"/>
      <c r="D295" s="70"/>
      <c r="E295" s="71"/>
      <c r="F295" s="71"/>
      <c r="G295" s="71"/>
      <c r="H295" s="70"/>
    </row>
    <row r="296" spans="1:8" x14ac:dyDescent="0.2">
      <c r="A296" s="69"/>
      <c r="B296" s="69"/>
      <c r="C296" s="70"/>
      <c r="D296" s="70"/>
      <c r="E296" s="71"/>
      <c r="F296" s="71"/>
      <c r="G296" s="71"/>
      <c r="H296" s="70"/>
    </row>
    <row r="297" spans="1:8" x14ac:dyDescent="0.2">
      <c r="A297" s="69"/>
      <c r="B297" s="69"/>
      <c r="C297" s="70"/>
      <c r="D297" s="70"/>
      <c r="E297" s="71"/>
      <c r="F297" s="71"/>
      <c r="G297" s="71"/>
      <c r="H297" s="70"/>
    </row>
    <row r="298" spans="1:8" x14ac:dyDescent="0.2">
      <c r="A298" s="69"/>
      <c r="B298" s="69"/>
      <c r="C298" s="70"/>
      <c r="D298" s="70"/>
      <c r="E298" s="71"/>
      <c r="F298" s="71"/>
      <c r="G298" s="71"/>
      <c r="H298" s="70"/>
    </row>
    <row r="299" spans="1:8" x14ac:dyDescent="0.2">
      <c r="A299" s="69"/>
      <c r="B299" s="69"/>
      <c r="C299" s="70"/>
      <c r="D299" s="70"/>
      <c r="E299" s="71"/>
      <c r="F299" s="71"/>
      <c r="G299" s="71"/>
      <c r="H299" s="70"/>
    </row>
    <row r="300" spans="1:8" x14ac:dyDescent="0.2">
      <c r="A300" s="69"/>
      <c r="B300" s="69"/>
      <c r="C300" s="70"/>
      <c r="D300" s="70"/>
      <c r="E300" s="71"/>
      <c r="F300" s="71"/>
      <c r="G300" s="71"/>
      <c r="H300" s="70"/>
    </row>
    <row r="301" spans="1:8" x14ac:dyDescent="0.2">
      <c r="A301" s="69"/>
      <c r="B301" s="69"/>
      <c r="C301" s="70"/>
      <c r="D301" s="70"/>
      <c r="E301" s="71"/>
      <c r="F301" s="71"/>
      <c r="G301" s="71"/>
      <c r="H301" s="70"/>
    </row>
    <row r="302" spans="1:8" x14ac:dyDescent="0.2">
      <c r="A302" s="69"/>
      <c r="B302" s="69"/>
      <c r="C302" s="70"/>
      <c r="D302" s="70"/>
      <c r="E302" s="71"/>
      <c r="F302" s="71"/>
      <c r="G302" s="71"/>
      <c r="H302" s="70"/>
    </row>
    <row r="303" spans="1:8" x14ac:dyDescent="0.2">
      <c r="A303" s="69"/>
      <c r="B303" s="69"/>
      <c r="C303" s="70"/>
      <c r="D303" s="70"/>
      <c r="E303" s="71"/>
      <c r="F303" s="71"/>
      <c r="G303" s="71"/>
      <c r="H303" s="70"/>
    </row>
    <row r="304" spans="1:8" x14ac:dyDescent="0.2">
      <c r="A304" s="69"/>
      <c r="B304" s="69"/>
      <c r="C304" s="70"/>
      <c r="D304" s="70"/>
      <c r="E304" s="71"/>
      <c r="F304" s="71"/>
      <c r="G304" s="71"/>
      <c r="H304" s="70"/>
    </row>
    <row r="305" spans="1:8" x14ac:dyDescent="0.2">
      <c r="A305" s="69"/>
      <c r="B305" s="69"/>
      <c r="C305" s="70"/>
      <c r="D305" s="70"/>
      <c r="E305" s="71"/>
      <c r="F305" s="71"/>
      <c r="G305" s="71"/>
      <c r="H305" s="70"/>
    </row>
    <row r="306" spans="1:8" x14ac:dyDescent="0.2">
      <c r="A306" s="69"/>
      <c r="B306" s="69"/>
      <c r="C306" s="70"/>
      <c r="D306" s="70"/>
      <c r="E306" s="71"/>
      <c r="F306" s="71"/>
      <c r="G306" s="71"/>
      <c r="H306" s="70"/>
    </row>
    <row r="307" spans="1:8" x14ac:dyDescent="0.2">
      <c r="A307" s="69"/>
      <c r="B307" s="69"/>
      <c r="C307" s="70"/>
      <c r="D307" s="70"/>
      <c r="E307" s="71"/>
      <c r="F307" s="71"/>
      <c r="G307" s="71"/>
      <c r="H307" s="70"/>
    </row>
    <row r="308" spans="1:8" x14ac:dyDescent="0.2">
      <c r="A308" s="69"/>
      <c r="B308" s="69"/>
      <c r="C308" s="70"/>
      <c r="D308" s="70"/>
      <c r="E308" s="71"/>
      <c r="F308" s="71"/>
      <c r="G308" s="71"/>
      <c r="H308" s="70"/>
    </row>
    <row r="309" spans="1:8" x14ac:dyDescent="0.2">
      <c r="A309" s="69"/>
      <c r="B309" s="69"/>
      <c r="C309" s="70"/>
      <c r="D309" s="70"/>
      <c r="E309" s="71"/>
      <c r="F309" s="71"/>
      <c r="G309" s="71"/>
      <c r="H309" s="70"/>
    </row>
    <row r="310" spans="1:8" x14ac:dyDescent="0.2">
      <c r="A310" s="69"/>
      <c r="B310" s="69"/>
      <c r="C310" s="70"/>
      <c r="D310" s="70"/>
      <c r="E310" s="71"/>
      <c r="F310" s="71"/>
      <c r="G310" s="71"/>
      <c r="H310" s="70"/>
    </row>
    <row r="311" spans="1:8" x14ac:dyDescent="0.2">
      <c r="A311" s="69"/>
      <c r="B311" s="69"/>
      <c r="C311" s="70"/>
      <c r="D311" s="70"/>
      <c r="E311" s="71"/>
      <c r="F311" s="71"/>
      <c r="G311" s="71"/>
      <c r="H311" s="70"/>
    </row>
    <row r="312" spans="1:8" x14ac:dyDescent="0.2">
      <c r="A312" s="69"/>
      <c r="B312" s="69"/>
      <c r="C312" s="70"/>
      <c r="D312" s="70"/>
      <c r="E312" s="71"/>
      <c r="F312" s="71"/>
      <c r="G312" s="71"/>
      <c r="H312" s="70"/>
    </row>
    <row r="313" spans="1:8" x14ac:dyDescent="0.2">
      <c r="A313" s="69"/>
      <c r="B313" s="69"/>
      <c r="C313" s="70"/>
      <c r="D313" s="70"/>
      <c r="E313" s="71"/>
      <c r="F313" s="71"/>
      <c r="G313" s="71"/>
      <c r="H313" s="70"/>
    </row>
    <row r="314" spans="1:8" x14ac:dyDescent="0.2">
      <c r="A314" s="69"/>
      <c r="B314" s="69"/>
      <c r="C314" s="70"/>
      <c r="D314" s="70"/>
      <c r="E314" s="71"/>
      <c r="F314" s="71"/>
      <c r="G314" s="71"/>
      <c r="H314" s="70"/>
    </row>
    <row r="315" spans="1:8" x14ac:dyDescent="0.2">
      <c r="A315" s="69"/>
      <c r="B315" s="69"/>
      <c r="C315" s="70"/>
      <c r="D315" s="70"/>
      <c r="E315" s="71"/>
      <c r="F315" s="71"/>
      <c r="G315" s="71"/>
      <c r="H315" s="70"/>
    </row>
    <row r="316" spans="1:8" x14ac:dyDescent="0.2">
      <c r="A316" s="69"/>
      <c r="B316" s="69"/>
      <c r="C316" s="70"/>
      <c r="D316" s="70"/>
      <c r="E316" s="71"/>
      <c r="F316" s="71"/>
      <c r="G316" s="71"/>
      <c r="H316" s="70"/>
    </row>
    <row r="317" spans="1:8" x14ac:dyDescent="0.2">
      <c r="A317" s="69"/>
      <c r="B317" s="69"/>
      <c r="C317" s="70"/>
      <c r="D317" s="70"/>
      <c r="E317" s="71"/>
      <c r="F317" s="71"/>
      <c r="G317" s="71"/>
      <c r="H317" s="70"/>
    </row>
    <row r="318" spans="1:8" x14ac:dyDescent="0.2">
      <c r="A318" s="69"/>
      <c r="B318" s="69"/>
      <c r="C318" s="70"/>
      <c r="D318" s="70"/>
      <c r="E318" s="71"/>
      <c r="F318" s="71"/>
      <c r="G318" s="71"/>
      <c r="H318" s="70"/>
    </row>
    <row r="319" spans="1:8" x14ac:dyDescent="0.2">
      <c r="A319" s="69"/>
      <c r="B319" s="69"/>
      <c r="C319" s="70"/>
      <c r="D319" s="70"/>
      <c r="E319" s="71"/>
      <c r="F319" s="71"/>
      <c r="G319" s="71"/>
      <c r="H319" s="70"/>
    </row>
    <row r="320" spans="1:8" x14ac:dyDescent="0.2">
      <c r="A320" s="69"/>
      <c r="B320" s="69"/>
      <c r="C320" s="70"/>
      <c r="D320" s="70"/>
      <c r="E320" s="71"/>
      <c r="F320" s="71"/>
      <c r="G320" s="71"/>
      <c r="H320" s="70"/>
    </row>
    <row r="321" spans="1:8" x14ac:dyDescent="0.2">
      <c r="A321" s="69"/>
      <c r="B321" s="69"/>
      <c r="C321" s="70"/>
      <c r="D321" s="70"/>
      <c r="E321" s="71"/>
      <c r="F321" s="71"/>
      <c r="G321" s="71"/>
      <c r="H321" s="70"/>
    </row>
    <row r="322" spans="1:8" x14ac:dyDescent="0.2">
      <c r="A322" s="69"/>
      <c r="B322" s="69"/>
      <c r="C322" s="70"/>
      <c r="D322" s="70"/>
      <c r="E322" s="71"/>
      <c r="F322" s="71"/>
      <c r="G322" s="71"/>
      <c r="H322" s="70"/>
    </row>
    <row r="323" spans="1:8" x14ac:dyDescent="0.2">
      <c r="A323" s="69"/>
      <c r="B323" s="69"/>
      <c r="C323" s="70"/>
      <c r="D323" s="70"/>
      <c r="E323" s="71"/>
      <c r="F323" s="71"/>
      <c r="G323" s="71"/>
      <c r="H323" s="70"/>
    </row>
    <row r="324" spans="1:8" x14ac:dyDescent="0.2">
      <c r="A324" s="69"/>
      <c r="B324" s="69"/>
      <c r="C324" s="70"/>
      <c r="D324" s="70"/>
      <c r="E324" s="71"/>
      <c r="F324" s="71"/>
      <c r="G324" s="71"/>
      <c r="H324" s="70"/>
    </row>
    <row r="325" spans="1:8" x14ac:dyDescent="0.2">
      <c r="A325" s="69"/>
      <c r="B325" s="69"/>
      <c r="C325" s="70"/>
      <c r="D325" s="70"/>
      <c r="E325" s="71"/>
      <c r="F325" s="71"/>
      <c r="G325" s="71"/>
      <c r="H325" s="70"/>
    </row>
    <row r="326" spans="1:8" x14ac:dyDescent="0.2">
      <c r="A326" s="69"/>
      <c r="B326" s="69"/>
      <c r="C326" s="70"/>
      <c r="D326" s="70"/>
      <c r="E326" s="71"/>
      <c r="F326" s="71"/>
      <c r="G326" s="71"/>
      <c r="H326" s="70"/>
    </row>
    <row r="327" spans="1:8" x14ac:dyDescent="0.2">
      <c r="A327" s="69"/>
      <c r="B327" s="69"/>
      <c r="C327" s="70"/>
      <c r="D327" s="70"/>
      <c r="E327" s="71"/>
      <c r="F327" s="71"/>
      <c r="G327" s="71"/>
      <c r="H327" s="70"/>
    </row>
    <row r="328" spans="1:8" x14ac:dyDescent="0.2">
      <c r="A328" s="69"/>
      <c r="B328" s="69"/>
      <c r="C328" s="70"/>
      <c r="D328" s="70"/>
      <c r="E328" s="71"/>
      <c r="F328" s="71"/>
      <c r="G328" s="71"/>
      <c r="H328" s="70"/>
    </row>
    <row r="329" spans="1:8" x14ac:dyDescent="0.2">
      <c r="A329" s="69"/>
      <c r="B329" s="69"/>
      <c r="C329" s="70"/>
      <c r="D329" s="70"/>
      <c r="E329" s="71"/>
      <c r="F329" s="71"/>
      <c r="G329" s="71"/>
      <c r="H329" s="70"/>
    </row>
    <row r="330" spans="1:8" x14ac:dyDescent="0.2">
      <c r="A330" s="69"/>
      <c r="B330" s="69"/>
      <c r="C330" s="70"/>
      <c r="D330" s="70"/>
      <c r="E330" s="71"/>
      <c r="F330" s="71"/>
      <c r="G330" s="71"/>
      <c r="H330" s="70"/>
    </row>
    <row r="331" spans="1:8" x14ac:dyDescent="0.2">
      <c r="A331" s="69"/>
      <c r="B331" s="69"/>
      <c r="C331" s="70"/>
      <c r="D331" s="70"/>
      <c r="E331" s="71"/>
      <c r="F331" s="71"/>
      <c r="G331" s="71"/>
      <c r="H331" s="70"/>
    </row>
    <row r="332" spans="1:8" x14ac:dyDescent="0.2">
      <c r="A332" s="69"/>
      <c r="B332" s="69"/>
      <c r="C332" s="70"/>
      <c r="D332" s="70"/>
      <c r="E332" s="71"/>
      <c r="F332" s="71"/>
      <c r="G332" s="71"/>
      <c r="H332" s="70"/>
    </row>
    <row r="333" spans="1:8" x14ac:dyDescent="0.2">
      <c r="A333" s="69"/>
      <c r="B333" s="69"/>
      <c r="C333" s="70"/>
      <c r="D333" s="70"/>
      <c r="E333" s="71"/>
      <c r="F333" s="71"/>
      <c r="G333" s="71"/>
      <c r="H333" s="70"/>
    </row>
    <row r="334" spans="1:8" x14ac:dyDescent="0.2">
      <c r="A334" s="69"/>
      <c r="B334" s="69"/>
      <c r="C334" s="70"/>
      <c r="D334" s="70"/>
      <c r="E334" s="71"/>
      <c r="F334" s="71"/>
      <c r="G334" s="71"/>
      <c r="H334" s="70"/>
    </row>
    <row r="335" spans="1:8" x14ac:dyDescent="0.2">
      <c r="A335" s="69"/>
      <c r="B335" s="69"/>
      <c r="C335" s="70"/>
      <c r="D335" s="70"/>
      <c r="E335" s="71"/>
      <c r="F335" s="71"/>
      <c r="G335" s="71"/>
      <c r="H335" s="70"/>
    </row>
    <row r="336" spans="1:8" x14ac:dyDescent="0.2">
      <c r="A336" s="69"/>
      <c r="B336" s="69"/>
      <c r="C336" s="70"/>
      <c r="D336" s="70"/>
      <c r="E336" s="71"/>
      <c r="F336" s="71"/>
      <c r="G336" s="71"/>
      <c r="H336" s="70"/>
    </row>
    <row r="337" spans="1:8" x14ac:dyDescent="0.2">
      <c r="A337" s="69"/>
      <c r="B337" s="69"/>
      <c r="C337" s="70"/>
      <c r="D337" s="70"/>
      <c r="E337" s="71"/>
      <c r="F337" s="71"/>
      <c r="G337" s="71"/>
      <c r="H337" s="70"/>
    </row>
    <row r="338" spans="1:8" x14ac:dyDescent="0.2">
      <c r="A338" s="69"/>
      <c r="B338" s="69"/>
      <c r="C338" s="70"/>
      <c r="D338" s="70"/>
      <c r="E338" s="71"/>
      <c r="F338" s="71"/>
      <c r="G338" s="71"/>
      <c r="H338" s="70"/>
    </row>
    <row r="339" spans="1:8" x14ac:dyDescent="0.2">
      <c r="A339" s="69"/>
      <c r="B339" s="69"/>
      <c r="C339" s="70"/>
      <c r="D339" s="70"/>
      <c r="E339" s="71"/>
      <c r="F339" s="71"/>
      <c r="G339" s="71"/>
      <c r="H339" s="70"/>
    </row>
    <row r="340" spans="1:8" x14ac:dyDescent="0.2">
      <c r="A340" s="69"/>
      <c r="B340" s="69"/>
      <c r="C340" s="70"/>
      <c r="D340" s="70"/>
      <c r="E340" s="71"/>
      <c r="F340" s="71"/>
      <c r="G340" s="71"/>
      <c r="H340" s="70"/>
    </row>
    <row r="341" spans="1:8" x14ac:dyDescent="0.2">
      <c r="A341" s="69"/>
      <c r="B341" s="69"/>
      <c r="C341" s="70"/>
      <c r="D341" s="70"/>
      <c r="E341" s="71"/>
      <c r="F341" s="71"/>
      <c r="G341" s="71"/>
      <c r="H341" s="70"/>
    </row>
    <row r="342" spans="1:8" x14ac:dyDescent="0.2">
      <c r="A342" s="69"/>
      <c r="B342" s="69"/>
      <c r="C342" s="70"/>
      <c r="D342" s="70"/>
      <c r="E342" s="71"/>
      <c r="F342" s="71"/>
      <c r="G342" s="71"/>
      <c r="H342" s="70"/>
    </row>
    <row r="343" spans="1:8" x14ac:dyDescent="0.2">
      <c r="A343" s="69"/>
      <c r="B343" s="69"/>
      <c r="C343" s="70"/>
      <c r="D343" s="70"/>
      <c r="E343" s="71"/>
      <c r="F343" s="71"/>
      <c r="G343" s="71"/>
      <c r="H343" s="70"/>
    </row>
    <row r="344" spans="1:8" x14ac:dyDescent="0.2">
      <c r="A344" s="69"/>
      <c r="B344" s="69"/>
      <c r="C344" s="70"/>
      <c r="D344" s="70"/>
      <c r="E344" s="71"/>
      <c r="F344" s="71"/>
      <c r="G344" s="71"/>
      <c r="H344" s="70"/>
    </row>
    <row r="345" spans="1:8" x14ac:dyDescent="0.2">
      <c r="A345" s="69"/>
      <c r="B345" s="69"/>
      <c r="C345" s="70"/>
      <c r="D345" s="70"/>
      <c r="E345" s="71"/>
      <c r="F345" s="71"/>
      <c r="G345" s="71"/>
      <c r="H345" s="70"/>
    </row>
    <row r="346" spans="1:8" x14ac:dyDescent="0.2">
      <c r="A346" s="69"/>
      <c r="B346" s="69"/>
      <c r="C346" s="70"/>
      <c r="D346" s="70"/>
      <c r="E346" s="71"/>
      <c r="F346" s="71"/>
      <c r="G346" s="71"/>
      <c r="H346" s="70"/>
    </row>
    <row r="347" spans="1:8" x14ac:dyDescent="0.2">
      <c r="A347" s="69"/>
      <c r="B347" s="69"/>
      <c r="C347" s="70"/>
      <c r="D347" s="70"/>
      <c r="E347" s="71"/>
      <c r="F347" s="71"/>
      <c r="G347" s="71"/>
      <c r="H347" s="70"/>
    </row>
    <row r="348" spans="1:8" x14ac:dyDescent="0.2">
      <c r="A348" s="69"/>
      <c r="B348" s="69"/>
      <c r="C348" s="70"/>
      <c r="D348" s="70"/>
      <c r="E348" s="71"/>
      <c r="F348" s="71"/>
      <c r="G348" s="71"/>
      <c r="H348" s="70"/>
    </row>
    <row r="349" spans="1:8" x14ac:dyDescent="0.2">
      <c r="A349" s="69"/>
      <c r="B349" s="69"/>
      <c r="C349" s="70"/>
      <c r="D349" s="70"/>
      <c r="E349" s="71"/>
      <c r="F349" s="71"/>
      <c r="G349" s="71"/>
      <c r="H349" s="70"/>
    </row>
    <row r="350" spans="1:8" x14ac:dyDescent="0.2">
      <c r="A350" s="69"/>
      <c r="B350" s="69"/>
      <c r="C350" s="70"/>
      <c r="D350" s="70"/>
      <c r="E350" s="71"/>
      <c r="F350" s="71"/>
      <c r="G350" s="71"/>
      <c r="H350" s="70"/>
    </row>
    <row r="351" spans="1:8" x14ac:dyDescent="0.2">
      <c r="A351" s="69"/>
      <c r="B351" s="69"/>
      <c r="C351" s="70"/>
      <c r="D351" s="70"/>
      <c r="E351" s="71"/>
      <c r="F351" s="71"/>
      <c r="G351" s="71"/>
      <c r="H351" s="70"/>
    </row>
    <row r="352" spans="1:8" x14ac:dyDescent="0.2">
      <c r="A352" s="69"/>
      <c r="B352" s="69"/>
      <c r="C352" s="70"/>
      <c r="D352" s="70"/>
      <c r="E352" s="71"/>
      <c r="F352" s="71"/>
      <c r="G352" s="71"/>
      <c r="H352" s="70"/>
    </row>
    <row r="353" spans="1:8" x14ac:dyDescent="0.2">
      <c r="A353" s="69"/>
      <c r="B353" s="69"/>
      <c r="C353" s="70"/>
      <c r="D353" s="70"/>
      <c r="E353" s="71"/>
      <c r="F353" s="71"/>
      <c r="G353" s="71"/>
      <c r="H353" s="70"/>
    </row>
    <row r="354" spans="1:8" x14ac:dyDescent="0.2">
      <c r="A354" s="69"/>
      <c r="B354" s="69"/>
      <c r="C354" s="70"/>
      <c r="D354" s="70"/>
      <c r="E354" s="71"/>
      <c r="F354" s="71"/>
      <c r="G354" s="71"/>
      <c r="H354" s="70"/>
    </row>
    <row r="355" spans="1:8" x14ac:dyDescent="0.2">
      <c r="A355" s="69"/>
      <c r="B355" s="69"/>
      <c r="C355" s="70"/>
      <c r="D355" s="70"/>
      <c r="E355" s="71"/>
      <c r="F355" s="71"/>
      <c r="G355" s="71"/>
      <c r="H355" s="70"/>
    </row>
    <row r="356" spans="1:8" x14ac:dyDescent="0.2">
      <c r="A356" s="69"/>
      <c r="B356" s="69"/>
      <c r="C356" s="70"/>
      <c r="D356" s="70"/>
      <c r="E356" s="71"/>
      <c r="F356" s="71"/>
      <c r="G356" s="71"/>
      <c r="H356" s="70"/>
    </row>
    <row r="357" spans="1:8" x14ac:dyDescent="0.2">
      <c r="A357" s="69"/>
      <c r="B357" s="69"/>
      <c r="C357" s="70"/>
      <c r="D357" s="70"/>
      <c r="E357" s="71"/>
      <c r="F357" s="71"/>
      <c r="G357" s="71"/>
      <c r="H357" s="70"/>
    </row>
    <row r="358" spans="1:8" x14ac:dyDescent="0.2">
      <c r="A358" s="69"/>
      <c r="B358" s="69"/>
      <c r="C358" s="70"/>
      <c r="D358" s="70"/>
      <c r="E358" s="71"/>
      <c r="F358" s="71"/>
      <c r="G358" s="71"/>
      <c r="H358" s="70"/>
    </row>
    <row r="359" spans="1:8" x14ac:dyDescent="0.2">
      <c r="A359" s="69"/>
      <c r="B359" s="69"/>
      <c r="C359" s="70"/>
      <c r="D359" s="70"/>
      <c r="E359" s="71"/>
      <c r="F359" s="71"/>
      <c r="G359" s="71"/>
      <c r="H359" s="70"/>
    </row>
    <row r="360" spans="1:8" x14ac:dyDescent="0.2">
      <c r="A360" s="69"/>
      <c r="B360" s="69"/>
      <c r="C360" s="70"/>
      <c r="D360" s="70"/>
      <c r="E360" s="71"/>
      <c r="F360" s="71"/>
      <c r="G360" s="71"/>
      <c r="H360" s="70"/>
    </row>
    <row r="361" spans="1:8" x14ac:dyDescent="0.2">
      <c r="A361" s="69"/>
      <c r="B361" s="69"/>
      <c r="C361" s="70"/>
      <c r="D361" s="70"/>
      <c r="E361" s="71"/>
      <c r="F361" s="71"/>
      <c r="G361" s="71"/>
      <c r="H361" s="70"/>
    </row>
    <row r="362" spans="1:8" x14ac:dyDescent="0.2">
      <c r="A362" s="69"/>
      <c r="B362" s="69"/>
      <c r="C362" s="70"/>
      <c r="D362" s="70"/>
      <c r="E362" s="71"/>
      <c r="F362" s="71"/>
      <c r="G362" s="71"/>
      <c r="H362" s="70"/>
    </row>
    <row r="363" spans="1:8" x14ac:dyDescent="0.2">
      <c r="A363" s="69"/>
      <c r="B363" s="69"/>
      <c r="C363" s="70"/>
      <c r="D363" s="70"/>
      <c r="E363" s="71"/>
      <c r="F363" s="71"/>
      <c r="G363" s="71"/>
      <c r="H363" s="70"/>
    </row>
    <row r="364" spans="1:8" x14ac:dyDescent="0.2">
      <c r="A364" s="69"/>
      <c r="B364" s="69"/>
      <c r="C364" s="70"/>
      <c r="D364" s="70"/>
      <c r="E364" s="71"/>
      <c r="F364" s="71"/>
      <c r="G364" s="71"/>
      <c r="H364" s="70"/>
    </row>
    <row r="365" spans="1:8" x14ac:dyDescent="0.2">
      <c r="A365" s="69"/>
      <c r="B365" s="69"/>
      <c r="C365" s="70"/>
      <c r="D365" s="70"/>
      <c r="E365" s="71"/>
      <c r="F365" s="71"/>
      <c r="G365" s="71"/>
      <c r="H365" s="70"/>
    </row>
    <row r="366" spans="1:8" x14ac:dyDescent="0.2">
      <c r="A366" s="69"/>
      <c r="B366" s="69"/>
      <c r="C366" s="70"/>
      <c r="D366" s="70"/>
      <c r="E366" s="71"/>
      <c r="F366" s="71"/>
      <c r="G366" s="71"/>
      <c r="H366" s="70"/>
    </row>
    <row r="367" spans="1:8" x14ac:dyDescent="0.2">
      <c r="A367" s="69"/>
      <c r="B367" s="69"/>
      <c r="C367" s="70"/>
      <c r="D367" s="70"/>
      <c r="E367" s="71"/>
      <c r="F367" s="71"/>
      <c r="G367" s="71"/>
      <c r="H367" s="70"/>
    </row>
    <row r="368" spans="1:8" x14ac:dyDescent="0.2">
      <c r="A368" s="69"/>
      <c r="B368" s="69"/>
      <c r="C368" s="70"/>
      <c r="D368" s="70"/>
      <c r="E368" s="71"/>
      <c r="F368" s="71"/>
      <c r="G368" s="71"/>
      <c r="H368" s="70"/>
    </row>
    <row r="369" spans="1:8" x14ac:dyDescent="0.2">
      <c r="A369" s="69"/>
      <c r="B369" s="69"/>
      <c r="C369" s="70"/>
      <c r="D369" s="70"/>
      <c r="E369" s="71"/>
      <c r="F369" s="71"/>
      <c r="G369" s="71"/>
      <c r="H369" s="70"/>
    </row>
    <row r="370" spans="1:8" x14ac:dyDescent="0.2">
      <c r="A370" s="69"/>
      <c r="B370" s="69"/>
      <c r="C370" s="70"/>
      <c r="D370" s="70"/>
      <c r="E370" s="71"/>
      <c r="F370" s="71"/>
      <c r="G370" s="71"/>
      <c r="H370" s="70"/>
    </row>
    <row r="371" spans="1:8" x14ac:dyDescent="0.2">
      <c r="A371" s="69"/>
      <c r="B371" s="69"/>
      <c r="C371" s="70"/>
      <c r="D371" s="70"/>
      <c r="E371" s="71"/>
      <c r="F371" s="71"/>
      <c r="G371" s="71"/>
      <c r="H371" s="70"/>
    </row>
    <row r="372" spans="1:8" x14ac:dyDescent="0.2">
      <c r="A372" s="69"/>
      <c r="B372" s="69"/>
      <c r="C372" s="70"/>
      <c r="D372" s="70"/>
      <c r="E372" s="71"/>
      <c r="F372" s="71"/>
      <c r="G372" s="71"/>
      <c r="H372" s="70"/>
    </row>
    <row r="373" spans="1:8" x14ac:dyDescent="0.2">
      <c r="A373" s="69"/>
      <c r="B373" s="69"/>
      <c r="C373" s="70"/>
      <c r="D373" s="70"/>
      <c r="E373" s="71"/>
      <c r="F373" s="71"/>
      <c r="G373" s="71"/>
      <c r="H373" s="70"/>
    </row>
    <row r="374" spans="1:8" x14ac:dyDescent="0.2">
      <c r="A374" s="69"/>
      <c r="B374" s="69"/>
      <c r="C374" s="70"/>
      <c r="D374" s="70"/>
      <c r="E374" s="71"/>
      <c r="F374" s="71"/>
      <c r="G374" s="71"/>
      <c r="H374" s="70"/>
    </row>
    <row r="375" spans="1:8" x14ac:dyDescent="0.2">
      <c r="A375" s="69"/>
      <c r="B375" s="69"/>
      <c r="C375" s="70"/>
      <c r="D375" s="70"/>
      <c r="E375" s="71"/>
      <c r="F375" s="71"/>
      <c r="G375" s="71"/>
      <c r="H375" s="70"/>
    </row>
    <row r="376" spans="1:8" x14ac:dyDescent="0.2">
      <c r="A376" s="69"/>
      <c r="B376" s="69"/>
      <c r="C376" s="70"/>
      <c r="D376" s="70"/>
      <c r="E376" s="71"/>
      <c r="F376" s="71"/>
      <c r="G376" s="71"/>
      <c r="H376" s="70"/>
    </row>
    <row r="377" spans="1:8" x14ac:dyDescent="0.2">
      <c r="A377" s="69"/>
      <c r="B377" s="69"/>
      <c r="C377" s="70"/>
      <c r="D377" s="70"/>
      <c r="E377" s="71"/>
      <c r="F377" s="71"/>
      <c r="G377" s="71"/>
      <c r="H377" s="70"/>
    </row>
    <row r="378" spans="1:8" x14ac:dyDescent="0.2">
      <c r="A378" s="69"/>
      <c r="B378" s="69"/>
      <c r="C378" s="70"/>
      <c r="D378" s="70"/>
      <c r="E378" s="71"/>
      <c r="F378" s="71"/>
      <c r="G378" s="71"/>
      <c r="H378" s="70"/>
    </row>
    <row r="379" spans="1:8" x14ac:dyDescent="0.2">
      <c r="A379" s="69"/>
      <c r="B379" s="69"/>
      <c r="C379" s="70"/>
      <c r="D379" s="70"/>
      <c r="E379" s="71"/>
      <c r="F379" s="71"/>
      <c r="G379" s="71"/>
      <c r="H379" s="70"/>
    </row>
    <row r="380" spans="1:8" x14ac:dyDescent="0.2">
      <c r="A380" s="69"/>
      <c r="B380" s="69"/>
      <c r="C380" s="70"/>
      <c r="D380" s="70"/>
      <c r="E380" s="71"/>
      <c r="F380" s="71"/>
      <c r="G380" s="71"/>
      <c r="H380" s="70"/>
    </row>
    <row r="381" spans="1:8" x14ac:dyDescent="0.2">
      <c r="A381" s="69"/>
      <c r="B381" s="69"/>
      <c r="C381" s="70"/>
      <c r="D381" s="70"/>
      <c r="E381" s="71"/>
      <c r="F381" s="71"/>
      <c r="G381" s="71"/>
      <c r="H381" s="70"/>
    </row>
    <row r="382" spans="1:8" x14ac:dyDescent="0.2">
      <c r="A382" s="69"/>
      <c r="B382" s="69"/>
      <c r="C382" s="70"/>
      <c r="D382" s="70"/>
      <c r="E382" s="71"/>
      <c r="F382" s="71"/>
      <c r="G382" s="71"/>
      <c r="H382" s="70"/>
    </row>
    <row r="383" spans="1:8" x14ac:dyDescent="0.2">
      <c r="A383" s="69"/>
      <c r="B383" s="69"/>
      <c r="C383" s="70"/>
      <c r="D383" s="70"/>
      <c r="E383" s="71"/>
      <c r="F383" s="71"/>
      <c r="G383" s="71"/>
      <c r="H383" s="70"/>
    </row>
    <row r="384" spans="1:8" x14ac:dyDescent="0.2">
      <c r="A384" s="69"/>
      <c r="B384" s="69"/>
      <c r="C384" s="70"/>
      <c r="D384" s="70"/>
      <c r="E384" s="71"/>
      <c r="F384" s="71"/>
      <c r="G384" s="71"/>
      <c r="H384" s="70"/>
    </row>
    <row r="385" spans="1:8" x14ac:dyDescent="0.2">
      <c r="A385" s="69"/>
      <c r="B385" s="69"/>
      <c r="C385" s="70"/>
      <c r="D385" s="70"/>
      <c r="E385" s="71"/>
      <c r="F385" s="71"/>
      <c r="G385" s="71"/>
      <c r="H385" s="70"/>
    </row>
    <row r="386" spans="1:8" x14ac:dyDescent="0.2">
      <c r="A386" s="69"/>
      <c r="B386" s="69"/>
      <c r="C386" s="70"/>
      <c r="D386" s="70"/>
      <c r="E386" s="71"/>
      <c r="F386" s="71"/>
      <c r="G386" s="71"/>
      <c r="H386" s="70"/>
    </row>
    <row r="387" spans="1:8" x14ac:dyDescent="0.2">
      <c r="A387" s="69"/>
      <c r="B387" s="69"/>
      <c r="C387" s="70"/>
      <c r="D387" s="70"/>
      <c r="E387" s="71"/>
      <c r="F387" s="71"/>
      <c r="G387" s="71"/>
      <c r="H387" s="70"/>
    </row>
    <row r="388" spans="1:8" x14ac:dyDescent="0.2">
      <c r="A388" s="69"/>
      <c r="B388" s="69"/>
      <c r="C388" s="70"/>
      <c r="D388" s="70"/>
      <c r="E388" s="71"/>
      <c r="F388" s="71"/>
      <c r="G388" s="71"/>
      <c r="H388" s="70"/>
    </row>
    <row r="389" spans="1:8" x14ac:dyDescent="0.2">
      <c r="A389" s="69"/>
      <c r="B389" s="69"/>
      <c r="C389" s="70"/>
      <c r="D389" s="70"/>
      <c r="E389" s="71"/>
      <c r="F389" s="71"/>
      <c r="G389" s="71"/>
      <c r="H389" s="70"/>
    </row>
    <row r="390" spans="1:8" x14ac:dyDescent="0.2">
      <c r="A390" s="69"/>
      <c r="B390" s="69"/>
      <c r="C390" s="70"/>
      <c r="D390" s="70"/>
      <c r="E390" s="71"/>
      <c r="F390" s="71"/>
      <c r="G390" s="71"/>
      <c r="H390" s="70"/>
    </row>
    <row r="391" spans="1:8" x14ac:dyDescent="0.2">
      <c r="A391" s="69"/>
      <c r="B391" s="69"/>
      <c r="C391" s="70"/>
      <c r="D391" s="70"/>
      <c r="E391" s="71"/>
      <c r="F391" s="71"/>
      <c r="G391" s="71"/>
      <c r="H391" s="70"/>
    </row>
    <row r="392" spans="1:8" x14ac:dyDescent="0.2">
      <c r="A392" s="69"/>
      <c r="B392" s="69"/>
      <c r="C392" s="70"/>
      <c r="D392" s="70"/>
      <c r="E392" s="71"/>
      <c r="F392" s="71"/>
      <c r="G392" s="71"/>
      <c r="H392" s="70"/>
    </row>
    <row r="393" spans="1:8" x14ac:dyDescent="0.2">
      <c r="A393" s="69"/>
      <c r="B393" s="69"/>
      <c r="C393" s="70"/>
      <c r="D393" s="70"/>
      <c r="E393" s="71"/>
      <c r="F393" s="71"/>
      <c r="G393" s="71"/>
      <c r="H393" s="70"/>
    </row>
    <row r="394" spans="1:8" x14ac:dyDescent="0.2">
      <c r="A394" s="69"/>
      <c r="B394" s="69"/>
      <c r="C394" s="70"/>
      <c r="D394" s="70"/>
      <c r="E394" s="71"/>
      <c r="F394" s="71"/>
      <c r="G394" s="71"/>
      <c r="H394" s="70"/>
    </row>
    <row r="395" spans="1:8" x14ac:dyDescent="0.2">
      <c r="A395" s="69"/>
      <c r="B395" s="69"/>
      <c r="C395" s="70"/>
      <c r="D395" s="70"/>
      <c r="E395" s="71"/>
      <c r="F395" s="71"/>
      <c r="G395" s="71"/>
      <c r="H395" s="70"/>
    </row>
    <row r="396" spans="1:8" x14ac:dyDescent="0.2">
      <c r="A396" s="69"/>
      <c r="B396" s="69"/>
      <c r="C396" s="70"/>
      <c r="D396" s="70"/>
      <c r="E396" s="71"/>
      <c r="F396" s="71"/>
      <c r="G396" s="71"/>
      <c r="H396" s="70"/>
    </row>
    <row r="397" spans="1:8" x14ac:dyDescent="0.2">
      <c r="A397" s="69"/>
      <c r="B397" s="69"/>
      <c r="C397" s="70"/>
      <c r="D397" s="70"/>
      <c r="E397" s="71"/>
      <c r="F397" s="71"/>
      <c r="G397" s="71"/>
      <c r="H397" s="70"/>
    </row>
    <row r="398" spans="1:8" x14ac:dyDescent="0.2">
      <c r="A398" s="69"/>
      <c r="B398" s="69"/>
      <c r="C398" s="70"/>
      <c r="D398" s="70"/>
      <c r="E398" s="71"/>
      <c r="F398" s="71"/>
      <c r="G398" s="71"/>
      <c r="H398" s="70"/>
    </row>
    <row r="399" spans="1:8" x14ac:dyDescent="0.2">
      <c r="A399" s="69"/>
      <c r="B399" s="69"/>
      <c r="C399" s="70"/>
      <c r="D399" s="70"/>
      <c r="E399" s="71"/>
      <c r="F399" s="71"/>
      <c r="G399" s="71"/>
      <c r="H399" s="70"/>
    </row>
    <row r="400" spans="1:8" x14ac:dyDescent="0.2">
      <c r="A400" s="69"/>
      <c r="B400" s="69"/>
      <c r="C400" s="70"/>
      <c r="D400" s="70"/>
      <c r="E400" s="71"/>
      <c r="F400" s="71"/>
      <c r="G400" s="71"/>
      <c r="H400" s="70"/>
    </row>
    <row r="401" spans="1:8" x14ac:dyDescent="0.2">
      <c r="A401" s="69"/>
      <c r="B401" s="69"/>
      <c r="C401" s="70"/>
      <c r="D401" s="70"/>
      <c r="E401" s="71"/>
      <c r="F401" s="71"/>
      <c r="G401" s="71"/>
      <c r="H401" s="70"/>
    </row>
    <row r="402" spans="1:8" x14ac:dyDescent="0.2">
      <c r="A402" s="69"/>
      <c r="B402" s="69"/>
      <c r="C402" s="70"/>
      <c r="D402" s="70"/>
      <c r="E402" s="71"/>
      <c r="F402" s="71"/>
      <c r="G402" s="71"/>
      <c r="H402" s="70"/>
    </row>
    <row r="403" spans="1:8" x14ac:dyDescent="0.2">
      <c r="A403" s="69"/>
      <c r="B403" s="69"/>
      <c r="C403" s="70"/>
      <c r="D403" s="70"/>
      <c r="E403" s="71"/>
      <c r="F403" s="71"/>
      <c r="G403" s="71"/>
      <c r="H403" s="70"/>
    </row>
    <row r="404" spans="1:8" x14ac:dyDescent="0.2">
      <c r="A404" s="69"/>
      <c r="B404" s="69"/>
      <c r="C404" s="70"/>
      <c r="D404" s="70"/>
      <c r="E404" s="71"/>
      <c r="F404" s="71"/>
      <c r="G404" s="71"/>
      <c r="H404" s="70"/>
    </row>
    <row r="405" spans="1:8" x14ac:dyDescent="0.2">
      <c r="A405" s="69"/>
      <c r="B405" s="69"/>
      <c r="C405" s="70"/>
      <c r="D405" s="70"/>
      <c r="E405" s="71"/>
      <c r="F405" s="71"/>
      <c r="G405" s="71"/>
      <c r="H405" s="70"/>
    </row>
    <row r="406" spans="1:8" x14ac:dyDescent="0.2">
      <c r="A406" s="69"/>
      <c r="B406" s="69"/>
      <c r="C406" s="70"/>
      <c r="D406" s="70"/>
      <c r="E406" s="71"/>
      <c r="F406" s="71"/>
      <c r="G406" s="71"/>
      <c r="H406" s="70"/>
    </row>
    <row r="407" spans="1:8" x14ac:dyDescent="0.2">
      <c r="A407" s="69"/>
      <c r="B407" s="69"/>
      <c r="C407" s="70"/>
      <c r="D407" s="70"/>
      <c r="E407" s="71"/>
      <c r="F407" s="71"/>
      <c r="G407" s="71"/>
      <c r="H407" s="70"/>
    </row>
    <row r="408" spans="1:8" x14ac:dyDescent="0.2">
      <c r="A408" s="69"/>
      <c r="B408" s="69"/>
      <c r="C408" s="70"/>
      <c r="D408" s="70"/>
      <c r="E408" s="71"/>
      <c r="F408" s="71"/>
      <c r="G408" s="71"/>
      <c r="H408" s="70"/>
    </row>
    <row r="409" spans="1:8" x14ac:dyDescent="0.2">
      <c r="A409" s="69"/>
      <c r="B409" s="69"/>
      <c r="C409" s="70"/>
      <c r="D409" s="70"/>
      <c r="E409" s="71"/>
      <c r="F409" s="71"/>
      <c r="G409" s="71"/>
      <c r="H409" s="70"/>
    </row>
    <row r="410" spans="1:8" x14ac:dyDescent="0.2">
      <c r="A410" s="69"/>
      <c r="B410" s="69"/>
      <c r="C410" s="70"/>
      <c r="D410" s="70"/>
      <c r="E410" s="71"/>
      <c r="F410" s="71"/>
      <c r="G410" s="71"/>
      <c r="H410" s="70"/>
    </row>
    <row r="411" spans="1:8" x14ac:dyDescent="0.2">
      <c r="A411" s="69"/>
      <c r="B411" s="69"/>
      <c r="C411" s="70"/>
      <c r="D411" s="70"/>
      <c r="E411" s="71"/>
      <c r="F411" s="71"/>
      <c r="G411" s="71"/>
      <c r="H411" s="70"/>
    </row>
    <row r="412" spans="1:8" x14ac:dyDescent="0.2">
      <c r="A412" s="69"/>
      <c r="B412" s="69"/>
      <c r="C412" s="70"/>
      <c r="D412" s="70"/>
      <c r="E412" s="71"/>
      <c r="F412" s="71"/>
      <c r="G412" s="71"/>
      <c r="H412" s="70"/>
    </row>
    <row r="413" spans="1:8" x14ac:dyDescent="0.2">
      <c r="A413" s="69"/>
      <c r="B413" s="69"/>
      <c r="C413" s="70"/>
      <c r="D413" s="70"/>
      <c r="E413" s="71"/>
      <c r="F413" s="71"/>
      <c r="G413" s="71"/>
      <c r="H413" s="70"/>
    </row>
    <row r="414" spans="1:8" x14ac:dyDescent="0.2">
      <c r="A414" s="69"/>
      <c r="B414" s="69"/>
      <c r="C414" s="70"/>
      <c r="D414" s="70"/>
      <c r="E414" s="71"/>
      <c r="F414" s="71"/>
      <c r="G414" s="71"/>
      <c r="H414" s="70"/>
    </row>
    <row r="415" spans="1:8" x14ac:dyDescent="0.2">
      <c r="A415" s="69"/>
      <c r="B415" s="69"/>
      <c r="C415" s="70"/>
      <c r="D415" s="70"/>
      <c r="E415" s="71"/>
      <c r="F415" s="71"/>
      <c r="G415" s="71"/>
      <c r="H415" s="70"/>
    </row>
    <row r="416" spans="1:8" x14ac:dyDescent="0.2">
      <c r="A416" s="69"/>
      <c r="B416" s="69"/>
      <c r="C416" s="70"/>
      <c r="D416" s="70"/>
      <c r="E416" s="71"/>
      <c r="F416" s="71"/>
      <c r="G416" s="71"/>
      <c r="H416" s="70"/>
    </row>
    <row r="417" spans="1:8" x14ac:dyDescent="0.2">
      <c r="A417" s="69"/>
      <c r="B417" s="69"/>
      <c r="C417" s="70"/>
      <c r="D417" s="70"/>
      <c r="E417" s="71"/>
      <c r="F417" s="71"/>
      <c r="G417" s="71"/>
      <c r="H417" s="70"/>
    </row>
    <row r="418" spans="1:8" x14ac:dyDescent="0.2">
      <c r="A418" s="69"/>
      <c r="B418" s="69"/>
      <c r="C418" s="70"/>
      <c r="D418" s="70"/>
      <c r="E418" s="71"/>
      <c r="F418" s="71"/>
      <c r="G418" s="71"/>
      <c r="H418" s="70"/>
    </row>
  </sheetData>
  <mergeCells count="84">
    <mergeCell ref="A57:H59"/>
    <mergeCell ref="A62:H65"/>
    <mergeCell ref="G1:H1"/>
    <mergeCell ref="A16:C16"/>
    <mergeCell ref="A18:C18"/>
    <mergeCell ref="A25:G25"/>
    <mergeCell ref="A20:H20"/>
    <mergeCell ref="G23:H23"/>
    <mergeCell ref="F42:H42"/>
    <mergeCell ref="F45:H45"/>
    <mergeCell ref="G48:H48"/>
    <mergeCell ref="A50:G50"/>
    <mergeCell ref="F49:H49"/>
    <mergeCell ref="A43:G43"/>
    <mergeCell ref="F24:H24"/>
    <mergeCell ref="F27:H27"/>
    <mergeCell ref="F31:H31"/>
    <mergeCell ref="A40:G40"/>
    <mergeCell ref="A37:G37"/>
    <mergeCell ref="F36:H36"/>
    <mergeCell ref="F39:H39"/>
    <mergeCell ref="A28:H29"/>
    <mergeCell ref="A32:H34"/>
    <mergeCell ref="F109:H109"/>
    <mergeCell ref="A101:G101"/>
    <mergeCell ref="A104:G104"/>
    <mergeCell ref="A107:G107"/>
    <mergeCell ref="F83:H83"/>
    <mergeCell ref="F86:H86"/>
    <mergeCell ref="F89:H89"/>
    <mergeCell ref="F103:H103"/>
    <mergeCell ref="F106:H106"/>
    <mergeCell ref="A46:G46"/>
    <mergeCell ref="F93:H93"/>
    <mergeCell ref="F97:H97"/>
    <mergeCell ref="F100:H100"/>
    <mergeCell ref="A84:G84"/>
    <mergeCell ref="F120:H120"/>
    <mergeCell ref="A110:G115"/>
    <mergeCell ref="A118:G118"/>
    <mergeCell ref="F117:H117"/>
    <mergeCell ref="A121:H122"/>
    <mergeCell ref="A152:H153"/>
    <mergeCell ref="A146:H148"/>
    <mergeCell ref="F134:H134"/>
    <mergeCell ref="F124:H124"/>
    <mergeCell ref="F129:H129"/>
    <mergeCell ref="A135:H136"/>
    <mergeCell ref="A130:H132"/>
    <mergeCell ref="A125:H127"/>
    <mergeCell ref="G150:H150"/>
    <mergeCell ref="A150:E150"/>
    <mergeCell ref="F138:H138"/>
    <mergeCell ref="F151:H151"/>
    <mergeCell ref="A143:G143"/>
    <mergeCell ref="F142:H142"/>
    <mergeCell ref="F145:H145"/>
    <mergeCell ref="A139:H140"/>
    <mergeCell ref="A167:G167"/>
    <mergeCell ref="F166:H166"/>
    <mergeCell ref="G158:H158"/>
    <mergeCell ref="F155:H155"/>
    <mergeCell ref="A158:E158"/>
    <mergeCell ref="F159:H159"/>
    <mergeCell ref="F162:H162"/>
    <mergeCell ref="A165:E165"/>
    <mergeCell ref="G165:H165"/>
    <mergeCell ref="A156:H156"/>
    <mergeCell ref="A87:G87"/>
    <mergeCell ref="A98:G98"/>
    <mergeCell ref="F75:H75"/>
    <mergeCell ref="A68:G68"/>
    <mergeCell ref="F52:H52"/>
    <mergeCell ref="F79:H79"/>
    <mergeCell ref="F70:H70"/>
    <mergeCell ref="F67:H67"/>
    <mergeCell ref="F56:H56"/>
    <mergeCell ref="F61:H61"/>
    <mergeCell ref="A53:H54"/>
    <mergeCell ref="A71:H72"/>
    <mergeCell ref="A90:H91"/>
    <mergeCell ref="A80:H81"/>
    <mergeCell ref="A76:H77"/>
    <mergeCell ref="A94:H95"/>
  </mergeCells>
  <pageMargins left="0.70866141732283472" right="0.70866141732283472" top="0.78740157480314965" bottom="0.78740157480314965" header="0.31496062992125984" footer="0.31496062992125984"/>
  <pageSetup paperSize="9" scale="59" firstPageNumber="21"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2" manualBreakCount="2">
    <brk id="73" max="8" man="1"/>
    <brk id="14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375"/>
  <sheetViews>
    <sheetView showGridLines="0" view="pageBreakPreview" topLeftCell="A358" zoomScaleNormal="100" zoomScaleSheetLayoutView="100" workbookViewId="0">
      <selection activeCell="K14" sqref="K14"/>
    </sheetView>
  </sheetViews>
  <sheetFormatPr defaultRowHeight="14.25" x14ac:dyDescent="0.2"/>
  <cols>
    <col min="1" max="1" width="8.5703125" style="141" customWidth="1"/>
    <col min="2" max="2" width="9.140625" style="141"/>
    <col min="3" max="3" width="58.7109375" style="135" customWidth="1"/>
    <col min="4" max="4" width="15.7109375" style="135" customWidth="1"/>
    <col min="5" max="6" width="15.7109375" style="133" customWidth="1"/>
    <col min="7" max="7" width="14.140625" style="133" customWidth="1"/>
    <col min="8" max="8" width="8.28515625" style="135" customWidth="1"/>
    <col min="9" max="9" width="21" style="135" customWidth="1"/>
    <col min="10" max="12" width="9.140625" style="135"/>
    <col min="13" max="13" width="13.28515625" style="135" customWidth="1"/>
    <col min="14" max="16384" width="9.140625" style="135"/>
  </cols>
  <sheetData>
    <row r="1" spans="1:8" ht="23.25" x14ac:dyDescent="0.35">
      <c r="A1" s="247" t="s">
        <v>217</v>
      </c>
      <c r="G1" s="376" t="s">
        <v>58</v>
      </c>
      <c r="H1" s="376"/>
    </row>
    <row r="3" spans="1:8" x14ac:dyDescent="0.2">
      <c r="A3" s="176" t="s">
        <v>1</v>
      </c>
      <c r="B3" s="176" t="s">
        <v>366</v>
      </c>
    </row>
    <row r="4" spans="1:8" x14ac:dyDescent="0.2">
      <c r="B4" s="176" t="s">
        <v>76</v>
      </c>
    </row>
    <row r="5" spans="1:8" s="138" customFormat="1" ht="15.75" thickBot="1" x14ac:dyDescent="0.3">
      <c r="A5" s="248" t="s">
        <v>58</v>
      </c>
      <c r="B5" s="249"/>
      <c r="E5" s="134"/>
      <c r="F5" s="134"/>
      <c r="G5" s="134"/>
      <c r="H5" s="138" t="s">
        <v>6</v>
      </c>
    </row>
    <row r="6" spans="1:8" s="138" customFormat="1" ht="39.75" thickTop="1" thickBot="1" x14ac:dyDescent="0.25">
      <c r="A6" s="192" t="s">
        <v>2</v>
      </c>
      <c r="B6" s="193" t="s">
        <v>3</v>
      </c>
      <c r="C6" s="194" t="s">
        <v>4</v>
      </c>
      <c r="D6" s="195" t="s">
        <v>753</v>
      </c>
      <c r="E6" s="195" t="s">
        <v>322</v>
      </c>
      <c r="F6" s="195" t="s">
        <v>323</v>
      </c>
      <c r="G6" s="195" t="s">
        <v>324</v>
      </c>
      <c r="H6" s="81" t="s">
        <v>5</v>
      </c>
    </row>
    <row r="7" spans="1:8" s="201" customFormat="1" ht="12.75" thickTop="1" thickBot="1" x14ac:dyDescent="0.25">
      <c r="A7" s="196">
        <v>1</v>
      </c>
      <c r="B7" s="197">
        <v>2</v>
      </c>
      <c r="C7" s="197">
        <v>3</v>
      </c>
      <c r="D7" s="198">
        <v>4</v>
      </c>
      <c r="E7" s="198">
        <v>5</v>
      </c>
      <c r="F7" s="198">
        <v>6</v>
      </c>
      <c r="G7" s="198">
        <v>7</v>
      </c>
      <c r="H7" s="199" t="s">
        <v>754</v>
      </c>
    </row>
    <row r="8" spans="1:8" ht="15" thickTop="1" x14ac:dyDescent="0.2">
      <c r="A8" s="250">
        <v>5272</v>
      </c>
      <c r="B8" s="251">
        <v>51</v>
      </c>
      <c r="C8" s="252" t="s">
        <v>8</v>
      </c>
      <c r="D8" s="253">
        <v>0</v>
      </c>
      <c r="E8" s="90">
        <v>30</v>
      </c>
      <c r="F8" s="90">
        <v>30</v>
      </c>
      <c r="G8" s="90">
        <f>SUM(G35)</f>
        <v>30</v>
      </c>
      <c r="H8" s="254">
        <f t="shared" ref="H8:H16" si="0">G8/E8*100</f>
        <v>100</v>
      </c>
    </row>
    <row r="9" spans="1:8" x14ac:dyDescent="0.2">
      <c r="A9" s="255">
        <v>5273</v>
      </c>
      <c r="B9" s="256">
        <v>51</v>
      </c>
      <c r="C9" s="257" t="s">
        <v>8</v>
      </c>
      <c r="D9" s="258">
        <f>35+1+12+50+79</f>
        <v>177</v>
      </c>
      <c r="E9" s="87">
        <v>391</v>
      </c>
      <c r="F9" s="87">
        <v>391</v>
      </c>
      <c r="G9" s="87">
        <f>SUM(G39)</f>
        <v>466</v>
      </c>
      <c r="H9" s="102">
        <f t="shared" si="0"/>
        <v>119.18158567774937</v>
      </c>
    </row>
    <row r="10" spans="1:8" x14ac:dyDescent="0.2">
      <c r="A10" s="255">
        <v>5529</v>
      </c>
      <c r="B10" s="256">
        <v>51</v>
      </c>
      <c r="C10" s="257" t="s">
        <v>8</v>
      </c>
      <c r="D10" s="258">
        <v>30</v>
      </c>
      <c r="E10" s="87">
        <v>40</v>
      </c>
      <c r="F10" s="87">
        <v>40</v>
      </c>
      <c r="G10" s="87">
        <f>SUM(G82)</f>
        <v>40</v>
      </c>
      <c r="H10" s="102">
        <f t="shared" si="0"/>
        <v>100</v>
      </c>
    </row>
    <row r="11" spans="1:8" x14ac:dyDescent="0.2">
      <c r="A11" s="217">
        <v>6172</v>
      </c>
      <c r="B11" s="218">
        <v>50</v>
      </c>
      <c r="C11" s="259" t="s">
        <v>7</v>
      </c>
      <c r="D11" s="260">
        <f>181587+1538+686+45740+16456+829+1</f>
        <v>246837</v>
      </c>
      <c r="E11" s="89">
        <v>253501</v>
      </c>
      <c r="F11" s="89">
        <v>253822</v>
      </c>
      <c r="G11" s="89">
        <f>SUM(G87)</f>
        <v>260943</v>
      </c>
      <c r="H11" s="102">
        <f t="shared" si="0"/>
        <v>102.93568861661295</v>
      </c>
    </row>
    <row r="12" spans="1:8" x14ac:dyDescent="0.2">
      <c r="A12" s="217">
        <v>6172</v>
      </c>
      <c r="B12" s="218">
        <v>51</v>
      </c>
      <c r="C12" s="222" t="s">
        <v>8</v>
      </c>
      <c r="D12" s="76">
        <f>77+9+326+1496+2173+384+2608+55+2733+837+140+1021+1258+10+17020+8+1486+21+12717+3105+2008+428+171+970+395</f>
        <v>51456</v>
      </c>
      <c r="E12" s="89">
        <v>56760</v>
      </c>
      <c r="F12" s="89">
        <v>58636</v>
      </c>
      <c r="G12" s="89">
        <f>SUM(G116)</f>
        <v>88236</v>
      </c>
      <c r="H12" s="102">
        <f t="shared" si="0"/>
        <v>155.45454545454544</v>
      </c>
    </row>
    <row r="13" spans="1:8" ht="28.5" x14ac:dyDescent="0.2">
      <c r="A13" s="217">
        <v>6172</v>
      </c>
      <c r="B13" s="218">
        <v>53</v>
      </c>
      <c r="C13" s="219" t="s">
        <v>10</v>
      </c>
      <c r="D13" s="220">
        <f>14+34+52+16</f>
        <v>116</v>
      </c>
      <c r="E13" s="154">
        <v>150</v>
      </c>
      <c r="F13" s="154">
        <v>150</v>
      </c>
      <c r="G13" s="154">
        <f>SUM(G361)</f>
        <v>152</v>
      </c>
      <c r="H13" s="221">
        <f t="shared" si="0"/>
        <v>101.33333333333334</v>
      </c>
    </row>
    <row r="14" spans="1:8" x14ac:dyDescent="0.2">
      <c r="A14" s="217">
        <v>6172</v>
      </c>
      <c r="B14" s="218">
        <v>54</v>
      </c>
      <c r="C14" s="222" t="s">
        <v>11</v>
      </c>
      <c r="D14" s="76">
        <f>815+192</f>
        <v>1007</v>
      </c>
      <c r="E14" s="89">
        <v>1000</v>
      </c>
      <c r="F14" s="89">
        <v>1000</v>
      </c>
      <c r="G14" s="89">
        <f>SUM(G368)</f>
        <v>1000</v>
      </c>
      <c r="H14" s="102">
        <f t="shared" si="0"/>
        <v>100</v>
      </c>
    </row>
    <row r="15" spans="1:8" ht="29.25" thickBot="1" x14ac:dyDescent="0.25">
      <c r="A15" s="223">
        <v>6330</v>
      </c>
      <c r="B15" s="224">
        <v>53</v>
      </c>
      <c r="C15" s="225" t="s">
        <v>10</v>
      </c>
      <c r="D15" s="226">
        <v>6175</v>
      </c>
      <c r="E15" s="227">
        <v>7800</v>
      </c>
      <c r="F15" s="227">
        <v>7800</v>
      </c>
      <c r="G15" s="227">
        <f>SUM(G372)</f>
        <v>7934</v>
      </c>
      <c r="H15" s="228">
        <f t="shared" si="0"/>
        <v>101.71794871794873</v>
      </c>
    </row>
    <row r="16" spans="1:8" s="231" customFormat="1" ht="16.5" thickTop="1" thickBot="1" x14ac:dyDescent="0.3">
      <c r="A16" s="360" t="s">
        <v>9</v>
      </c>
      <c r="B16" s="361"/>
      <c r="C16" s="362"/>
      <c r="D16" s="229">
        <f>SUM(D8:D15)</f>
        <v>305798</v>
      </c>
      <c r="E16" s="229">
        <f>SUM(E8:E15)</f>
        <v>319672</v>
      </c>
      <c r="F16" s="229">
        <f>SUM(F8:F15)</f>
        <v>321869</v>
      </c>
      <c r="G16" s="229">
        <f>SUM(G8:G15)</f>
        <v>358801</v>
      </c>
      <c r="H16" s="139">
        <f t="shared" si="0"/>
        <v>112.24035886783955</v>
      </c>
    </row>
    <row r="17" spans="1:16" ht="15" thickTop="1" x14ac:dyDescent="0.2"/>
    <row r="18" spans="1:16" s="138" customFormat="1" ht="23.25" customHeight="1" thickBot="1" x14ac:dyDescent="0.3">
      <c r="A18" s="248" t="s">
        <v>80</v>
      </c>
      <c r="B18" s="249"/>
      <c r="E18" s="134"/>
      <c r="F18" s="134"/>
      <c r="G18" s="134"/>
      <c r="H18" s="138" t="s">
        <v>6</v>
      </c>
    </row>
    <row r="19" spans="1:16" s="138" customFormat="1" ht="39.75" thickTop="1" thickBot="1" x14ac:dyDescent="0.25">
      <c r="A19" s="192" t="s">
        <v>2</v>
      </c>
      <c r="B19" s="193" t="s">
        <v>3</v>
      </c>
      <c r="C19" s="194" t="s">
        <v>4</v>
      </c>
      <c r="D19" s="195" t="s">
        <v>753</v>
      </c>
      <c r="E19" s="195" t="s">
        <v>322</v>
      </c>
      <c r="F19" s="195" t="s">
        <v>323</v>
      </c>
      <c r="G19" s="195" t="s">
        <v>324</v>
      </c>
      <c r="H19" s="81" t="s">
        <v>5</v>
      </c>
    </row>
    <row r="20" spans="1:16" s="201" customFormat="1" ht="12.75" thickTop="1" thickBot="1" x14ac:dyDescent="0.25">
      <c r="A20" s="196">
        <v>1</v>
      </c>
      <c r="B20" s="197">
        <v>2</v>
      </c>
      <c r="C20" s="197">
        <v>3</v>
      </c>
      <c r="D20" s="198">
        <v>4</v>
      </c>
      <c r="E20" s="198">
        <v>5</v>
      </c>
      <c r="F20" s="198">
        <v>6</v>
      </c>
      <c r="G20" s="198">
        <v>7</v>
      </c>
      <c r="H20" s="199" t="s">
        <v>754</v>
      </c>
    </row>
    <row r="21" spans="1:16" ht="15.75" thickTop="1" thickBot="1" x14ac:dyDescent="0.25">
      <c r="A21" s="217">
        <v>6172</v>
      </c>
      <c r="B21" s="218">
        <v>51</v>
      </c>
      <c r="C21" s="222" t="s">
        <v>8</v>
      </c>
      <c r="D21" s="76">
        <v>27177</v>
      </c>
      <c r="E21" s="76">
        <v>27175</v>
      </c>
      <c r="F21" s="76">
        <v>27186</v>
      </c>
      <c r="G21" s="76">
        <v>0</v>
      </c>
      <c r="H21" s="102">
        <f>G21/E21*100</f>
        <v>0</v>
      </c>
    </row>
    <row r="22" spans="1:16" s="231" customFormat="1" ht="16.5" thickTop="1" thickBot="1" x14ac:dyDescent="0.3">
      <c r="A22" s="360" t="s">
        <v>9</v>
      </c>
      <c r="B22" s="361"/>
      <c r="C22" s="362"/>
      <c r="D22" s="229">
        <f>SUM(D21:D21)</f>
        <v>27177</v>
      </c>
      <c r="E22" s="229">
        <f>SUM(E21:E21)</f>
        <v>27175</v>
      </c>
      <c r="F22" s="229">
        <f>SUM(F21:F21)</f>
        <v>27186</v>
      </c>
      <c r="G22" s="229">
        <f>SUM(G21:G21)</f>
        <v>0</v>
      </c>
      <c r="H22" s="139">
        <f>G22/E22*100</f>
        <v>0</v>
      </c>
    </row>
    <row r="23" spans="1:16" s="264" customFormat="1" ht="16.5" thickTop="1" thickBot="1" x14ac:dyDescent="0.3">
      <c r="A23" s="261"/>
      <c r="B23" s="261"/>
      <c r="C23" s="261"/>
      <c r="D23" s="261"/>
      <c r="E23" s="262"/>
      <c r="F23" s="262"/>
      <c r="G23" s="262"/>
      <c r="H23" s="263"/>
    </row>
    <row r="24" spans="1:16" s="231" customFormat="1" ht="16.5" thickTop="1" thickBot="1" x14ac:dyDescent="0.3">
      <c r="A24" s="360" t="s">
        <v>473</v>
      </c>
      <c r="B24" s="361"/>
      <c r="C24" s="362"/>
      <c r="D24" s="229">
        <f>SUM(D16,D22)</f>
        <v>332975</v>
      </c>
      <c r="E24" s="229">
        <f>SUM(E16,E22)</f>
        <v>346847</v>
      </c>
      <c r="F24" s="229">
        <f>SUM(F16,F22)</f>
        <v>349055</v>
      </c>
      <c r="G24" s="229">
        <f>SUM(G16,G22)</f>
        <v>358801</v>
      </c>
      <c r="H24" s="139">
        <f>G24/E24*100</f>
        <v>103.44647640025717</v>
      </c>
    </row>
    <row r="25" spans="1:16" ht="15.75" thickTop="1" thickBot="1" x14ac:dyDescent="0.25">
      <c r="A25" s="232" t="s">
        <v>755</v>
      </c>
      <c r="B25" s="233"/>
      <c r="C25" s="233"/>
      <c r="D25" s="234">
        <v>7959</v>
      </c>
      <c r="E25" s="233"/>
      <c r="F25" s="233"/>
      <c r="G25" s="233"/>
      <c r="H25" s="235"/>
    </row>
    <row r="26" spans="1:16" s="231" customFormat="1" ht="16.5" thickTop="1" thickBot="1" x14ac:dyDescent="0.3">
      <c r="A26" s="360" t="s">
        <v>9</v>
      </c>
      <c r="B26" s="361"/>
      <c r="C26" s="362"/>
      <c r="D26" s="229">
        <f>SUM(D24:D25)</f>
        <v>340934</v>
      </c>
      <c r="E26" s="229">
        <f t="shared" ref="E26:G26" si="1">SUM(E24:E25)</f>
        <v>346847</v>
      </c>
      <c r="F26" s="229">
        <f t="shared" si="1"/>
        <v>349055</v>
      </c>
      <c r="G26" s="229">
        <f t="shared" si="1"/>
        <v>358801</v>
      </c>
      <c r="H26" s="139">
        <f t="shared" ref="H26" si="2">G26/E26*100</f>
        <v>103.44647640025717</v>
      </c>
    </row>
    <row r="27" spans="1:16" s="230" customFormat="1" ht="15.75" thickTop="1" x14ac:dyDescent="0.25">
      <c r="A27" s="243"/>
      <c r="B27" s="243"/>
      <c r="C27" s="243"/>
      <c r="D27" s="265"/>
      <c r="E27" s="265"/>
      <c r="F27" s="265"/>
      <c r="G27" s="265"/>
      <c r="H27" s="266"/>
    </row>
    <row r="28" spans="1:16" s="70" customFormat="1" ht="21" customHeight="1" x14ac:dyDescent="0.2">
      <c r="A28" s="372" t="s">
        <v>472</v>
      </c>
      <c r="B28" s="372"/>
      <c r="C28" s="372"/>
      <c r="D28" s="372"/>
      <c r="E28" s="372"/>
      <c r="F28" s="372"/>
      <c r="G28" s="372"/>
      <c r="H28" s="372"/>
      <c r="I28" s="70" t="s">
        <v>687</v>
      </c>
    </row>
    <row r="29" spans="1:16" ht="21.75" customHeight="1" x14ac:dyDescent="0.2">
      <c r="A29" s="372"/>
      <c r="B29" s="372"/>
      <c r="C29" s="372"/>
      <c r="D29" s="372"/>
      <c r="E29" s="372"/>
      <c r="F29" s="372"/>
      <c r="G29" s="372"/>
      <c r="H29" s="372"/>
    </row>
    <row r="30" spans="1:16" x14ac:dyDescent="0.2">
      <c r="A30" s="173"/>
      <c r="B30" s="173"/>
      <c r="C30" s="173"/>
      <c r="D30" s="173"/>
      <c r="E30" s="173"/>
      <c r="F30" s="173"/>
      <c r="G30" s="173"/>
      <c r="H30" s="173"/>
    </row>
    <row r="31" spans="1:16" x14ac:dyDescent="0.2">
      <c r="A31" s="375" t="s">
        <v>367</v>
      </c>
      <c r="B31" s="375"/>
      <c r="C31" s="375"/>
      <c r="D31" s="375"/>
      <c r="E31" s="375"/>
      <c r="F31" s="375"/>
      <c r="G31" s="375"/>
      <c r="H31" s="375"/>
      <c r="J31" s="136"/>
      <c r="K31" s="136"/>
      <c r="L31" s="136"/>
      <c r="M31" s="136"/>
      <c r="N31" s="136"/>
      <c r="O31" s="136"/>
      <c r="P31" s="136"/>
    </row>
    <row r="32" spans="1:16" x14ac:dyDescent="0.2">
      <c r="A32" s="136"/>
      <c r="B32" s="136"/>
      <c r="C32" s="136"/>
      <c r="D32" s="136"/>
      <c r="E32" s="136"/>
      <c r="F32" s="136"/>
      <c r="G32" s="136"/>
      <c r="H32" s="136"/>
      <c r="J32" s="136"/>
      <c r="K32" s="136"/>
      <c r="L32" s="136"/>
      <c r="M32" s="136"/>
      <c r="N32" s="136"/>
      <c r="O32" s="136"/>
      <c r="P32" s="136"/>
    </row>
    <row r="33" spans="1:16" ht="26.25" customHeight="1" x14ac:dyDescent="0.2">
      <c r="A33" s="136"/>
      <c r="B33" s="136"/>
      <c r="C33" s="136"/>
      <c r="D33" s="136"/>
      <c r="E33" s="136"/>
      <c r="F33" s="136"/>
      <c r="G33" s="136"/>
      <c r="H33" s="136"/>
      <c r="J33" s="136"/>
      <c r="K33" s="136"/>
      <c r="L33" s="136"/>
      <c r="M33" s="136"/>
      <c r="N33" s="136"/>
      <c r="O33" s="136"/>
      <c r="P33" s="136"/>
    </row>
    <row r="34" spans="1:16" ht="15" x14ac:dyDescent="0.25">
      <c r="A34" s="142" t="s">
        <v>13</v>
      </c>
    </row>
    <row r="35" spans="1:16" ht="15.75" thickBot="1" x14ac:dyDescent="0.3">
      <c r="A35" s="143" t="s">
        <v>126</v>
      </c>
      <c r="B35" s="144"/>
      <c r="C35" s="145"/>
      <c r="D35" s="145"/>
      <c r="E35" s="146"/>
      <c r="F35" s="146"/>
      <c r="G35" s="352">
        <f>SUM(G36)</f>
        <v>30</v>
      </c>
      <c r="H35" s="352"/>
    </row>
    <row r="36" spans="1:16" ht="15.75" thickTop="1" x14ac:dyDescent="0.25">
      <c r="A36" s="68" t="s">
        <v>124</v>
      </c>
      <c r="B36" s="69"/>
      <c r="C36" s="70"/>
      <c r="D36" s="70"/>
      <c r="E36" s="71"/>
      <c r="F36" s="71"/>
      <c r="G36" s="346">
        <v>30</v>
      </c>
      <c r="H36" s="347"/>
    </row>
    <row r="37" spans="1:16" ht="29.25" customHeight="1" x14ac:dyDescent="0.2">
      <c r="A37" s="373" t="s">
        <v>368</v>
      </c>
      <c r="B37" s="373"/>
      <c r="C37" s="373"/>
      <c r="D37" s="373"/>
      <c r="E37" s="373"/>
      <c r="F37" s="373"/>
      <c r="G37" s="373"/>
      <c r="H37" s="373"/>
    </row>
    <row r="38" spans="1:16" ht="19.5" customHeight="1" x14ac:dyDescent="0.25">
      <c r="A38" s="140"/>
      <c r="G38" s="177"/>
      <c r="H38" s="178"/>
    </row>
    <row r="39" spans="1:16" ht="15.75" thickBot="1" x14ac:dyDescent="0.3">
      <c r="A39" s="143" t="s">
        <v>127</v>
      </c>
      <c r="B39" s="144"/>
      <c r="C39" s="145"/>
      <c r="D39" s="145"/>
      <c r="E39" s="146"/>
      <c r="F39" s="146"/>
      <c r="G39" s="352">
        <f>SUM(G40,G48,G52,G55,G60,G66,G73)</f>
        <v>466</v>
      </c>
      <c r="H39" s="352"/>
    </row>
    <row r="40" spans="1:16" ht="15.75" thickTop="1" x14ac:dyDescent="0.25">
      <c r="A40" s="68" t="s">
        <v>128</v>
      </c>
      <c r="B40" s="69"/>
      <c r="C40" s="70"/>
      <c r="D40" s="70"/>
      <c r="E40" s="71"/>
      <c r="F40" s="71"/>
      <c r="G40" s="346">
        <v>80</v>
      </c>
      <c r="H40" s="347"/>
    </row>
    <row r="41" spans="1:16" x14ac:dyDescent="0.2">
      <c r="A41" s="344" t="s">
        <v>369</v>
      </c>
      <c r="B41" s="345"/>
      <c r="C41" s="345"/>
      <c r="D41" s="345"/>
      <c r="E41" s="345"/>
      <c r="F41" s="345"/>
      <c r="G41" s="345"/>
      <c r="H41" s="345"/>
    </row>
    <row r="42" spans="1:16" x14ac:dyDescent="0.2">
      <c r="A42" s="378"/>
      <c r="B42" s="378"/>
      <c r="C42" s="378"/>
      <c r="D42" s="378"/>
      <c r="E42" s="378"/>
      <c r="F42" s="378"/>
      <c r="G42" s="378"/>
      <c r="H42" s="378"/>
    </row>
    <row r="43" spans="1:16" ht="15" customHeight="1" x14ac:dyDescent="0.2">
      <c r="A43" s="344" t="s">
        <v>688</v>
      </c>
      <c r="B43" s="344"/>
      <c r="C43" s="344"/>
      <c r="D43" s="344"/>
      <c r="E43" s="344"/>
      <c r="F43" s="344"/>
      <c r="G43" s="344"/>
      <c r="H43" s="344"/>
    </row>
    <row r="44" spans="1:16" ht="15" customHeight="1" x14ac:dyDescent="0.2">
      <c r="A44" s="344"/>
      <c r="B44" s="344"/>
      <c r="C44" s="344"/>
      <c r="D44" s="344"/>
      <c r="E44" s="344"/>
      <c r="F44" s="344"/>
      <c r="G44" s="344"/>
      <c r="H44" s="344"/>
    </row>
    <row r="45" spans="1:16" ht="15" customHeight="1" x14ac:dyDescent="0.2">
      <c r="A45" s="344"/>
      <c r="B45" s="344"/>
      <c r="C45" s="344"/>
      <c r="D45" s="344"/>
      <c r="E45" s="344"/>
      <c r="F45" s="344"/>
      <c r="G45" s="344"/>
      <c r="H45" s="344"/>
    </row>
    <row r="46" spans="1:16" ht="15" customHeight="1" x14ac:dyDescent="0.2">
      <c r="A46" s="344"/>
      <c r="B46" s="344"/>
      <c r="C46" s="344"/>
      <c r="D46" s="344"/>
      <c r="E46" s="344"/>
      <c r="F46" s="344"/>
      <c r="G46" s="344"/>
      <c r="H46" s="344"/>
    </row>
    <row r="47" spans="1:16" ht="15" x14ac:dyDescent="0.25">
      <c r="A47" s="140"/>
      <c r="G47" s="177"/>
      <c r="H47" s="178"/>
    </row>
    <row r="48" spans="1:16" ht="15" x14ac:dyDescent="0.25">
      <c r="A48" s="68" t="s">
        <v>16</v>
      </c>
      <c r="B48" s="69"/>
      <c r="C48" s="70"/>
      <c r="D48" s="70"/>
      <c r="E48" s="71"/>
      <c r="F48" s="71"/>
      <c r="G48" s="346">
        <v>1</v>
      </c>
      <c r="H48" s="347"/>
    </row>
    <row r="49" spans="1:8" x14ac:dyDescent="0.2">
      <c r="A49" s="344" t="s">
        <v>129</v>
      </c>
      <c r="B49" s="345"/>
      <c r="C49" s="345"/>
      <c r="D49" s="345"/>
      <c r="E49" s="345"/>
      <c r="F49" s="345"/>
      <c r="G49" s="345"/>
      <c r="H49" s="345"/>
    </row>
    <row r="50" spans="1:8" x14ac:dyDescent="0.2">
      <c r="A50" s="345"/>
      <c r="B50" s="345"/>
      <c r="C50" s="345"/>
      <c r="D50" s="345"/>
      <c r="E50" s="345"/>
      <c r="F50" s="345"/>
      <c r="G50" s="345"/>
      <c r="H50" s="345"/>
    </row>
    <row r="51" spans="1:8" ht="15" x14ac:dyDescent="0.25">
      <c r="A51" s="68"/>
      <c r="B51" s="69"/>
      <c r="C51" s="70"/>
      <c r="D51" s="70"/>
      <c r="E51" s="71"/>
      <c r="F51" s="71"/>
      <c r="G51" s="174"/>
      <c r="H51" s="175"/>
    </row>
    <row r="52" spans="1:8" ht="15" x14ac:dyDescent="0.25">
      <c r="A52" s="68" t="s">
        <v>17</v>
      </c>
      <c r="B52" s="69"/>
      <c r="C52" s="70"/>
      <c r="D52" s="70"/>
      <c r="E52" s="71"/>
      <c r="F52" s="71"/>
      <c r="G52" s="346">
        <v>5</v>
      </c>
      <c r="H52" s="347"/>
    </row>
    <row r="53" spans="1:8" ht="15" x14ac:dyDescent="0.25">
      <c r="A53" s="187" t="s">
        <v>300</v>
      </c>
      <c r="B53" s="69"/>
      <c r="E53" s="71"/>
      <c r="F53" s="71"/>
      <c r="G53" s="174"/>
      <c r="H53" s="175"/>
    </row>
    <row r="54" spans="1:8" ht="10.5" customHeight="1" x14ac:dyDescent="0.25">
      <c r="A54" s="68"/>
      <c r="B54" s="69"/>
      <c r="C54" s="70"/>
      <c r="D54" s="70"/>
      <c r="E54" s="71"/>
      <c r="F54" s="71"/>
      <c r="G54" s="174"/>
      <c r="H54" s="175"/>
    </row>
    <row r="55" spans="1:8" ht="15" x14ac:dyDescent="0.25">
      <c r="A55" s="68" t="s">
        <v>370</v>
      </c>
      <c r="B55" s="69"/>
      <c r="C55" s="70"/>
      <c r="D55" s="70"/>
      <c r="E55" s="71"/>
      <c r="F55" s="71"/>
      <c r="G55" s="346">
        <v>70</v>
      </c>
      <c r="H55" s="347"/>
    </row>
    <row r="56" spans="1:8" x14ac:dyDescent="0.2">
      <c r="A56" s="344" t="s">
        <v>689</v>
      </c>
      <c r="B56" s="345"/>
      <c r="C56" s="345"/>
      <c r="D56" s="345"/>
      <c r="E56" s="345"/>
      <c r="F56" s="345"/>
      <c r="G56" s="345"/>
      <c r="H56" s="345"/>
    </row>
    <row r="57" spans="1:8" x14ac:dyDescent="0.2">
      <c r="A57" s="345"/>
      <c r="B57" s="345"/>
      <c r="C57" s="345"/>
      <c r="D57" s="345"/>
      <c r="E57" s="345"/>
      <c r="F57" s="345"/>
      <c r="G57" s="345"/>
      <c r="H57" s="345"/>
    </row>
    <row r="58" spans="1:8" x14ac:dyDescent="0.2">
      <c r="A58" s="345"/>
      <c r="B58" s="345"/>
      <c r="C58" s="345"/>
      <c r="D58" s="345"/>
      <c r="E58" s="345"/>
      <c r="F58" s="345"/>
      <c r="G58" s="345"/>
      <c r="H58" s="345"/>
    </row>
    <row r="59" spans="1:8" ht="10.5" customHeight="1" x14ac:dyDescent="0.25">
      <c r="A59" s="68"/>
      <c r="B59" s="69"/>
      <c r="C59" s="70"/>
      <c r="D59" s="70"/>
      <c r="E59" s="71"/>
      <c r="F59" s="71"/>
      <c r="G59" s="174"/>
      <c r="H59" s="175"/>
    </row>
    <row r="60" spans="1:8" ht="15" x14ac:dyDescent="0.25">
      <c r="A60" s="68" t="s">
        <v>55</v>
      </c>
      <c r="B60" s="69"/>
      <c r="C60" s="70"/>
      <c r="D60" s="70"/>
      <c r="E60" s="71"/>
      <c r="F60" s="71"/>
      <c r="G60" s="346">
        <v>10</v>
      </c>
      <c r="H60" s="347"/>
    </row>
    <row r="61" spans="1:8" x14ac:dyDescent="0.2">
      <c r="A61" s="344" t="s">
        <v>130</v>
      </c>
      <c r="B61" s="345"/>
      <c r="C61" s="345"/>
      <c r="D61" s="345"/>
      <c r="E61" s="345"/>
      <c r="F61" s="345"/>
      <c r="G61" s="345"/>
      <c r="H61" s="345"/>
    </row>
    <row r="62" spans="1:8" x14ac:dyDescent="0.2">
      <c r="A62" s="345"/>
      <c r="B62" s="345"/>
      <c r="C62" s="345"/>
      <c r="D62" s="345"/>
      <c r="E62" s="345"/>
      <c r="F62" s="345"/>
      <c r="G62" s="345"/>
      <c r="H62" s="345"/>
    </row>
    <row r="63" spans="1:8" x14ac:dyDescent="0.2">
      <c r="A63" s="345"/>
      <c r="B63" s="345"/>
      <c r="C63" s="345"/>
      <c r="D63" s="345"/>
      <c r="E63" s="345"/>
      <c r="F63" s="345"/>
      <c r="G63" s="345"/>
      <c r="H63" s="345"/>
    </row>
    <row r="64" spans="1:8" x14ac:dyDescent="0.2">
      <c r="A64" s="345"/>
      <c r="B64" s="345"/>
      <c r="C64" s="345"/>
      <c r="D64" s="345"/>
      <c r="E64" s="345"/>
      <c r="F64" s="345"/>
      <c r="G64" s="345"/>
      <c r="H64" s="345"/>
    </row>
    <row r="65" spans="1:8" ht="12.75" customHeight="1" x14ac:dyDescent="0.25">
      <c r="A65" s="68"/>
      <c r="B65" s="69"/>
      <c r="C65" s="70"/>
      <c r="D65" s="70"/>
      <c r="E65" s="71"/>
      <c r="F65" s="71"/>
      <c r="G65" s="174"/>
      <c r="H65" s="175"/>
    </row>
    <row r="66" spans="1:8" ht="15" x14ac:dyDescent="0.25">
      <c r="A66" s="68" t="s">
        <v>20</v>
      </c>
      <c r="B66" s="69"/>
      <c r="C66" s="70"/>
      <c r="D66" s="70"/>
      <c r="E66" s="71"/>
      <c r="F66" s="71"/>
      <c r="G66" s="346">
        <v>150</v>
      </c>
      <c r="H66" s="347"/>
    </row>
    <row r="67" spans="1:8" x14ac:dyDescent="0.2">
      <c r="A67" s="344" t="s">
        <v>131</v>
      </c>
      <c r="B67" s="345"/>
      <c r="C67" s="345"/>
      <c r="D67" s="345"/>
      <c r="E67" s="345"/>
      <c r="F67" s="345"/>
      <c r="G67" s="345"/>
      <c r="H67" s="345"/>
    </row>
    <row r="68" spans="1:8" x14ac:dyDescent="0.2">
      <c r="A68" s="345"/>
      <c r="B68" s="345"/>
      <c r="C68" s="345"/>
      <c r="D68" s="345"/>
      <c r="E68" s="345"/>
      <c r="F68" s="345"/>
      <c r="G68" s="345"/>
      <c r="H68" s="345"/>
    </row>
    <row r="69" spans="1:8" x14ac:dyDescent="0.2">
      <c r="A69" s="345"/>
      <c r="B69" s="345"/>
      <c r="C69" s="345"/>
      <c r="D69" s="345"/>
      <c r="E69" s="345"/>
      <c r="F69" s="345"/>
      <c r="G69" s="345"/>
      <c r="H69" s="345"/>
    </row>
    <row r="70" spans="1:8" x14ac:dyDescent="0.2">
      <c r="A70" s="345"/>
      <c r="B70" s="345"/>
      <c r="C70" s="345"/>
      <c r="D70" s="345"/>
      <c r="E70" s="345"/>
      <c r="F70" s="345"/>
      <c r="G70" s="345"/>
      <c r="H70" s="345"/>
    </row>
    <row r="71" spans="1:8" ht="15" x14ac:dyDescent="0.25">
      <c r="A71" s="267"/>
      <c r="B71" s="240"/>
      <c r="C71" s="240"/>
      <c r="D71" s="240"/>
      <c r="E71" s="240"/>
      <c r="F71" s="240"/>
      <c r="G71" s="240"/>
      <c r="H71" s="240"/>
    </row>
    <row r="72" spans="1:8" ht="15" x14ac:dyDescent="0.25">
      <c r="A72" s="267"/>
      <c r="B72" s="240"/>
      <c r="C72" s="240"/>
      <c r="D72" s="240"/>
      <c r="E72" s="240"/>
      <c r="F72" s="240"/>
      <c r="G72" s="240"/>
      <c r="H72" s="240"/>
    </row>
    <row r="73" spans="1:8" ht="15" x14ac:dyDescent="0.25">
      <c r="A73" s="68" t="s">
        <v>45</v>
      </c>
      <c r="B73" s="239"/>
      <c r="C73" s="239"/>
      <c r="D73" s="239"/>
      <c r="E73" s="239"/>
      <c r="F73" s="239"/>
      <c r="G73" s="346">
        <v>150</v>
      </c>
      <c r="H73" s="347"/>
    </row>
    <row r="74" spans="1:8" x14ac:dyDescent="0.2">
      <c r="A74" s="344" t="s">
        <v>132</v>
      </c>
      <c r="B74" s="345"/>
      <c r="C74" s="345"/>
      <c r="D74" s="345"/>
      <c r="E74" s="345"/>
      <c r="F74" s="345"/>
      <c r="G74" s="345"/>
      <c r="H74" s="345"/>
    </row>
    <row r="75" spans="1:8" x14ac:dyDescent="0.2">
      <c r="A75" s="345"/>
      <c r="B75" s="345"/>
      <c r="C75" s="345"/>
      <c r="D75" s="345"/>
      <c r="E75" s="345"/>
      <c r="F75" s="345"/>
      <c r="G75" s="345"/>
      <c r="H75" s="345"/>
    </row>
    <row r="76" spans="1:8" x14ac:dyDescent="0.2">
      <c r="A76" s="345"/>
      <c r="B76" s="345"/>
      <c r="C76" s="345"/>
      <c r="D76" s="345"/>
      <c r="E76" s="345"/>
      <c r="F76" s="345"/>
      <c r="G76" s="345"/>
      <c r="H76" s="345"/>
    </row>
    <row r="77" spans="1:8" x14ac:dyDescent="0.2">
      <c r="A77" s="345"/>
      <c r="B77" s="345"/>
      <c r="C77" s="345"/>
      <c r="D77" s="345"/>
      <c r="E77" s="345"/>
      <c r="F77" s="345"/>
      <c r="G77" s="345"/>
      <c r="H77" s="345"/>
    </row>
    <row r="78" spans="1:8" ht="15" x14ac:dyDescent="0.25">
      <c r="A78" s="240"/>
      <c r="B78" s="240"/>
      <c r="C78" s="240"/>
      <c r="D78" s="240"/>
      <c r="E78" s="240"/>
      <c r="F78" s="240"/>
      <c r="G78" s="240"/>
      <c r="H78" s="240"/>
    </row>
    <row r="79" spans="1:8" ht="15" x14ac:dyDescent="0.25">
      <c r="A79" s="240"/>
      <c r="B79" s="240"/>
      <c r="C79" s="240"/>
      <c r="D79" s="240"/>
      <c r="E79" s="240"/>
      <c r="F79" s="240"/>
      <c r="G79" s="240"/>
      <c r="H79" s="240"/>
    </row>
    <row r="80" spans="1:8" ht="15" x14ac:dyDescent="0.25">
      <c r="A80" s="240"/>
      <c r="B80" s="240"/>
      <c r="C80" s="240"/>
      <c r="D80" s="240"/>
      <c r="E80" s="240"/>
      <c r="F80" s="240"/>
      <c r="G80" s="240"/>
      <c r="H80" s="240"/>
    </row>
    <row r="81" spans="1:9" ht="15" x14ac:dyDescent="0.25">
      <c r="A81" s="240"/>
      <c r="B81" s="240"/>
      <c r="C81" s="240"/>
      <c r="D81" s="240"/>
      <c r="E81" s="240"/>
      <c r="F81" s="240"/>
      <c r="G81" s="240"/>
      <c r="H81" s="240"/>
    </row>
    <row r="82" spans="1:9" ht="15.75" thickBot="1" x14ac:dyDescent="0.3">
      <c r="A82" s="143" t="s">
        <v>133</v>
      </c>
      <c r="B82" s="144"/>
      <c r="C82" s="145"/>
      <c r="D82" s="145"/>
      <c r="E82" s="146"/>
      <c r="F82" s="146"/>
      <c r="G82" s="352">
        <f>SUM(G83)</f>
        <v>40</v>
      </c>
      <c r="H82" s="352"/>
    </row>
    <row r="83" spans="1:9" ht="15.75" thickTop="1" x14ac:dyDescent="0.25">
      <c r="A83" s="68" t="s">
        <v>20</v>
      </c>
      <c r="B83" s="69"/>
      <c r="C83" s="70"/>
      <c r="D83" s="70"/>
      <c r="E83" s="71"/>
      <c r="F83" s="71"/>
      <c r="G83" s="346">
        <v>40</v>
      </c>
      <c r="H83" s="347"/>
    </row>
    <row r="84" spans="1:9" x14ac:dyDescent="0.2">
      <c r="A84" s="379" t="s">
        <v>134</v>
      </c>
      <c r="B84" s="379"/>
      <c r="C84" s="379"/>
      <c r="D84" s="379"/>
      <c r="E84" s="379"/>
      <c r="F84" s="379"/>
      <c r="G84" s="379"/>
      <c r="H84" s="379"/>
    </row>
    <row r="85" spans="1:9" x14ac:dyDescent="0.2">
      <c r="A85" s="379"/>
      <c r="B85" s="379"/>
      <c r="C85" s="379"/>
      <c r="D85" s="379"/>
      <c r="E85" s="379"/>
      <c r="F85" s="379"/>
      <c r="G85" s="379"/>
      <c r="H85" s="379"/>
    </row>
    <row r="86" spans="1:9" ht="20.25" customHeight="1" x14ac:dyDescent="0.25">
      <c r="A86" s="140"/>
      <c r="G86" s="177"/>
      <c r="H86" s="178"/>
    </row>
    <row r="87" spans="1:9" ht="17.25" customHeight="1" thickBot="1" x14ac:dyDescent="0.3">
      <c r="A87" s="143" t="s">
        <v>60</v>
      </c>
      <c r="B87" s="144"/>
      <c r="C87" s="145"/>
      <c r="D87" s="145"/>
      <c r="E87" s="146"/>
      <c r="F87" s="146"/>
      <c r="G87" s="352">
        <f>SUM(G88,G93,G99,G101,G105,G109,Q115,G114)</f>
        <v>260943</v>
      </c>
      <c r="H87" s="352"/>
      <c r="I87" s="32"/>
    </row>
    <row r="88" spans="1:9" ht="15.75" thickTop="1" x14ac:dyDescent="0.25">
      <c r="A88" s="140" t="s">
        <v>61</v>
      </c>
      <c r="G88" s="366">
        <v>192879</v>
      </c>
      <c r="H88" s="367"/>
    </row>
    <row r="89" spans="1:9" ht="16.5" customHeight="1" x14ac:dyDescent="0.2">
      <c r="A89" s="373" t="s">
        <v>371</v>
      </c>
      <c r="B89" s="373"/>
      <c r="C89" s="373"/>
      <c r="D89" s="373"/>
      <c r="E89" s="373"/>
      <c r="F89" s="373"/>
      <c r="G89" s="373"/>
      <c r="H89" s="373"/>
    </row>
    <row r="90" spans="1:9" ht="24.75" customHeight="1" x14ac:dyDescent="0.2">
      <c r="A90" s="373"/>
      <c r="B90" s="373"/>
      <c r="C90" s="373"/>
      <c r="D90" s="373"/>
      <c r="E90" s="373"/>
      <c r="F90" s="373"/>
      <c r="G90" s="373"/>
      <c r="H90" s="373"/>
    </row>
    <row r="91" spans="1:9" ht="15" customHeight="1" x14ac:dyDescent="0.2">
      <c r="A91" s="373"/>
      <c r="B91" s="373"/>
      <c r="C91" s="373"/>
      <c r="D91" s="373"/>
      <c r="E91" s="373"/>
      <c r="F91" s="373"/>
      <c r="G91" s="373"/>
      <c r="H91" s="373"/>
    </row>
    <row r="92" spans="1:9" ht="19.5" customHeight="1" x14ac:dyDescent="0.25">
      <c r="A92" s="140"/>
    </row>
    <row r="93" spans="1:9" ht="15" x14ac:dyDescent="0.25">
      <c r="A93" s="140" t="s">
        <v>31</v>
      </c>
      <c r="G93" s="366">
        <v>1500</v>
      </c>
      <c r="H93" s="367"/>
    </row>
    <row r="94" spans="1:9" x14ac:dyDescent="0.2">
      <c r="A94" s="373" t="s">
        <v>62</v>
      </c>
      <c r="B94" s="374"/>
      <c r="C94" s="374"/>
      <c r="D94" s="374"/>
      <c r="E94" s="374"/>
      <c r="F94" s="374"/>
      <c r="G94" s="374"/>
      <c r="H94" s="374"/>
    </row>
    <row r="95" spans="1:9" x14ac:dyDescent="0.2">
      <c r="A95" s="374"/>
      <c r="B95" s="374"/>
      <c r="C95" s="374"/>
      <c r="D95" s="374"/>
      <c r="E95" s="374"/>
      <c r="F95" s="374"/>
      <c r="G95" s="374"/>
      <c r="H95" s="374"/>
    </row>
    <row r="96" spans="1:9" x14ac:dyDescent="0.2">
      <c r="A96" s="374"/>
      <c r="B96" s="374"/>
      <c r="C96" s="374"/>
      <c r="D96" s="374"/>
      <c r="E96" s="374"/>
      <c r="F96" s="374"/>
      <c r="G96" s="374"/>
      <c r="H96" s="374"/>
    </row>
    <row r="97" spans="1:8" ht="13.5" customHeight="1" x14ac:dyDescent="0.2">
      <c r="A97" s="377"/>
      <c r="B97" s="377"/>
      <c r="C97" s="377"/>
      <c r="D97" s="377"/>
      <c r="E97" s="377"/>
      <c r="F97" s="377"/>
      <c r="G97" s="377"/>
      <c r="H97" s="377"/>
    </row>
    <row r="98" spans="1:8" ht="22.5" customHeight="1" x14ac:dyDescent="0.25">
      <c r="A98" s="140"/>
    </row>
    <row r="99" spans="1:8" ht="15" x14ac:dyDescent="0.25">
      <c r="A99" s="140" t="s">
        <v>63</v>
      </c>
      <c r="G99" s="366">
        <v>100</v>
      </c>
      <c r="H99" s="367"/>
    </row>
    <row r="100" spans="1:8" ht="22.5" customHeight="1" x14ac:dyDescent="0.25">
      <c r="A100" s="140"/>
    </row>
    <row r="101" spans="1:8" ht="15" x14ac:dyDescent="0.25">
      <c r="A101" s="140" t="s">
        <v>33</v>
      </c>
      <c r="G101" s="366">
        <v>48220</v>
      </c>
      <c r="H101" s="367"/>
    </row>
    <row r="102" spans="1:8" ht="14.25" customHeight="1" x14ac:dyDescent="0.2">
      <c r="A102" s="373" t="s">
        <v>690</v>
      </c>
      <c r="B102" s="373"/>
      <c r="C102" s="373"/>
      <c r="D102" s="373"/>
      <c r="E102" s="373"/>
      <c r="F102" s="373"/>
      <c r="G102" s="373"/>
      <c r="H102" s="373"/>
    </row>
    <row r="103" spans="1:8" ht="15" customHeight="1" x14ac:dyDescent="0.2">
      <c r="A103" s="373"/>
      <c r="B103" s="373"/>
      <c r="C103" s="373"/>
      <c r="D103" s="373"/>
      <c r="E103" s="373"/>
      <c r="F103" s="373"/>
      <c r="G103" s="373"/>
      <c r="H103" s="373"/>
    </row>
    <row r="104" spans="1:8" ht="24" customHeight="1" x14ac:dyDescent="0.25">
      <c r="A104" s="140"/>
    </row>
    <row r="105" spans="1:8" ht="15" x14ac:dyDescent="0.25">
      <c r="A105" s="140" t="s">
        <v>64</v>
      </c>
      <c r="G105" s="366">
        <v>17360</v>
      </c>
      <c r="H105" s="367"/>
    </row>
    <row r="106" spans="1:8" ht="14.25" customHeight="1" x14ac:dyDescent="0.2">
      <c r="A106" s="373" t="s">
        <v>691</v>
      </c>
      <c r="B106" s="373"/>
      <c r="C106" s="373"/>
      <c r="D106" s="373"/>
      <c r="E106" s="373"/>
      <c r="F106" s="373"/>
      <c r="G106" s="373"/>
      <c r="H106" s="373"/>
    </row>
    <row r="107" spans="1:8" ht="15" customHeight="1" x14ac:dyDescent="0.2">
      <c r="A107" s="373"/>
      <c r="B107" s="373"/>
      <c r="C107" s="373"/>
      <c r="D107" s="373"/>
      <c r="E107" s="373"/>
      <c r="F107" s="373"/>
      <c r="G107" s="373"/>
      <c r="H107" s="373"/>
    </row>
    <row r="108" spans="1:8" ht="24.75" customHeight="1" x14ac:dyDescent="0.25">
      <c r="A108" s="140"/>
    </row>
    <row r="109" spans="1:8" ht="15" x14ac:dyDescent="0.25">
      <c r="A109" s="140" t="s">
        <v>65</v>
      </c>
      <c r="G109" s="366">
        <v>834</v>
      </c>
      <c r="H109" s="367"/>
    </row>
    <row r="110" spans="1:8" x14ac:dyDescent="0.2">
      <c r="A110" s="373" t="s">
        <v>372</v>
      </c>
      <c r="B110" s="374"/>
      <c r="C110" s="374"/>
      <c r="D110" s="374"/>
      <c r="E110" s="374"/>
      <c r="F110" s="374"/>
      <c r="G110" s="374"/>
      <c r="H110" s="374"/>
    </row>
    <row r="111" spans="1:8" x14ac:dyDescent="0.2">
      <c r="A111" s="374"/>
      <c r="B111" s="374"/>
      <c r="C111" s="374"/>
      <c r="D111" s="374"/>
      <c r="E111" s="374"/>
      <c r="F111" s="374"/>
      <c r="G111" s="374"/>
      <c r="H111" s="374"/>
    </row>
    <row r="112" spans="1:8" x14ac:dyDescent="0.2">
      <c r="A112" s="374"/>
      <c r="B112" s="374"/>
      <c r="C112" s="374"/>
      <c r="D112" s="374"/>
      <c r="E112" s="374"/>
      <c r="F112" s="374"/>
      <c r="G112" s="374"/>
      <c r="H112" s="374"/>
    </row>
    <row r="113" spans="1:9" ht="18" customHeight="1" x14ac:dyDescent="0.25">
      <c r="A113" s="140"/>
    </row>
    <row r="114" spans="1:9" ht="15" x14ac:dyDescent="0.25">
      <c r="A114" s="140" t="s">
        <v>34</v>
      </c>
      <c r="G114" s="366">
        <v>50</v>
      </c>
      <c r="H114" s="367"/>
    </row>
    <row r="115" spans="1:9" ht="15" x14ac:dyDescent="0.25">
      <c r="A115" s="140"/>
    </row>
    <row r="116" spans="1:9" ht="15.75" thickBot="1" x14ac:dyDescent="0.3">
      <c r="A116" s="143" t="s">
        <v>57</v>
      </c>
      <c r="B116" s="144"/>
      <c r="C116" s="145"/>
      <c r="D116" s="145"/>
      <c r="E116" s="146"/>
      <c r="F116" s="146"/>
      <c r="G116" s="352">
        <f>SUM(G117,G121,G124,G128,G139,G148,G153,G157,G162,G165,G169,G172,G175,G183,G186,G199,G210,G215,G289,G313,G345,G349,G352,G355,G358)</f>
        <v>88236</v>
      </c>
      <c r="H116" s="352"/>
      <c r="I116" s="32"/>
    </row>
    <row r="117" spans="1:9" ht="15.75" thickTop="1" x14ac:dyDescent="0.25">
      <c r="A117" s="140" t="s">
        <v>109</v>
      </c>
      <c r="G117" s="366">
        <v>60</v>
      </c>
      <c r="H117" s="367"/>
    </row>
    <row r="118" spans="1:9" x14ac:dyDescent="0.2">
      <c r="A118" s="373" t="s">
        <v>373</v>
      </c>
      <c r="B118" s="374"/>
      <c r="C118" s="374"/>
      <c r="D118" s="374"/>
      <c r="E118" s="374"/>
      <c r="F118" s="374"/>
      <c r="G118" s="374"/>
      <c r="H118" s="374"/>
    </row>
    <row r="119" spans="1:9" x14ac:dyDescent="0.2">
      <c r="A119" s="374"/>
      <c r="B119" s="374"/>
      <c r="C119" s="374"/>
      <c r="D119" s="374"/>
      <c r="E119" s="374"/>
      <c r="F119" s="374"/>
      <c r="G119" s="374"/>
      <c r="H119" s="374"/>
    </row>
    <row r="120" spans="1:9" ht="17.25" customHeight="1" x14ac:dyDescent="0.25">
      <c r="A120" s="185"/>
      <c r="B120" s="185"/>
      <c r="C120" s="185"/>
      <c r="D120" s="185"/>
      <c r="E120" s="185"/>
      <c r="F120" s="185"/>
      <c r="G120" s="185"/>
      <c r="H120" s="185"/>
    </row>
    <row r="121" spans="1:9" ht="15" x14ac:dyDescent="0.25">
      <c r="A121" s="140" t="s">
        <v>122</v>
      </c>
      <c r="B121" s="185"/>
      <c r="C121" s="185"/>
      <c r="D121" s="185"/>
      <c r="E121" s="185"/>
      <c r="F121" s="185"/>
      <c r="G121" s="366">
        <v>20</v>
      </c>
      <c r="H121" s="367"/>
    </row>
    <row r="122" spans="1:9" ht="14.25" customHeight="1" x14ac:dyDescent="0.2">
      <c r="A122" s="380" t="s">
        <v>123</v>
      </c>
      <c r="B122" s="380"/>
      <c r="C122" s="380"/>
      <c r="D122" s="380"/>
      <c r="E122" s="380"/>
      <c r="F122" s="380"/>
      <c r="G122" s="380"/>
      <c r="H122" s="380"/>
    </row>
    <row r="123" spans="1:9" ht="19.5" customHeight="1" x14ac:dyDescent="0.25">
      <c r="A123" s="140"/>
    </row>
    <row r="124" spans="1:9" ht="15" x14ac:dyDescent="0.25">
      <c r="A124" s="140" t="s">
        <v>16</v>
      </c>
      <c r="G124" s="366">
        <f>SUM(G125:H126)</f>
        <v>500</v>
      </c>
      <c r="H124" s="367"/>
    </row>
    <row r="125" spans="1:9" ht="15" x14ac:dyDescent="0.25">
      <c r="A125" s="176" t="s">
        <v>218</v>
      </c>
      <c r="G125" s="364">
        <v>350</v>
      </c>
      <c r="H125" s="365"/>
    </row>
    <row r="126" spans="1:9" ht="15" x14ac:dyDescent="0.25">
      <c r="A126" s="176" t="s">
        <v>692</v>
      </c>
      <c r="G126" s="364">
        <v>150</v>
      </c>
      <c r="H126" s="365"/>
    </row>
    <row r="127" spans="1:9" ht="15.75" customHeight="1" x14ac:dyDescent="0.25">
      <c r="A127" s="140"/>
    </row>
    <row r="128" spans="1:9" ht="15" x14ac:dyDescent="0.25">
      <c r="A128" s="140" t="s">
        <v>17</v>
      </c>
      <c r="G128" s="366">
        <f>SUM(G131,G135,G136,G137)</f>
        <v>2410</v>
      </c>
      <c r="H128" s="367"/>
    </row>
    <row r="129" spans="1:8" ht="14.25" customHeight="1" x14ac:dyDescent="0.25">
      <c r="A129" s="368" t="s">
        <v>374</v>
      </c>
      <c r="B129" s="368"/>
      <c r="C129" s="368"/>
      <c r="D129" s="368"/>
      <c r="E129" s="368"/>
      <c r="F129" s="368"/>
      <c r="G129" s="183"/>
      <c r="H129" s="183"/>
    </row>
    <row r="130" spans="1:8" ht="14.25" customHeight="1" x14ac:dyDescent="0.25">
      <c r="A130" s="368"/>
      <c r="B130" s="368"/>
      <c r="C130" s="368"/>
      <c r="D130" s="368"/>
      <c r="E130" s="368"/>
      <c r="F130" s="368"/>
      <c r="G130" s="182"/>
      <c r="H130" s="185"/>
    </row>
    <row r="131" spans="1:8" ht="14.25" customHeight="1" x14ac:dyDescent="0.25">
      <c r="A131" s="368"/>
      <c r="B131" s="368"/>
      <c r="C131" s="368"/>
      <c r="D131" s="368"/>
      <c r="E131" s="368"/>
      <c r="F131" s="368"/>
      <c r="G131" s="364">
        <v>700</v>
      </c>
      <c r="H131" s="365"/>
    </row>
    <row r="132" spans="1:8" ht="14.25" customHeight="1" x14ac:dyDescent="0.25">
      <c r="A132" s="368" t="s">
        <v>693</v>
      </c>
      <c r="B132" s="368"/>
      <c r="C132" s="368"/>
      <c r="D132" s="368"/>
      <c r="E132" s="368"/>
      <c r="F132" s="368"/>
      <c r="G132" s="182"/>
      <c r="H132" s="185"/>
    </row>
    <row r="133" spans="1:8" ht="14.25" customHeight="1" x14ac:dyDescent="0.25">
      <c r="A133" s="368"/>
      <c r="B133" s="368"/>
      <c r="C133" s="368"/>
      <c r="D133" s="368"/>
      <c r="E133" s="368"/>
      <c r="F133" s="368"/>
      <c r="G133" s="182"/>
      <c r="H133" s="185"/>
    </row>
    <row r="134" spans="1:8" ht="14.25" customHeight="1" x14ac:dyDescent="0.25">
      <c r="A134" s="368"/>
      <c r="B134" s="368"/>
      <c r="C134" s="368"/>
      <c r="D134" s="368"/>
      <c r="E134" s="368"/>
      <c r="F134" s="368"/>
      <c r="G134" s="182"/>
      <c r="H134" s="185"/>
    </row>
    <row r="135" spans="1:8" ht="14.25" customHeight="1" x14ac:dyDescent="0.25">
      <c r="A135" s="368"/>
      <c r="B135" s="368"/>
      <c r="C135" s="368"/>
      <c r="D135" s="368"/>
      <c r="E135" s="368"/>
      <c r="F135" s="368"/>
      <c r="G135" s="364">
        <v>1060</v>
      </c>
      <c r="H135" s="365"/>
    </row>
    <row r="136" spans="1:8" ht="14.25" customHeight="1" x14ac:dyDescent="0.25">
      <c r="A136" s="368" t="s">
        <v>375</v>
      </c>
      <c r="B136" s="368"/>
      <c r="C136" s="368"/>
      <c r="D136" s="368"/>
      <c r="E136" s="368"/>
      <c r="F136" s="368"/>
      <c r="G136" s="364">
        <v>500</v>
      </c>
      <c r="H136" s="365"/>
    </row>
    <row r="137" spans="1:8" ht="14.25" customHeight="1" x14ac:dyDescent="0.25">
      <c r="A137" s="368" t="s">
        <v>376</v>
      </c>
      <c r="B137" s="368"/>
      <c r="C137" s="368"/>
      <c r="D137" s="368"/>
      <c r="E137" s="368"/>
      <c r="F137" s="368"/>
      <c r="G137" s="364">
        <v>150</v>
      </c>
      <c r="H137" s="365"/>
    </row>
    <row r="138" spans="1:8" ht="18" customHeight="1" x14ac:dyDescent="0.25">
      <c r="A138" s="182"/>
      <c r="B138" s="182"/>
      <c r="C138" s="182"/>
      <c r="D138" s="182"/>
      <c r="E138" s="182"/>
      <c r="F138" s="182"/>
      <c r="G138" s="268"/>
      <c r="H138" s="269"/>
    </row>
    <row r="139" spans="1:8" ht="15" x14ac:dyDescent="0.25">
      <c r="A139" s="140" t="s">
        <v>378</v>
      </c>
      <c r="G139" s="366">
        <f>SUM(G140:H146)</f>
        <v>2500</v>
      </c>
      <c r="H139" s="367"/>
    </row>
    <row r="140" spans="1:8" ht="15" customHeight="1" x14ac:dyDescent="0.25">
      <c r="A140" s="368" t="s">
        <v>219</v>
      </c>
      <c r="B140" s="368"/>
      <c r="C140" s="368"/>
      <c r="D140" s="368"/>
      <c r="E140" s="368"/>
      <c r="F140" s="368"/>
      <c r="G140" s="364">
        <v>1000</v>
      </c>
      <c r="H140" s="365"/>
    </row>
    <row r="141" spans="1:8" ht="15" x14ac:dyDescent="0.25">
      <c r="A141" s="270" t="s">
        <v>377</v>
      </c>
      <c r="B141" s="270"/>
      <c r="C141" s="270"/>
      <c r="D141" s="270"/>
      <c r="E141" s="270"/>
      <c r="F141" s="270"/>
      <c r="G141" s="364">
        <v>200</v>
      </c>
      <c r="H141" s="365"/>
    </row>
    <row r="142" spans="1:8" ht="15" x14ac:dyDescent="0.25">
      <c r="A142" s="270" t="s">
        <v>220</v>
      </c>
      <c r="B142" s="270"/>
      <c r="C142" s="270"/>
      <c r="D142" s="270"/>
      <c r="E142" s="270"/>
      <c r="F142" s="270"/>
      <c r="G142" s="364">
        <v>500</v>
      </c>
      <c r="H142" s="365"/>
    </row>
    <row r="143" spans="1:8" ht="15" x14ac:dyDescent="0.25">
      <c r="A143" s="270" t="s">
        <v>379</v>
      </c>
      <c r="B143" s="270"/>
      <c r="C143" s="270"/>
      <c r="D143" s="270"/>
      <c r="E143" s="270"/>
      <c r="F143" s="270"/>
      <c r="G143" s="364">
        <v>400</v>
      </c>
      <c r="H143" s="365"/>
    </row>
    <row r="144" spans="1:8" ht="15" x14ac:dyDescent="0.25">
      <c r="A144" s="270" t="s">
        <v>221</v>
      </c>
      <c r="B144" s="270"/>
      <c r="C144" s="270"/>
      <c r="D144" s="270"/>
      <c r="E144" s="270"/>
      <c r="F144" s="270"/>
      <c r="G144" s="364">
        <v>200</v>
      </c>
      <c r="H144" s="365"/>
    </row>
    <row r="145" spans="1:8" ht="15" x14ac:dyDescent="0.25">
      <c r="A145" s="368" t="s">
        <v>380</v>
      </c>
      <c r="B145" s="368"/>
      <c r="C145" s="368"/>
      <c r="D145" s="368"/>
      <c r="E145" s="368"/>
      <c r="F145" s="368"/>
      <c r="G145" s="268"/>
      <c r="H145" s="269"/>
    </row>
    <row r="146" spans="1:8" ht="15" x14ac:dyDescent="0.25">
      <c r="A146" s="368"/>
      <c r="B146" s="368"/>
      <c r="C146" s="368"/>
      <c r="D146" s="368"/>
      <c r="E146" s="368"/>
      <c r="F146" s="368"/>
      <c r="G146" s="364">
        <v>200</v>
      </c>
      <c r="H146" s="365"/>
    </row>
    <row r="147" spans="1:8" ht="21.75" customHeight="1" x14ac:dyDescent="0.2">
      <c r="A147" s="381"/>
      <c r="B147" s="381"/>
      <c r="C147" s="381"/>
      <c r="D147" s="381"/>
      <c r="E147" s="381"/>
      <c r="F147" s="381"/>
      <c r="G147" s="381"/>
      <c r="H147" s="381"/>
    </row>
    <row r="148" spans="1:8" ht="15" x14ac:dyDescent="0.25">
      <c r="A148" s="140" t="s">
        <v>36</v>
      </c>
      <c r="G148" s="366">
        <f>SUM(G150,G151)</f>
        <v>440</v>
      </c>
      <c r="H148" s="367"/>
    </row>
    <row r="149" spans="1:8" ht="14.25" customHeight="1" x14ac:dyDescent="0.25">
      <c r="A149" s="373" t="s">
        <v>381</v>
      </c>
      <c r="B149" s="373"/>
      <c r="C149" s="373"/>
      <c r="D149" s="373"/>
      <c r="E149" s="373"/>
      <c r="F149" s="373"/>
      <c r="G149" s="183"/>
      <c r="H149" s="183"/>
    </row>
    <row r="150" spans="1:8" ht="14.25" customHeight="1" x14ac:dyDescent="0.25">
      <c r="A150" s="373"/>
      <c r="B150" s="373"/>
      <c r="C150" s="373"/>
      <c r="D150" s="373"/>
      <c r="E150" s="373"/>
      <c r="F150" s="373"/>
      <c r="G150" s="364">
        <v>250</v>
      </c>
      <c r="H150" s="365"/>
    </row>
    <row r="151" spans="1:8" ht="14.25" customHeight="1" x14ac:dyDescent="0.25">
      <c r="A151" s="370" t="s">
        <v>382</v>
      </c>
      <c r="B151" s="370"/>
      <c r="C151" s="370"/>
      <c r="D151" s="370"/>
      <c r="E151" s="370"/>
      <c r="F151" s="370"/>
      <c r="G151" s="364">
        <v>190</v>
      </c>
      <c r="H151" s="365"/>
    </row>
    <row r="152" spans="1:8" ht="17.25" customHeight="1" x14ac:dyDescent="0.25">
      <c r="A152" s="176"/>
      <c r="B152" s="176"/>
      <c r="C152" s="176"/>
      <c r="D152" s="176"/>
      <c r="E152" s="176"/>
      <c r="F152" s="176"/>
      <c r="G152" s="268"/>
      <c r="H152" s="269"/>
    </row>
    <row r="153" spans="1:8" ht="15" x14ac:dyDescent="0.25">
      <c r="A153" s="140" t="s">
        <v>37</v>
      </c>
      <c r="G153" s="366">
        <f>SUM(G154:H155)</f>
        <v>2600</v>
      </c>
      <c r="H153" s="367"/>
    </row>
    <row r="154" spans="1:8" ht="15" x14ac:dyDescent="0.25">
      <c r="A154" s="369" t="s">
        <v>383</v>
      </c>
      <c r="B154" s="369"/>
      <c r="C154" s="369"/>
      <c r="D154" s="369"/>
      <c r="E154" s="369"/>
      <c r="F154" s="369"/>
      <c r="G154" s="364">
        <v>1300</v>
      </c>
      <c r="H154" s="365"/>
    </row>
    <row r="155" spans="1:8" ht="14.25" customHeight="1" x14ac:dyDescent="0.25">
      <c r="A155" s="368" t="s">
        <v>384</v>
      </c>
      <c r="B155" s="368"/>
      <c r="C155" s="368"/>
      <c r="D155" s="368"/>
      <c r="E155" s="368"/>
      <c r="F155" s="368"/>
      <c r="G155" s="364">
        <v>1300</v>
      </c>
      <c r="H155" s="365"/>
    </row>
    <row r="156" spans="1:8" ht="15" x14ac:dyDescent="0.25">
      <c r="A156" s="140"/>
    </row>
    <row r="157" spans="1:8" ht="15" x14ac:dyDescent="0.25">
      <c r="A157" s="140" t="s">
        <v>38</v>
      </c>
      <c r="G157" s="366">
        <f>SUM(G158:H160)</f>
        <v>3300</v>
      </c>
      <c r="H157" s="367"/>
    </row>
    <row r="158" spans="1:8" ht="15" x14ac:dyDescent="0.25">
      <c r="A158" s="370" t="s">
        <v>768</v>
      </c>
      <c r="B158" s="370"/>
      <c r="C158" s="370"/>
      <c r="D158" s="370"/>
      <c r="E158" s="370"/>
      <c r="F158" s="370"/>
      <c r="G158" s="364">
        <v>1900</v>
      </c>
      <c r="H158" s="365"/>
    </row>
    <row r="159" spans="1:8" ht="15" x14ac:dyDescent="0.25">
      <c r="A159" s="371" t="s">
        <v>385</v>
      </c>
      <c r="B159" s="371"/>
      <c r="C159" s="371"/>
      <c r="D159" s="371"/>
      <c r="E159" s="371"/>
      <c r="F159" s="371"/>
      <c r="G159" s="364">
        <v>1388</v>
      </c>
      <c r="H159" s="365"/>
    </row>
    <row r="160" spans="1:8" ht="15" x14ac:dyDescent="0.25">
      <c r="A160" s="370" t="s">
        <v>222</v>
      </c>
      <c r="B160" s="370"/>
      <c r="C160" s="370"/>
      <c r="D160" s="370"/>
      <c r="E160" s="370"/>
      <c r="F160" s="370"/>
      <c r="G160" s="364">
        <v>12</v>
      </c>
      <c r="H160" s="365"/>
    </row>
    <row r="161" spans="1:8" ht="15" x14ac:dyDescent="0.25">
      <c r="A161" s="140"/>
      <c r="G161" s="177"/>
      <c r="H161" s="178"/>
    </row>
    <row r="162" spans="1:8" ht="15" x14ac:dyDescent="0.25">
      <c r="A162" s="140" t="s">
        <v>39</v>
      </c>
      <c r="G162" s="366">
        <v>1000</v>
      </c>
      <c r="H162" s="367"/>
    </row>
    <row r="163" spans="1:8" x14ac:dyDescent="0.2">
      <c r="A163" s="370" t="s">
        <v>386</v>
      </c>
      <c r="B163" s="370"/>
      <c r="C163" s="370"/>
      <c r="D163" s="370"/>
      <c r="E163" s="370"/>
      <c r="F163" s="370"/>
      <c r="G163" s="370"/>
      <c r="H163" s="370"/>
    </row>
    <row r="164" spans="1:8" ht="15" x14ac:dyDescent="0.25">
      <c r="A164" s="140"/>
    </row>
    <row r="165" spans="1:8" ht="15" x14ac:dyDescent="0.25">
      <c r="A165" s="140" t="s">
        <v>66</v>
      </c>
      <c r="G165" s="366">
        <v>150</v>
      </c>
      <c r="H165" s="367"/>
    </row>
    <row r="166" spans="1:8" x14ac:dyDescent="0.2">
      <c r="A166" s="373" t="s">
        <v>67</v>
      </c>
      <c r="B166" s="374"/>
      <c r="C166" s="374"/>
      <c r="D166" s="374"/>
      <c r="E166" s="374"/>
      <c r="F166" s="374"/>
      <c r="G166" s="374"/>
      <c r="H166" s="374"/>
    </row>
    <row r="167" spans="1:8" x14ac:dyDescent="0.2">
      <c r="A167" s="374"/>
      <c r="B167" s="374"/>
      <c r="C167" s="374"/>
      <c r="D167" s="374"/>
      <c r="E167" s="374"/>
      <c r="F167" s="374"/>
      <c r="G167" s="374"/>
      <c r="H167" s="374"/>
    </row>
    <row r="168" spans="1:8" ht="15.75" customHeight="1" x14ac:dyDescent="0.25">
      <c r="A168" s="185"/>
      <c r="B168" s="185"/>
      <c r="C168" s="185"/>
      <c r="D168" s="185"/>
      <c r="E168" s="185"/>
      <c r="F168" s="185"/>
      <c r="G168" s="185"/>
      <c r="H168" s="185"/>
    </row>
    <row r="169" spans="1:8" ht="15" x14ac:dyDescent="0.25">
      <c r="A169" s="140" t="s">
        <v>68</v>
      </c>
      <c r="G169" s="366">
        <v>25</v>
      </c>
      <c r="H169" s="367"/>
    </row>
    <row r="170" spans="1:8" x14ac:dyDescent="0.2">
      <c r="A170" s="176" t="s">
        <v>69</v>
      </c>
    </row>
    <row r="171" spans="1:8" ht="15" customHeight="1" x14ac:dyDescent="0.25">
      <c r="A171" s="140"/>
    </row>
    <row r="172" spans="1:8" ht="15" x14ac:dyDescent="0.25">
      <c r="A172" s="140" t="s">
        <v>40</v>
      </c>
      <c r="G172" s="366">
        <v>1240</v>
      </c>
      <c r="H172" s="367"/>
    </row>
    <row r="173" spans="1:8" x14ac:dyDescent="0.2">
      <c r="A173" s="176" t="s">
        <v>387</v>
      </c>
    </row>
    <row r="174" spans="1:8" ht="12.75" customHeight="1" x14ac:dyDescent="0.25">
      <c r="A174" s="140"/>
    </row>
    <row r="175" spans="1:8" ht="15" x14ac:dyDescent="0.25">
      <c r="A175" s="140" t="s">
        <v>41</v>
      </c>
      <c r="G175" s="366">
        <f>SUM(G176:H181)</f>
        <v>1663</v>
      </c>
      <c r="H175" s="367"/>
    </row>
    <row r="176" spans="1:8" ht="15" x14ac:dyDescent="0.25">
      <c r="A176" s="368" t="s">
        <v>223</v>
      </c>
      <c r="B176" s="368"/>
      <c r="C176" s="368"/>
      <c r="D176" s="368"/>
      <c r="E176" s="368"/>
      <c r="F176" s="368"/>
      <c r="G176" s="177"/>
      <c r="H176" s="178"/>
    </row>
    <row r="177" spans="1:8" ht="15" x14ac:dyDescent="0.25">
      <c r="A177" s="368"/>
      <c r="B177" s="368"/>
      <c r="C177" s="368"/>
      <c r="D177" s="368"/>
      <c r="E177" s="368"/>
      <c r="F177" s="368"/>
      <c r="G177" s="364">
        <v>650</v>
      </c>
      <c r="H177" s="365"/>
    </row>
    <row r="178" spans="1:8" ht="15" customHeight="1" x14ac:dyDescent="0.25">
      <c r="A178" s="368" t="s">
        <v>224</v>
      </c>
      <c r="B178" s="368"/>
      <c r="C178" s="368"/>
      <c r="D178" s="368"/>
      <c r="E178" s="368"/>
      <c r="F178" s="368"/>
      <c r="G178" s="177"/>
      <c r="H178" s="178"/>
    </row>
    <row r="179" spans="1:8" ht="15" x14ac:dyDescent="0.25">
      <c r="A179" s="368"/>
      <c r="B179" s="368"/>
      <c r="C179" s="368"/>
      <c r="D179" s="368"/>
      <c r="E179" s="368"/>
      <c r="F179" s="368"/>
      <c r="G179" s="364">
        <v>668</v>
      </c>
      <c r="H179" s="365"/>
    </row>
    <row r="180" spans="1:8" ht="15" x14ac:dyDescent="0.25">
      <c r="A180" s="370" t="s">
        <v>225</v>
      </c>
      <c r="B180" s="370"/>
      <c r="C180" s="370"/>
      <c r="D180" s="370"/>
      <c r="E180" s="370"/>
      <c r="F180" s="370"/>
      <c r="G180" s="364">
        <v>95</v>
      </c>
      <c r="H180" s="365"/>
    </row>
    <row r="181" spans="1:8" ht="15" x14ac:dyDescent="0.25">
      <c r="A181" s="368" t="s">
        <v>769</v>
      </c>
      <c r="B181" s="377"/>
      <c r="C181" s="377"/>
      <c r="D181" s="377"/>
      <c r="E181" s="377"/>
      <c r="F181" s="377"/>
      <c r="G181" s="364">
        <v>250</v>
      </c>
      <c r="H181" s="365"/>
    </row>
    <row r="182" spans="1:8" ht="13.5" customHeight="1" x14ac:dyDescent="0.25">
      <c r="A182" s="140"/>
      <c r="G182" s="177"/>
      <c r="H182" s="178"/>
    </row>
    <row r="183" spans="1:8" ht="15" x14ac:dyDescent="0.25">
      <c r="A183" s="140" t="s">
        <v>42</v>
      </c>
      <c r="B183" s="185"/>
      <c r="C183" s="185"/>
      <c r="D183" s="185"/>
      <c r="E183" s="185"/>
      <c r="F183" s="185"/>
      <c r="G183" s="366">
        <v>20</v>
      </c>
      <c r="H183" s="367"/>
    </row>
    <row r="184" spans="1:8" ht="15" x14ac:dyDescent="0.25">
      <c r="A184" s="373" t="s">
        <v>193</v>
      </c>
      <c r="B184" s="374"/>
      <c r="C184" s="374"/>
      <c r="D184" s="374"/>
      <c r="E184" s="374"/>
      <c r="F184" s="374"/>
      <c r="G184" s="374"/>
      <c r="H184" s="374"/>
    </row>
    <row r="185" spans="1:8" ht="19.5" customHeight="1" x14ac:dyDescent="0.25">
      <c r="A185" s="140"/>
      <c r="B185" s="185"/>
      <c r="C185" s="185"/>
      <c r="D185" s="185"/>
      <c r="E185" s="185"/>
      <c r="F185" s="185"/>
      <c r="G185" s="185"/>
      <c r="H185" s="185"/>
    </row>
    <row r="186" spans="1:8" ht="15" x14ac:dyDescent="0.25">
      <c r="A186" s="140" t="s">
        <v>55</v>
      </c>
      <c r="B186" s="185"/>
      <c r="C186" s="185"/>
      <c r="D186" s="185"/>
      <c r="E186" s="185"/>
      <c r="F186" s="185"/>
      <c r="G186" s="366">
        <f>SUM(G187:H197)</f>
        <v>19190</v>
      </c>
      <c r="H186" s="367"/>
    </row>
    <row r="187" spans="1:8" ht="15" customHeight="1" x14ac:dyDescent="0.2">
      <c r="A187" s="382" t="s">
        <v>694</v>
      </c>
      <c r="B187" s="377"/>
      <c r="C187" s="377"/>
      <c r="D187" s="377"/>
      <c r="E187" s="377"/>
      <c r="F187" s="377"/>
      <c r="G187" s="270"/>
      <c r="H187" s="270"/>
    </row>
    <row r="188" spans="1:8" ht="13.5" customHeight="1" x14ac:dyDescent="0.25">
      <c r="A188" s="377"/>
      <c r="B188" s="377"/>
      <c r="C188" s="377"/>
      <c r="D188" s="377"/>
      <c r="E188" s="377"/>
      <c r="F188" s="377"/>
      <c r="G188" s="364">
        <v>16185</v>
      </c>
      <c r="H188" s="365"/>
    </row>
    <row r="189" spans="1:8" ht="17.25" customHeight="1" x14ac:dyDescent="0.25">
      <c r="A189" s="373" t="s">
        <v>388</v>
      </c>
      <c r="B189" s="374"/>
      <c r="C189" s="374"/>
      <c r="D189" s="374"/>
      <c r="E189" s="374"/>
      <c r="F189" s="374"/>
      <c r="G189" s="364">
        <v>120</v>
      </c>
      <c r="H189" s="365"/>
    </row>
    <row r="190" spans="1:8" ht="15" x14ac:dyDescent="0.25">
      <c r="A190" s="270" t="s">
        <v>226</v>
      </c>
      <c r="B190" s="270"/>
      <c r="C190" s="270"/>
      <c r="D190" s="270"/>
      <c r="E190" s="270"/>
      <c r="F190" s="270"/>
      <c r="G190" s="364">
        <v>564</v>
      </c>
      <c r="H190" s="365"/>
    </row>
    <row r="191" spans="1:8" ht="15" x14ac:dyDescent="0.25">
      <c r="A191" s="270" t="s">
        <v>389</v>
      </c>
      <c r="B191" s="270"/>
      <c r="C191" s="270"/>
      <c r="D191" s="270"/>
      <c r="E191" s="270"/>
      <c r="F191" s="270"/>
      <c r="G191" s="364">
        <v>12</v>
      </c>
      <c r="H191" s="365"/>
    </row>
    <row r="192" spans="1:8" ht="14.25" customHeight="1" x14ac:dyDescent="0.2">
      <c r="A192" s="382" t="s">
        <v>390</v>
      </c>
      <c r="B192" s="377"/>
      <c r="C192" s="377"/>
      <c r="D192" s="377"/>
      <c r="E192" s="377"/>
      <c r="F192" s="377"/>
      <c r="G192" s="271"/>
      <c r="H192" s="271"/>
    </row>
    <row r="193" spans="1:8" ht="14.25" customHeight="1" x14ac:dyDescent="0.25">
      <c r="A193" s="377"/>
      <c r="B193" s="377"/>
      <c r="C193" s="377"/>
      <c r="D193" s="377"/>
      <c r="E193" s="377"/>
      <c r="F193" s="377"/>
      <c r="G193" s="364">
        <v>380</v>
      </c>
      <c r="H193" s="365"/>
    </row>
    <row r="194" spans="1:8" ht="14.25" customHeight="1" x14ac:dyDescent="0.25">
      <c r="A194" s="368" t="s">
        <v>391</v>
      </c>
      <c r="B194" s="368"/>
      <c r="C194" s="368"/>
      <c r="D194" s="368"/>
      <c r="E194" s="368"/>
      <c r="F194" s="368"/>
      <c r="G194" s="364"/>
      <c r="H194" s="365"/>
    </row>
    <row r="195" spans="1:8" ht="14.25" customHeight="1" x14ac:dyDescent="0.25">
      <c r="A195" s="368"/>
      <c r="B195" s="368"/>
      <c r="C195" s="368"/>
      <c r="D195" s="368"/>
      <c r="E195" s="368"/>
      <c r="F195" s="368"/>
      <c r="G195" s="364">
        <v>770</v>
      </c>
      <c r="H195" s="365"/>
    </row>
    <row r="196" spans="1:8" ht="14.25" customHeight="1" x14ac:dyDescent="0.25">
      <c r="A196" s="368" t="s">
        <v>392</v>
      </c>
      <c r="B196" s="368"/>
      <c r="C196" s="368"/>
      <c r="D196" s="368"/>
      <c r="E196" s="368"/>
      <c r="F196" s="368"/>
      <c r="G196" s="364"/>
      <c r="H196" s="365"/>
    </row>
    <row r="197" spans="1:8" ht="14.25" customHeight="1" x14ac:dyDescent="0.25">
      <c r="A197" s="368"/>
      <c r="B197" s="368"/>
      <c r="C197" s="368"/>
      <c r="D197" s="368"/>
      <c r="E197" s="368"/>
      <c r="F197" s="368"/>
      <c r="G197" s="364">
        <v>1159</v>
      </c>
      <c r="H197" s="365"/>
    </row>
    <row r="198" spans="1:8" ht="18" customHeight="1" x14ac:dyDescent="0.25">
      <c r="A198" s="183"/>
      <c r="B198" s="183"/>
      <c r="C198" s="183"/>
      <c r="D198" s="183"/>
      <c r="E198" s="183"/>
      <c r="F198" s="183"/>
      <c r="G198" s="268"/>
      <c r="H198" s="269"/>
    </row>
    <row r="199" spans="1:8" ht="15" x14ac:dyDescent="0.25">
      <c r="A199" s="140" t="s">
        <v>18</v>
      </c>
      <c r="B199" s="185"/>
      <c r="C199" s="185"/>
      <c r="D199" s="185"/>
      <c r="E199" s="185"/>
      <c r="F199" s="185"/>
      <c r="G199" s="366">
        <f>SUM(G201,G205,G206,G207,G208)</f>
        <v>460</v>
      </c>
      <c r="H199" s="367"/>
    </row>
    <row r="200" spans="1:8" ht="14.25" customHeight="1" x14ac:dyDescent="0.25">
      <c r="A200" s="368" t="s">
        <v>393</v>
      </c>
      <c r="B200" s="368"/>
      <c r="C200" s="368"/>
      <c r="D200" s="368"/>
      <c r="E200" s="368"/>
      <c r="F200" s="368"/>
      <c r="G200" s="183"/>
      <c r="H200" s="183"/>
    </row>
    <row r="201" spans="1:8" ht="14.25" customHeight="1" x14ac:dyDescent="0.25">
      <c r="A201" s="368"/>
      <c r="B201" s="368"/>
      <c r="C201" s="368"/>
      <c r="D201" s="368"/>
      <c r="E201" s="368"/>
      <c r="F201" s="368"/>
      <c r="G201" s="364">
        <v>40</v>
      </c>
      <c r="H201" s="365"/>
    </row>
    <row r="202" spans="1:8" ht="14.25" customHeight="1" x14ac:dyDescent="0.25">
      <c r="A202" s="368" t="s">
        <v>695</v>
      </c>
      <c r="B202" s="368"/>
      <c r="C202" s="368"/>
      <c r="D202" s="368"/>
      <c r="E202" s="368"/>
      <c r="F202" s="368"/>
      <c r="G202" s="183"/>
      <c r="H202" s="183"/>
    </row>
    <row r="203" spans="1:8" ht="14.25" customHeight="1" x14ac:dyDescent="0.25">
      <c r="A203" s="368"/>
      <c r="B203" s="368"/>
      <c r="C203" s="368"/>
      <c r="D203" s="368"/>
      <c r="E203" s="368"/>
      <c r="F203" s="368"/>
      <c r="G203" s="183"/>
      <c r="H203" s="183"/>
    </row>
    <row r="204" spans="1:8" ht="14.25" customHeight="1" x14ac:dyDescent="0.25">
      <c r="A204" s="368"/>
      <c r="B204" s="368"/>
      <c r="C204" s="368"/>
      <c r="D204" s="368"/>
      <c r="E204" s="368"/>
      <c r="F204" s="368"/>
      <c r="G204" s="183"/>
      <c r="H204" s="183"/>
    </row>
    <row r="205" spans="1:8" ht="14.25" customHeight="1" x14ac:dyDescent="0.25">
      <c r="A205" s="368"/>
      <c r="B205" s="368"/>
      <c r="C205" s="368"/>
      <c r="D205" s="368"/>
      <c r="E205" s="368"/>
      <c r="F205" s="368"/>
      <c r="G205" s="364">
        <v>100</v>
      </c>
      <c r="H205" s="365"/>
    </row>
    <row r="206" spans="1:8" ht="14.25" customHeight="1" x14ac:dyDescent="0.25">
      <c r="A206" s="368" t="s">
        <v>394</v>
      </c>
      <c r="B206" s="368"/>
      <c r="C206" s="368"/>
      <c r="D206" s="368"/>
      <c r="E206" s="368"/>
      <c r="F206" s="368"/>
      <c r="G206" s="364">
        <v>120</v>
      </c>
      <c r="H206" s="365"/>
    </row>
    <row r="207" spans="1:8" ht="14.25" customHeight="1" x14ac:dyDescent="0.25">
      <c r="A207" s="368" t="s">
        <v>395</v>
      </c>
      <c r="B207" s="368"/>
      <c r="C207" s="368"/>
      <c r="D207" s="368"/>
      <c r="E207" s="368"/>
      <c r="F207" s="368"/>
      <c r="G207" s="364">
        <v>150</v>
      </c>
      <c r="H207" s="365"/>
    </row>
    <row r="208" spans="1:8" ht="14.25" customHeight="1" x14ac:dyDescent="0.25">
      <c r="A208" s="368" t="s">
        <v>396</v>
      </c>
      <c r="B208" s="368"/>
      <c r="C208" s="368"/>
      <c r="D208" s="368"/>
      <c r="E208" s="368"/>
      <c r="F208" s="368"/>
      <c r="G208" s="364">
        <v>50</v>
      </c>
      <c r="H208" s="365"/>
    </row>
    <row r="209" spans="1:8" ht="18.75" customHeight="1" x14ac:dyDescent="0.25">
      <c r="A209" s="182"/>
      <c r="B209" s="182"/>
      <c r="C209" s="182"/>
      <c r="D209" s="182"/>
      <c r="E209" s="182"/>
      <c r="F209" s="182"/>
      <c r="G209" s="183"/>
      <c r="H209" s="183"/>
    </row>
    <row r="210" spans="1:8" ht="15" x14ac:dyDescent="0.25">
      <c r="A210" s="140" t="s">
        <v>19</v>
      </c>
      <c r="B210" s="185"/>
      <c r="C210" s="185"/>
      <c r="D210" s="185"/>
      <c r="E210" s="185"/>
      <c r="F210" s="185"/>
      <c r="G210" s="366">
        <v>2000</v>
      </c>
      <c r="H210" s="367"/>
    </row>
    <row r="211" spans="1:8" ht="14.25" customHeight="1" x14ac:dyDescent="0.2">
      <c r="A211" s="373" t="s">
        <v>696</v>
      </c>
      <c r="B211" s="373"/>
      <c r="C211" s="373"/>
      <c r="D211" s="373"/>
      <c r="E211" s="373"/>
      <c r="F211" s="373"/>
      <c r="G211" s="373"/>
      <c r="H211" s="373"/>
    </row>
    <row r="212" spans="1:8" ht="14.25" customHeight="1" x14ac:dyDescent="0.2">
      <c r="A212" s="373"/>
      <c r="B212" s="373"/>
      <c r="C212" s="373"/>
      <c r="D212" s="373"/>
      <c r="E212" s="373"/>
      <c r="F212" s="373"/>
      <c r="G212" s="373"/>
      <c r="H212" s="373"/>
    </row>
    <row r="213" spans="1:8" ht="15" customHeight="1" x14ac:dyDescent="0.2">
      <c r="A213" s="373"/>
      <c r="B213" s="373"/>
      <c r="C213" s="373"/>
      <c r="D213" s="373"/>
      <c r="E213" s="373"/>
      <c r="F213" s="373"/>
      <c r="G213" s="373"/>
      <c r="H213" s="373"/>
    </row>
    <row r="214" spans="1:8" ht="24" customHeight="1" x14ac:dyDescent="0.25">
      <c r="A214" s="140"/>
      <c r="B214" s="185"/>
      <c r="C214" s="185"/>
      <c r="D214" s="185"/>
      <c r="E214" s="185"/>
      <c r="F214" s="185"/>
      <c r="G214" s="185"/>
      <c r="H214" s="185"/>
    </row>
    <row r="215" spans="1:8" ht="15" x14ac:dyDescent="0.25">
      <c r="A215" s="140" t="s">
        <v>124</v>
      </c>
      <c r="B215" s="185"/>
      <c r="C215" s="185"/>
      <c r="D215" s="185"/>
      <c r="E215" s="185"/>
      <c r="F215" s="185"/>
      <c r="G215" s="366">
        <f>SUM(G216:H287)</f>
        <v>26318</v>
      </c>
      <c r="H215" s="367"/>
    </row>
    <row r="216" spans="1:8" ht="15" customHeight="1" x14ac:dyDescent="0.25">
      <c r="A216" s="368" t="s">
        <v>697</v>
      </c>
      <c r="B216" s="368"/>
      <c r="C216" s="368"/>
      <c r="D216" s="368"/>
      <c r="E216" s="368"/>
      <c r="F216" s="368"/>
      <c r="G216" s="364">
        <v>20</v>
      </c>
      <c r="H216" s="365"/>
    </row>
    <row r="217" spans="1:8" ht="15" x14ac:dyDescent="0.25">
      <c r="A217" s="368" t="s">
        <v>397</v>
      </c>
      <c r="B217" s="368"/>
      <c r="C217" s="368"/>
      <c r="D217" s="368"/>
      <c r="E217" s="368"/>
      <c r="F217" s="368"/>
      <c r="G217" s="364">
        <v>39</v>
      </c>
      <c r="H217" s="365"/>
    </row>
    <row r="218" spans="1:8" ht="15" customHeight="1" x14ac:dyDescent="0.25">
      <c r="A218" s="368" t="s">
        <v>398</v>
      </c>
      <c r="B218" s="368"/>
      <c r="C218" s="368"/>
      <c r="D218" s="368"/>
      <c r="E218" s="368"/>
      <c r="F218" s="368"/>
      <c r="G218" s="364"/>
      <c r="H218" s="365"/>
    </row>
    <row r="219" spans="1:8" ht="15" customHeight="1" x14ac:dyDescent="0.25">
      <c r="A219" s="368"/>
      <c r="B219" s="368"/>
      <c r="C219" s="368"/>
      <c r="D219" s="368"/>
      <c r="E219" s="368"/>
      <c r="F219" s="368"/>
      <c r="G219" s="364">
        <v>218</v>
      </c>
      <c r="H219" s="365"/>
    </row>
    <row r="220" spans="1:8" ht="15" customHeight="1" x14ac:dyDescent="0.25">
      <c r="A220" s="368" t="s">
        <v>399</v>
      </c>
      <c r="B220" s="368"/>
      <c r="C220" s="368"/>
      <c r="D220" s="368"/>
      <c r="E220" s="368"/>
      <c r="F220" s="368"/>
      <c r="G220" s="364"/>
      <c r="H220" s="365"/>
    </row>
    <row r="221" spans="1:8" ht="15" customHeight="1" x14ac:dyDescent="0.25">
      <c r="A221" s="368"/>
      <c r="B221" s="368"/>
      <c r="C221" s="368"/>
      <c r="D221" s="368"/>
      <c r="E221" s="368"/>
      <c r="F221" s="368"/>
      <c r="G221" s="364">
        <v>8874</v>
      </c>
      <c r="H221" s="365"/>
    </row>
    <row r="222" spans="1:8" ht="15" x14ac:dyDescent="0.25">
      <c r="A222" s="368" t="s">
        <v>400</v>
      </c>
      <c r="B222" s="368"/>
      <c r="C222" s="368"/>
      <c r="D222" s="368"/>
      <c r="E222" s="368"/>
      <c r="F222" s="368"/>
      <c r="G222" s="364">
        <v>135</v>
      </c>
      <c r="H222" s="365"/>
    </row>
    <row r="223" spans="1:8" ht="15" customHeight="1" x14ac:dyDescent="0.25">
      <c r="A223" s="368" t="s">
        <v>401</v>
      </c>
      <c r="B223" s="368"/>
      <c r="C223" s="368"/>
      <c r="D223" s="368"/>
      <c r="E223" s="368"/>
      <c r="F223" s="368"/>
      <c r="G223" s="364"/>
      <c r="H223" s="365"/>
    </row>
    <row r="224" spans="1:8" ht="15" customHeight="1" x14ac:dyDescent="0.25">
      <c r="A224" s="368"/>
      <c r="B224" s="368"/>
      <c r="C224" s="368"/>
      <c r="D224" s="368"/>
      <c r="E224" s="368"/>
      <c r="F224" s="368"/>
      <c r="G224" s="364"/>
      <c r="H224" s="365"/>
    </row>
    <row r="225" spans="1:8" ht="15" customHeight="1" x14ac:dyDescent="0.25">
      <c r="A225" s="368"/>
      <c r="B225" s="368"/>
      <c r="C225" s="368"/>
      <c r="D225" s="368"/>
      <c r="E225" s="368"/>
      <c r="F225" s="368"/>
      <c r="G225" s="364">
        <v>4233</v>
      </c>
      <c r="H225" s="365"/>
    </row>
    <row r="226" spans="1:8" ht="15" x14ac:dyDescent="0.25">
      <c r="A226" s="368" t="s">
        <v>402</v>
      </c>
      <c r="B226" s="368"/>
      <c r="C226" s="368"/>
      <c r="D226" s="368"/>
      <c r="E226" s="368"/>
      <c r="F226" s="368"/>
      <c r="G226" s="364">
        <v>52</v>
      </c>
      <c r="H226" s="365"/>
    </row>
    <row r="227" spans="1:8" ht="15" customHeight="1" x14ac:dyDescent="0.25">
      <c r="A227" s="368" t="s">
        <v>403</v>
      </c>
      <c r="B227" s="368"/>
      <c r="C227" s="368"/>
      <c r="D227" s="368"/>
      <c r="E227" s="368"/>
      <c r="F227" s="368"/>
      <c r="G227" s="364"/>
      <c r="H227" s="365"/>
    </row>
    <row r="228" spans="1:8" ht="15" customHeight="1" x14ac:dyDescent="0.25">
      <c r="A228" s="368"/>
      <c r="B228" s="368"/>
      <c r="C228" s="368"/>
      <c r="D228" s="368"/>
      <c r="E228" s="368"/>
      <c r="F228" s="368"/>
      <c r="G228" s="364">
        <v>84</v>
      </c>
      <c r="H228" s="365"/>
    </row>
    <row r="229" spans="1:8" ht="15" x14ac:dyDescent="0.25">
      <c r="A229" s="368" t="s">
        <v>404</v>
      </c>
      <c r="B229" s="368"/>
      <c r="C229" s="368"/>
      <c r="D229" s="368"/>
      <c r="E229" s="368"/>
      <c r="F229" s="368"/>
      <c r="G229" s="364">
        <v>17</v>
      </c>
      <c r="H229" s="365"/>
    </row>
    <row r="230" spans="1:8" ht="15" x14ac:dyDescent="0.25">
      <c r="A230" s="368" t="s">
        <v>405</v>
      </c>
      <c r="B230" s="368"/>
      <c r="C230" s="368"/>
      <c r="D230" s="368"/>
      <c r="E230" s="368"/>
      <c r="F230" s="368"/>
      <c r="G230" s="364">
        <v>27</v>
      </c>
      <c r="H230" s="365"/>
    </row>
    <row r="231" spans="1:8" ht="15" x14ac:dyDescent="0.25">
      <c r="A231" s="368" t="s">
        <v>406</v>
      </c>
      <c r="B231" s="368"/>
      <c r="C231" s="368"/>
      <c r="D231" s="368"/>
      <c r="E231" s="368"/>
      <c r="F231" s="368"/>
      <c r="G231" s="364">
        <v>10</v>
      </c>
      <c r="H231" s="365"/>
    </row>
    <row r="232" spans="1:8" ht="15" customHeight="1" x14ac:dyDescent="0.25">
      <c r="A232" s="368" t="s">
        <v>407</v>
      </c>
      <c r="B232" s="368"/>
      <c r="C232" s="368"/>
      <c r="D232" s="368"/>
      <c r="E232" s="368"/>
      <c r="F232" s="368"/>
      <c r="G232" s="364"/>
      <c r="H232" s="365"/>
    </row>
    <row r="233" spans="1:8" ht="15" customHeight="1" x14ac:dyDescent="0.25">
      <c r="A233" s="368"/>
      <c r="B233" s="368"/>
      <c r="C233" s="368"/>
      <c r="D233" s="368"/>
      <c r="E233" s="368"/>
      <c r="F233" s="368"/>
      <c r="G233" s="364">
        <v>109</v>
      </c>
      <c r="H233" s="365"/>
    </row>
    <row r="234" spans="1:8" ht="15" customHeight="1" x14ac:dyDescent="0.25">
      <c r="A234" s="368" t="s">
        <v>408</v>
      </c>
      <c r="B234" s="368"/>
      <c r="C234" s="368"/>
      <c r="D234" s="368"/>
      <c r="E234" s="368"/>
      <c r="F234" s="368"/>
      <c r="G234" s="364"/>
      <c r="H234" s="365"/>
    </row>
    <row r="235" spans="1:8" ht="15" customHeight="1" x14ac:dyDescent="0.25">
      <c r="A235" s="368"/>
      <c r="B235" s="368"/>
      <c r="C235" s="368"/>
      <c r="D235" s="368"/>
      <c r="E235" s="368"/>
      <c r="F235" s="368"/>
      <c r="G235" s="364">
        <v>50</v>
      </c>
      <c r="H235" s="365"/>
    </row>
    <row r="236" spans="1:8" ht="15" x14ac:dyDescent="0.25">
      <c r="A236" s="368" t="s">
        <v>409</v>
      </c>
      <c r="B236" s="368"/>
      <c r="C236" s="368"/>
      <c r="D236" s="368"/>
      <c r="E236" s="368"/>
      <c r="F236" s="368"/>
      <c r="G236" s="364">
        <v>97</v>
      </c>
      <c r="H236" s="365"/>
    </row>
    <row r="237" spans="1:8" ht="15" customHeight="1" x14ac:dyDescent="0.25">
      <c r="A237" s="368" t="s">
        <v>410</v>
      </c>
      <c r="B237" s="368"/>
      <c r="C237" s="368"/>
      <c r="D237" s="368"/>
      <c r="E237" s="368"/>
      <c r="F237" s="368"/>
      <c r="G237" s="364">
        <v>13</v>
      </c>
      <c r="H237" s="365"/>
    </row>
    <row r="238" spans="1:8" ht="15" customHeight="1" x14ac:dyDescent="0.25">
      <c r="A238" s="368" t="s">
        <v>411</v>
      </c>
      <c r="B238" s="368"/>
      <c r="C238" s="368"/>
      <c r="D238" s="368"/>
      <c r="E238" s="368"/>
      <c r="F238" s="368"/>
      <c r="G238" s="364">
        <v>203</v>
      </c>
      <c r="H238" s="365"/>
    </row>
    <row r="239" spans="1:8" ht="15" x14ac:dyDescent="0.25">
      <c r="A239" s="368" t="s">
        <v>412</v>
      </c>
      <c r="B239" s="368"/>
      <c r="C239" s="368"/>
      <c r="D239" s="368"/>
      <c r="E239" s="368"/>
      <c r="F239" s="368"/>
      <c r="G239" s="364">
        <v>370</v>
      </c>
      <c r="H239" s="365"/>
    </row>
    <row r="240" spans="1:8" ht="15" x14ac:dyDescent="0.25">
      <c r="A240" s="368" t="s">
        <v>413</v>
      </c>
      <c r="B240" s="368"/>
      <c r="C240" s="368"/>
      <c r="D240" s="368"/>
      <c r="E240" s="368"/>
      <c r="F240" s="368"/>
      <c r="G240" s="364">
        <v>52</v>
      </c>
      <c r="H240" s="365"/>
    </row>
    <row r="241" spans="1:8" ht="15" x14ac:dyDescent="0.25">
      <c r="A241" s="368" t="s">
        <v>414</v>
      </c>
      <c r="B241" s="368"/>
      <c r="C241" s="368"/>
      <c r="D241" s="368"/>
      <c r="E241" s="368"/>
      <c r="F241" s="368"/>
      <c r="G241" s="364">
        <v>39</v>
      </c>
      <c r="H241" s="365"/>
    </row>
    <row r="242" spans="1:8" ht="15" customHeight="1" x14ac:dyDescent="0.25">
      <c r="A242" s="368" t="s">
        <v>415</v>
      </c>
      <c r="B242" s="368"/>
      <c r="C242" s="368"/>
      <c r="D242" s="368"/>
      <c r="E242" s="368"/>
      <c r="F242" s="368"/>
      <c r="G242" s="364"/>
      <c r="H242" s="365"/>
    </row>
    <row r="243" spans="1:8" ht="15" x14ac:dyDescent="0.25">
      <c r="A243" s="368"/>
      <c r="B243" s="368"/>
      <c r="C243" s="368"/>
      <c r="D243" s="368"/>
      <c r="E243" s="368"/>
      <c r="F243" s="368"/>
      <c r="G243" s="364">
        <v>210</v>
      </c>
      <c r="H243" s="365"/>
    </row>
    <row r="244" spans="1:8" ht="15" x14ac:dyDescent="0.25">
      <c r="A244" s="368" t="s">
        <v>416</v>
      </c>
      <c r="B244" s="368"/>
      <c r="C244" s="368"/>
      <c r="D244" s="368"/>
      <c r="E244" s="368"/>
      <c r="F244" s="368"/>
      <c r="G244" s="364">
        <v>31</v>
      </c>
      <c r="H244" s="365"/>
    </row>
    <row r="245" spans="1:8" ht="15" customHeight="1" x14ac:dyDescent="0.25">
      <c r="A245" s="368" t="s">
        <v>417</v>
      </c>
      <c r="B245" s="368"/>
      <c r="C245" s="368"/>
      <c r="D245" s="368"/>
      <c r="E245" s="368"/>
      <c r="F245" s="368"/>
      <c r="G245" s="364"/>
      <c r="H245" s="365"/>
    </row>
    <row r="246" spans="1:8" ht="15" x14ac:dyDescent="0.25">
      <c r="A246" s="368"/>
      <c r="B246" s="368"/>
      <c r="C246" s="368"/>
      <c r="D246" s="368"/>
      <c r="E246" s="368"/>
      <c r="F246" s="368"/>
      <c r="G246" s="364">
        <v>65</v>
      </c>
      <c r="H246" s="365"/>
    </row>
    <row r="247" spans="1:8" ht="15" x14ac:dyDescent="0.25">
      <c r="A247" s="368" t="s">
        <v>418</v>
      </c>
      <c r="B247" s="368"/>
      <c r="C247" s="368"/>
      <c r="D247" s="368"/>
      <c r="E247" s="368"/>
      <c r="F247" s="368"/>
      <c r="G247" s="364">
        <v>400</v>
      </c>
      <c r="H247" s="365"/>
    </row>
    <row r="248" spans="1:8" ht="15" x14ac:dyDescent="0.25">
      <c r="A248" s="368" t="s">
        <v>419</v>
      </c>
      <c r="B248" s="368"/>
      <c r="C248" s="368"/>
      <c r="D248" s="368"/>
      <c r="E248" s="368"/>
      <c r="F248" s="368"/>
      <c r="G248" s="364">
        <v>280</v>
      </c>
      <c r="H248" s="365"/>
    </row>
    <row r="249" spans="1:8" ht="15" customHeight="1" x14ac:dyDescent="0.25">
      <c r="A249" s="368" t="s">
        <v>420</v>
      </c>
      <c r="B249" s="368"/>
      <c r="C249" s="368"/>
      <c r="D249" s="368"/>
      <c r="E249" s="368"/>
      <c r="F249" s="368"/>
      <c r="G249" s="364">
        <v>2516</v>
      </c>
      <c r="H249" s="365"/>
    </row>
    <row r="250" spans="1:8" ht="15" customHeight="1" x14ac:dyDescent="0.25">
      <c r="A250" s="368" t="s">
        <v>648</v>
      </c>
      <c r="B250" s="368"/>
      <c r="C250" s="368"/>
      <c r="D250" s="368"/>
      <c r="E250" s="368"/>
      <c r="F250" s="368"/>
      <c r="G250" s="364"/>
      <c r="H250" s="365"/>
    </row>
    <row r="251" spans="1:8" ht="15" customHeight="1" x14ac:dyDescent="0.25">
      <c r="A251" s="368"/>
      <c r="B251" s="368"/>
      <c r="C251" s="368"/>
      <c r="D251" s="368"/>
      <c r="E251" s="368"/>
      <c r="F251" s="368"/>
      <c r="G251" s="364">
        <v>299</v>
      </c>
      <c r="H251" s="365"/>
    </row>
    <row r="252" spans="1:8" ht="15" customHeight="1" x14ac:dyDescent="0.25">
      <c r="A252" s="368" t="s">
        <v>421</v>
      </c>
      <c r="B252" s="368"/>
      <c r="C252" s="368"/>
      <c r="D252" s="368"/>
      <c r="E252" s="368"/>
      <c r="F252" s="368"/>
      <c r="G252" s="364">
        <v>0</v>
      </c>
      <c r="H252" s="365"/>
    </row>
    <row r="253" spans="1:8" ht="15" customHeight="1" x14ac:dyDescent="0.25">
      <c r="A253" s="368" t="s">
        <v>422</v>
      </c>
      <c r="B253" s="368"/>
      <c r="C253" s="368"/>
      <c r="D253" s="368"/>
      <c r="E253" s="368"/>
      <c r="F253" s="368"/>
      <c r="G253" s="364"/>
      <c r="H253" s="365"/>
    </row>
    <row r="254" spans="1:8" ht="15" x14ac:dyDescent="0.25">
      <c r="A254" s="368"/>
      <c r="B254" s="368"/>
      <c r="C254" s="368"/>
      <c r="D254" s="368"/>
      <c r="E254" s="368"/>
      <c r="F254" s="368"/>
      <c r="G254" s="364">
        <v>216</v>
      </c>
      <c r="H254" s="365"/>
    </row>
    <row r="255" spans="1:8" ht="15" x14ac:dyDescent="0.25">
      <c r="A255" s="368" t="s">
        <v>698</v>
      </c>
      <c r="B255" s="368"/>
      <c r="C255" s="368"/>
      <c r="D255" s="368"/>
      <c r="E255" s="368"/>
      <c r="F255" s="368"/>
      <c r="G255" s="364">
        <v>97</v>
      </c>
      <c r="H255" s="365"/>
    </row>
    <row r="256" spans="1:8" ht="15" customHeight="1" x14ac:dyDescent="0.25">
      <c r="A256" s="368" t="s">
        <v>423</v>
      </c>
      <c r="B256" s="368"/>
      <c r="C256" s="368"/>
      <c r="D256" s="368"/>
      <c r="E256" s="368"/>
      <c r="F256" s="368"/>
      <c r="G256" s="364"/>
      <c r="H256" s="365"/>
    </row>
    <row r="257" spans="1:8" ht="15" x14ac:dyDescent="0.25">
      <c r="A257" s="368"/>
      <c r="B257" s="368"/>
      <c r="C257" s="368"/>
      <c r="D257" s="368"/>
      <c r="E257" s="368"/>
      <c r="F257" s="368"/>
      <c r="G257" s="364">
        <v>59</v>
      </c>
      <c r="H257" s="365"/>
    </row>
    <row r="258" spans="1:8" ht="15" customHeight="1" x14ac:dyDescent="0.25">
      <c r="A258" s="368" t="s">
        <v>424</v>
      </c>
      <c r="B258" s="368"/>
      <c r="C258" s="368"/>
      <c r="D258" s="368"/>
      <c r="E258" s="368"/>
      <c r="F258" s="368"/>
      <c r="G258" s="364"/>
      <c r="H258" s="365"/>
    </row>
    <row r="259" spans="1:8" ht="15" x14ac:dyDescent="0.25">
      <c r="A259" s="368"/>
      <c r="B259" s="368"/>
      <c r="C259" s="368"/>
      <c r="D259" s="368"/>
      <c r="E259" s="368"/>
      <c r="F259" s="368"/>
      <c r="G259" s="364">
        <v>30</v>
      </c>
      <c r="H259" s="365"/>
    </row>
    <row r="260" spans="1:8" ht="15" customHeight="1" x14ac:dyDescent="0.25">
      <c r="A260" s="368" t="s">
        <v>425</v>
      </c>
      <c r="B260" s="368"/>
      <c r="C260" s="368"/>
      <c r="D260" s="368"/>
      <c r="E260" s="368"/>
      <c r="F260" s="368"/>
      <c r="G260" s="364"/>
      <c r="H260" s="365"/>
    </row>
    <row r="261" spans="1:8" ht="15" x14ac:dyDescent="0.25">
      <c r="A261" s="368"/>
      <c r="B261" s="368"/>
      <c r="C261" s="368"/>
      <c r="D261" s="368"/>
      <c r="E261" s="368"/>
      <c r="F261" s="368"/>
      <c r="G261" s="364">
        <v>68</v>
      </c>
      <c r="H261" s="365"/>
    </row>
    <row r="262" spans="1:8" ht="15" x14ac:dyDescent="0.25">
      <c r="A262" s="368" t="s">
        <v>426</v>
      </c>
      <c r="B262" s="368"/>
      <c r="C262" s="368"/>
      <c r="D262" s="368"/>
      <c r="E262" s="368"/>
      <c r="F262" s="368"/>
      <c r="G262" s="364">
        <v>1800</v>
      </c>
      <c r="H262" s="365"/>
    </row>
    <row r="263" spans="1:8" ht="15" x14ac:dyDescent="0.25">
      <c r="A263" s="368" t="s">
        <v>427</v>
      </c>
      <c r="B263" s="368"/>
      <c r="C263" s="368"/>
      <c r="D263" s="368"/>
      <c r="E263" s="368"/>
      <c r="F263" s="368"/>
      <c r="G263" s="364">
        <v>300</v>
      </c>
      <c r="H263" s="365"/>
    </row>
    <row r="264" spans="1:8" ht="15" x14ac:dyDescent="0.25">
      <c r="A264" s="368" t="s">
        <v>428</v>
      </c>
      <c r="B264" s="368"/>
      <c r="C264" s="368"/>
      <c r="D264" s="368"/>
      <c r="E264" s="368"/>
      <c r="F264" s="368"/>
      <c r="G264" s="364">
        <v>60</v>
      </c>
      <c r="H264" s="365"/>
    </row>
    <row r="265" spans="1:8" ht="15" x14ac:dyDescent="0.25">
      <c r="A265" s="368" t="s">
        <v>699</v>
      </c>
      <c r="B265" s="368"/>
      <c r="C265" s="368"/>
      <c r="D265" s="368"/>
      <c r="E265" s="368"/>
      <c r="F265" s="368"/>
      <c r="G265" s="364">
        <v>100</v>
      </c>
      <c r="H265" s="365"/>
    </row>
    <row r="266" spans="1:8" ht="15" x14ac:dyDescent="0.25">
      <c r="A266" s="368" t="s">
        <v>429</v>
      </c>
      <c r="B266" s="368"/>
      <c r="C266" s="368"/>
      <c r="D266" s="368"/>
      <c r="E266" s="368"/>
      <c r="F266" s="368"/>
      <c r="G266" s="364">
        <v>335</v>
      </c>
      <c r="H266" s="365"/>
    </row>
    <row r="267" spans="1:8" ht="15" x14ac:dyDescent="0.25">
      <c r="A267" s="368" t="s">
        <v>430</v>
      </c>
      <c r="B267" s="368"/>
      <c r="C267" s="368"/>
      <c r="D267" s="368"/>
      <c r="E267" s="368"/>
      <c r="F267" s="368"/>
      <c r="G267" s="364">
        <v>30</v>
      </c>
      <c r="H267" s="365"/>
    </row>
    <row r="268" spans="1:8" ht="15" x14ac:dyDescent="0.25">
      <c r="A268" s="368" t="s">
        <v>431</v>
      </c>
      <c r="B268" s="368"/>
      <c r="C268" s="368"/>
      <c r="D268" s="368"/>
      <c r="E268" s="368"/>
      <c r="F268" s="368"/>
      <c r="G268" s="364">
        <v>272</v>
      </c>
      <c r="H268" s="365"/>
    </row>
    <row r="269" spans="1:8" ht="15" x14ac:dyDescent="0.25">
      <c r="A269" s="368" t="s">
        <v>432</v>
      </c>
      <c r="B269" s="368"/>
      <c r="C269" s="368"/>
      <c r="D269" s="368"/>
      <c r="E269" s="368"/>
      <c r="F269" s="368"/>
      <c r="G269" s="364">
        <v>420</v>
      </c>
      <c r="H269" s="365"/>
    </row>
    <row r="270" spans="1:8" ht="15" x14ac:dyDescent="0.25">
      <c r="A270" s="368" t="s">
        <v>433</v>
      </c>
      <c r="B270" s="368"/>
      <c r="C270" s="368"/>
      <c r="D270" s="368"/>
      <c r="E270" s="368"/>
      <c r="F270" s="368"/>
      <c r="G270" s="364">
        <v>250</v>
      </c>
      <c r="H270" s="365"/>
    </row>
    <row r="271" spans="1:8" ht="15" x14ac:dyDescent="0.25">
      <c r="A271" s="368" t="s">
        <v>434</v>
      </c>
      <c r="B271" s="368"/>
      <c r="C271" s="368"/>
      <c r="D271" s="368"/>
      <c r="E271" s="368"/>
      <c r="F271" s="368"/>
      <c r="G271" s="364">
        <v>0</v>
      </c>
      <c r="H271" s="365"/>
    </row>
    <row r="272" spans="1:8" ht="15" x14ac:dyDescent="0.25">
      <c r="A272" s="368" t="s">
        <v>435</v>
      </c>
      <c r="B272" s="368"/>
      <c r="C272" s="368"/>
      <c r="D272" s="368"/>
      <c r="E272" s="368"/>
      <c r="F272" s="368"/>
      <c r="G272" s="364">
        <v>160</v>
      </c>
      <c r="H272" s="365"/>
    </row>
    <row r="273" spans="1:9" ht="15" x14ac:dyDescent="0.25">
      <c r="A273" s="368" t="s">
        <v>436</v>
      </c>
      <c r="B273" s="368"/>
      <c r="C273" s="368"/>
      <c r="D273" s="368"/>
      <c r="E273" s="368"/>
      <c r="F273" s="368"/>
      <c r="G273" s="364">
        <v>20</v>
      </c>
      <c r="H273" s="365"/>
    </row>
    <row r="274" spans="1:9" ht="15" x14ac:dyDescent="0.25">
      <c r="A274" s="368" t="s">
        <v>700</v>
      </c>
      <c r="B274" s="368"/>
      <c r="C274" s="368"/>
      <c r="D274" s="368"/>
      <c r="E274" s="368"/>
      <c r="F274" s="368"/>
      <c r="G274" s="364">
        <v>20</v>
      </c>
      <c r="H274" s="365"/>
    </row>
    <row r="275" spans="1:9" ht="15" x14ac:dyDescent="0.25">
      <c r="A275" s="368" t="s">
        <v>437</v>
      </c>
      <c r="B275" s="368"/>
      <c r="C275" s="368"/>
      <c r="D275" s="368"/>
      <c r="E275" s="368"/>
      <c r="F275" s="368"/>
      <c r="G275" s="364">
        <v>200</v>
      </c>
      <c r="H275" s="365"/>
      <c r="I275" s="32">
        <f>SUM(G263:H275)</f>
        <v>2167</v>
      </c>
    </row>
    <row r="276" spans="1:9" ht="15" customHeight="1" x14ac:dyDescent="0.25">
      <c r="A276" s="368" t="s">
        <v>438</v>
      </c>
      <c r="B276" s="368"/>
      <c r="C276" s="368"/>
      <c r="D276" s="368"/>
      <c r="E276" s="368"/>
      <c r="F276" s="368"/>
      <c r="G276" s="364">
        <v>1300</v>
      </c>
      <c r="H276" s="365"/>
      <c r="I276" s="32"/>
    </row>
    <row r="277" spans="1:9" ht="15" customHeight="1" x14ac:dyDescent="0.25">
      <c r="A277" s="368" t="s">
        <v>741</v>
      </c>
      <c r="B277" s="368"/>
      <c r="C277" s="368"/>
      <c r="D277" s="368"/>
      <c r="E277" s="368"/>
      <c r="F277" s="368"/>
      <c r="G277" s="364">
        <v>1178</v>
      </c>
      <c r="H277" s="365"/>
      <c r="I277" s="32"/>
    </row>
    <row r="278" spans="1:9" ht="15" customHeight="1" x14ac:dyDescent="0.25">
      <c r="A278" s="368" t="s">
        <v>742</v>
      </c>
      <c r="B278" s="368"/>
      <c r="C278" s="368"/>
      <c r="D278" s="368"/>
      <c r="E278" s="368"/>
      <c r="F278" s="368"/>
      <c r="G278" s="364">
        <v>300</v>
      </c>
      <c r="H278" s="365"/>
      <c r="I278" s="32"/>
    </row>
    <row r="279" spans="1:9" ht="15" customHeight="1" x14ac:dyDescent="0.25">
      <c r="A279" s="368" t="s">
        <v>743</v>
      </c>
      <c r="B279" s="368"/>
      <c r="C279" s="368"/>
      <c r="D279" s="368"/>
      <c r="E279" s="368"/>
      <c r="F279" s="368"/>
      <c r="G279" s="364">
        <v>100</v>
      </c>
      <c r="H279" s="365"/>
      <c r="I279" s="32"/>
    </row>
    <row r="280" spans="1:9" ht="15" customHeight="1" x14ac:dyDescent="0.25">
      <c r="A280" s="368" t="s">
        <v>744</v>
      </c>
      <c r="B280" s="368"/>
      <c r="C280" s="368"/>
      <c r="D280" s="368"/>
      <c r="E280" s="368"/>
      <c r="F280" s="368"/>
      <c r="G280" s="364">
        <v>100</v>
      </c>
      <c r="H280" s="365"/>
      <c r="I280" s="32"/>
    </row>
    <row r="281" spans="1:9" ht="15" customHeight="1" x14ac:dyDescent="0.25">
      <c r="A281" s="368" t="s">
        <v>745</v>
      </c>
      <c r="B281" s="368"/>
      <c r="C281" s="368"/>
      <c r="D281" s="368"/>
      <c r="E281" s="368"/>
      <c r="F281" s="368"/>
      <c r="G281" s="364">
        <v>50</v>
      </c>
      <c r="H281" s="365"/>
      <c r="I281" s="32"/>
    </row>
    <row r="282" spans="1:9" ht="15" customHeight="1" x14ac:dyDescent="0.25">
      <c r="A282" s="368" t="s">
        <v>746</v>
      </c>
      <c r="B282" s="368"/>
      <c r="C282" s="368"/>
      <c r="D282" s="368"/>
      <c r="E282" s="368"/>
      <c r="F282" s="368"/>
      <c r="G282" s="364">
        <v>160</v>
      </c>
      <c r="H282" s="365"/>
      <c r="I282" s="32"/>
    </row>
    <row r="283" spans="1:9" ht="15" customHeight="1" x14ac:dyDescent="0.25">
      <c r="A283" s="368" t="s">
        <v>747</v>
      </c>
      <c r="B283" s="368"/>
      <c r="C283" s="368"/>
      <c r="D283" s="368"/>
      <c r="E283" s="368"/>
      <c r="F283" s="368"/>
      <c r="G283" s="364">
        <v>50</v>
      </c>
      <c r="H283" s="365"/>
      <c r="I283" s="32"/>
    </row>
    <row r="284" spans="1:9" ht="15" customHeight="1" x14ac:dyDescent="0.25">
      <c r="A284" s="368" t="s">
        <v>748</v>
      </c>
      <c r="B284" s="368"/>
      <c r="C284" s="368"/>
      <c r="D284" s="368"/>
      <c r="E284" s="368"/>
      <c r="F284" s="368"/>
      <c r="G284" s="364">
        <v>50</v>
      </c>
      <c r="H284" s="365"/>
      <c r="I284" s="32"/>
    </row>
    <row r="285" spans="1:9" ht="15" hidden="1" customHeight="1" x14ac:dyDescent="0.25">
      <c r="A285" s="368" t="s">
        <v>749</v>
      </c>
      <c r="B285" s="368"/>
      <c r="C285" s="368"/>
      <c r="D285" s="368"/>
      <c r="E285" s="368"/>
      <c r="F285" s="368"/>
      <c r="G285" s="364">
        <v>0</v>
      </c>
      <c r="H285" s="365"/>
      <c r="I285" s="32"/>
    </row>
    <row r="286" spans="1:9" ht="15" customHeight="1" x14ac:dyDescent="0.25">
      <c r="A286" s="368" t="s">
        <v>770</v>
      </c>
      <c r="B286" s="368"/>
      <c r="C286" s="368"/>
      <c r="D286" s="368"/>
      <c r="E286" s="368"/>
      <c r="F286" s="368"/>
      <c r="G286" s="364">
        <v>100</v>
      </c>
      <c r="H286" s="365"/>
      <c r="I286" s="32"/>
    </row>
    <row r="287" spans="1:9" ht="15" customHeight="1" x14ac:dyDescent="0.25">
      <c r="A287" s="368" t="s">
        <v>750</v>
      </c>
      <c r="B287" s="368"/>
      <c r="C287" s="368"/>
      <c r="D287" s="368"/>
      <c r="E287" s="368"/>
      <c r="F287" s="368"/>
      <c r="G287" s="364">
        <v>50</v>
      </c>
      <c r="H287" s="365"/>
      <c r="I287" s="32"/>
    </row>
    <row r="288" spans="1:9" ht="23.25" customHeight="1" x14ac:dyDescent="0.25">
      <c r="A288" s="368"/>
      <c r="B288" s="368"/>
      <c r="C288" s="368"/>
      <c r="D288" s="368"/>
      <c r="E288" s="368"/>
      <c r="F288" s="368"/>
      <c r="G288" s="364"/>
      <c r="H288" s="365"/>
    </row>
    <row r="289" spans="1:8" ht="15" x14ac:dyDescent="0.25">
      <c r="A289" s="140" t="s">
        <v>20</v>
      </c>
      <c r="B289" s="185"/>
      <c r="C289" s="185"/>
      <c r="D289" s="185"/>
      <c r="E289" s="185"/>
      <c r="F289" s="185"/>
      <c r="G289" s="366">
        <f>SUM(G290:H311)</f>
        <v>13994</v>
      </c>
      <c r="H289" s="367"/>
    </row>
    <row r="290" spans="1:8" ht="15" customHeight="1" x14ac:dyDescent="0.25">
      <c r="A290" s="370" t="s">
        <v>701</v>
      </c>
      <c r="B290" s="370"/>
      <c r="C290" s="370"/>
      <c r="D290" s="370"/>
      <c r="E290" s="370"/>
      <c r="F290" s="370"/>
      <c r="G290" s="364">
        <v>2800</v>
      </c>
      <c r="H290" s="365"/>
    </row>
    <row r="291" spans="1:8" ht="15" x14ac:dyDescent="0.25">
      <c r="A291" s="368" t="s">
        <v>439</v>
      </c>
      <c r="B291" s="368"/>
      <c r="C291" s="368"/>
      <c r="D291" s="368"/>
      <c r="E291" s="368"/>
      <c r="F291" s="368"/>
      <c r="G291" s="364">
        <v>3457</v>
      </c>
      <c r="H291" s="365"/>
    </row>
    <row r="292" spans="1:8" ht="15" x14ac:dyDescent="0.25">
      <c r="A292" s="370" t="s">
        <v>440</v>
      </c>
      <c r="B292" s="370"/>
      <c r="C292" s="370"/>
      <c r="D292" s="370"/>
      <c r="E292" s="370"/>
      <c r="F292" s="370"/>
      <c r="G292" s="364">
        <v>1300</v>
      </c>
      <c r="H292" s="365"/>
    </row>
    <row r="293" spans="1:8" ht="15" x14ac:dyDescent="0.25">
      <c r="A293" s="370" t="s">
        <v>441</v>
      </c>
      <c r="B293" s="370"/>
      <c r="C293" s="370"/>
      <c r="D293" s="370"/>
      <c r="E293" s="370"/>
      <c r="F293" s="370"/>
      <c r="G293" s="364">
        <v>1056</v>
      </c>
      <c r="H293" s="365"/>
    </row>
    <row r="294" spans="1:8" ht="15" x14ac:dyDescent="0.25">
      <c r="A294" s="370" t="s">
        <v>442</v>
      </c>
      <c r="B294" s="370"/>
      <c r="C294" s="370"/>
      <c r="D294" s="370"/>
      <c r="E294" s="370"/>
      <c r="F294" s="370"/>
      <c r="G294" s="364">
        <v>720</v>
      </c>
      <c r="H294" s="365"/>
    </row>
    <row r="295" spans="1:8" ht="14.25" customHeight="1" x14ac:dyDescent="0.25">
      <c r="A295" s="356" t="s">
        <v>443</v>
      </c>
      <c r="B295" s="356"/>
      <c r="C295" s="356"/>
      <c r="D295" s="356"/>
      <c r="E295" s="356"/>
      <c r="F295" s="356"/>
      <c r="G295" s="364">
        <v>90</v>
      </c>
      <c r="H295" s="365"/>
    </row>
    <row r="296" spans="1:8" x14ac:dyDescent="0.2">
      <c r="A296" s="373" t="s">
        <v>444</v>
      </c>
      <c r="B296" s="374"/>
      <c r="C296" s="374"/>
      <c r="D296" s="374"/>
      <c r="E296" s="374"/>
      <c r="F296" s="374"/>
      <c r="G296" s="272"/>
      <c r="H296" s="272"/>
    </row>
    <row r="297" spans="1:8" ht="15" x14ac:dyDescent="0.25">
      <c r="A297" s="374"/>
      <c r="B297" s="374"/>
      <c r="C297" s="374"/>
      <c r="D297" s="374"/>
      <c r="E297" s="374"/>
      <c r="F297" s="374"/>
      <c r="G297" s="364">
        <v>481</v>
      </c>
      <c r="H297" s="365"/>
    </row>
    <row r="298" spans="1:8" ht="15" x14ac:dyDescent="0.25">
      <c r="A298" s="370" t="s">
        <v>445</v>
      </c>
      <c r="B298" s="370"/>
      <c r="C298" s="370"/>
      <c r="D298" s="370"/>
      <c r="E298" s="370"/>
      <c r="F298" s="370"/>
      <c r="G298" s="364">
        <v>117</v>
      </c>
      <c r="H298" s="365"/>
    </row>
    <row r="299" spans="1:8" ht="15" x14ac:dyDescent="0.25">
      <c r="A299" s="370" t="s">
        <v>446</v>
      </c>
      <c r="B299" s="370"/>
      <c r="C299" s="370"/>
      <c r="D299" s="370"/>
      <c r="E299" s="370"/>
      <c r="F299" s="370"/>
      <c r="G299" s="364">
        <v>156</v>
      </c>
      <c r="H299" s="365"/>
    </row>
    <row r="300" spans="1:8" x14ac:dyDescent="0.2">
      <c r="A300" s="373" t="s">
        <v>447</v>
      </c>
      <c r="B300" s="374"/>
      <c r="C300" s="374"/>
      <c r="D300" s="374"/>
      <c r="E300" s="374"/>
      <c r="F300" s="374"/>
      <c r="G300" s="272"/>
      <c r="H300" s="272"/>
    </row>
    <row r="301" spans="1:8" ht="15" x14ac:dyDescent="0.25">
      <c r="A301" s="374"/>
      <c r="B301" s="374"/>
      <c r="C301" s="374"/>
      <c r="D301" s="374"/>
      <c r="E301" s="374"/>
      <c r="F301" s="374"/>
      <c r="G301" s="364">
        <v>150</v>
      </c>
      <c r="H301" s="365"/>
    </row>
    <row r="302" spans="1:8" ht="15" x14ac:dyDescent="0.25">
      <c r="A302" s="370" t="s">
        <v>702</v>
      </c>
      <c r="B302" s="370"/>
      <c r="C302" s="370"/>
      <c r="D302" s="370"/>
      <c r="E302" s="370"/>
      <c r="F302" s="370"/>
      <c r="G302" s="364">
        <v>91</v>
      </c>
      <c r="H302" s="365"/>
    </row>
    <row r="303" spans="1:8" ht="15" x14ac:dyDescent="0.25">
      <c r="A303" s="370" t="s">
        <v>448</v>
      </c>
      <c r="B303" s="370"/>
      <c r="C303" s="370"/>
      <c r="D303" s="370"/>
      <c r="E303" s="370"/>
      <c r="F303" s="370"/>
      <c r="G303" s="364">
        <v>100</v>
      </c>
      <c r="H303" s="365"/>
    </row>
    <row r="304" spans="1:8" x14ac:dyDescent="0.2">
      <c r="A304" s="373" t="s">
        <v>449</v>
      </c>
      <c r="B304" s="374"/>
      <c r="C304" s="374"/>
      <c r="D304" s="374"/>
      <c r="E304" s="374"/>
      <c r="F304" s="374"/>
      <c r="G304" s="272"/>
      <c r="H304" s="272"/>
    </row>
    <row r="305" spans="1:8" x14ac:dyDescent="0.2">
      <c r="A305" s="374"/>
      <c r="B305" s="374"/>
      <c r="C305" s="374"/>
      <c r="D305" s="374"/>
      <c r="E305" s="374"/>
      <c r="F305" s="374"/>
      <c r="G305" s="272"/>
      <c r="H305" s="272"/>
    </row>
    <row r="306" spans="1:8" ht="15" x14ac:dyDescent="0.25">
      <c r="A306" s="374"/>
      <c r="B306" s="374"/>
      <c r="C306" s="374"/>
      <c r="D306" s="374"/>
      <c r="E306" s="374"/>
      <c r="F306" s="374"/>
      <c r="G306" s="364">
        <v>1258</v>
      </c>
      <c r="H306" s="365"/>
    </row>
    <row r="307" spans="1:8" ht="15" x14ac:dyDescent="0.25">
      <c r="A307" s="370" t="s">
        <v>450</v>
      </c>
      <c r="B307" s="370"/>
      <c r="C307" s="370"/>
      <c r="D307" s="370"/>
      <c r="E307" s="370"/>
      <c r="F307" s="370"/>
      <c r="G307" s="364">
        <v>1630</v>
      </c>
      <c r="H307" s="365"/>
    </row>
    <row r="308" spans="1:8" ht="15" x14ac:dyDescent="0.25">
      <c r="A308" s="370" t="s">
        <v>451</v>
      </c>
      <c r="B308" s="370"/>
      <c r="C308" s="370"/>
      <c r="D308" s="370"/>
      <c r="E308" s="370"/>
      <c r="F308" s="370"/>
      <c r="G308" s="364">
        <v>228</v>
      </c>
      <c r="H308" s="365"/>
    </row>
    <row r="309" spans="1:8" ht="15" x14ac:dyDescent="0.25">
      <c r="A309" s="368" t="s">
        <v>452</v>
      </c>
      <c r="B309" s="368"/>
      <c r="C309" s="368"/>
      <c r="D309" s="368"/>
      <c r="E309" s="368"/>
      <c r="F309" s="368"/>
      <c r="G309" s="364">
        <v>160</v>
      </c>
      <c r="H309" s="365"/>
    </row>
    <row r="310" spans="1:8" ht="15" x14ac:dyDescent="0.25">
      <c r="A310" s="368" t="s">
        <v>453</v>
      </c>
      <c r="B310" s="377"/>
      <c r="C310" s="377"/>
      <c r="D310" s="377"/>
      <c r="E310" s="377"/>
      <c r="F310" s="377"/>
      <c r="G310" s="364">
        <v>50</v>
      </c>
      <c r="H310" s="365"/>
    </row>
    <row r="311" spans="1:8" ht="15" x14ac:dyDescent="0.25">
      <c r="A311" s="368" t="s">
        <v>454</v>
      </c>
      <c r="B311" s="368"/>
      <c r="C311" s="368"/>
      <c r="D311" s="368"/>
      <c r="E311" s="368"/>
      <c r="F311" s="368"/>
      <c r="G311" s="364">
        <v>150</v>
      </c>
      <c r="H311" s="365"/>
    </row>
    <row r="312" spans="1:8" ht="19.5" customHeight="1" x14ac:dyDescent="0.25">
      <c r="A312" s="140"/>
      <c r="B312" s="185"/>
      <c r="C312" s="185"/>
      <c r="D312" s="185"/>
      <c r="E312" s="185"/>
      <c r="F312" s="185"/>
      <c r="G312" s="185"/>
      <c r="H312" s="185"/>
    </row>
    <row r="313" spans="1:8" ht="15" x14ac:dyDescent="0.25">
      <c r="A313" s="140" t="s">
        <v>21</v>
      </c>
      <c r="B313" s="185"/>
      <c r="C313" s="185"/>
      <c r="D313" s="185"/>
      <c r="E313" s="185"/>
      <c r="F313" s="185"/>
      <c r="G313" s="366">
        <f>SUM(G314:H343)</f>
        <v>5796</v>
      </c>
      <c r="H313" s="367"/>
    </row>
    <row r="314" spans="1:8" ht="15" x14ac:dyDescent="0.25">
      <c r="A314" s="368" t="s">
        <v>227</v>
      </c>
      <c r="B314" s="368"/>
      <c r="C314" s="368"/>
      <c r="D314" s="368"/>
      <c r="E314" s="368"/>
      <c r="F314" s="368"/>
      <c r="G314" s="364"/>
      <c r="H314" s="365"/>
    </row>
    <row r="315" spans="1:8" ht="15" x14ac:dyDescent="0.25">
      <c r="A315" s="383"/>
      <c r="B315" s="383"/>
      <c r="C315" s="383"/>
      <c r="D315" s="383"/>
      <c r="E315" s="383"/>
      <c r="F315" s="383"/>
      <c r="G315" s="364">
        <v>100</v>
      </c>
      <c r="H315" s="365"/>
    </row>
    <row r="316" spans="1:8" ht="15" x14ac:dyDescent="0.25">
      <c r="A316" s="368" t="s">
        <v>228</v>
      </c>
      <c r="B316" s="368"/>
      <c r="C316" s="368"/>
      <c r="D316" s="368"/>
      <c r="E316" s="368"/>
      <c r="F316" s="368"/>
      <c r="G316" s="364">
        <v>120</v>
      </c>
      <c r="H316" s="365"/>
    </row>
    <row r="317" spans="1:8" ht="15" x14ac:dyDescent="0.25">
      <c r="A317" s="370" t="s">
        <v>455</v>
      </c>
      <c r="B317" s="370"/>
      <c r="C317" s="370"/>
      <c r="D317" s="370"/>
      <c r="E317" s="370"/>
      <c r="F317" s="370"/>
      <c r="G317" s="364">
        <v>500</v>
      </c>
      <c r="H317" s="365"/>
    </row>
    <row r="318" spans="1:8" ht="15" x14ac:dyDescent="0.25">
      <c r="A318" s="368" t="s">
        <v>229</v>
      </c>
      <c r="B318" s="368"/>
      <c r="C318" s="368"/>
      <c r="D318" s="368"/>
      <c r="E318" s="368"/>
      <c r="F318" s="368"/>
      <c r="G318" s="364">
        <v>107</v>
      </c>
      <c r="H318" s="365"/>
    </row>
    <row r="319" spans="1:8" x14ac:dyDescent="0.2">
      <c r="A319" s="370" t="s">
        <v>456</v>
      </c>
      <c r="B319" s="370"/>
      <c r="C319" s="370"/>
      <c r="D319" s="370"/>
      <c r="E319" s="370"/>
      <c r="F319" s="370"/>
      <c r="G319" s="364">
        <v>363</v>
      </c>
      <c r="H319" s="364"/>
    </row>
    <row r="320" spans="1:8" ht="15.75" customHeight="1" x14ac:dyDescent="0.2">
      <c r="A320" s="368" t="s">
        <v>457</v>
      </c>
      <c r="B320" s="368"/>
      <c r="C320" s="368"/>
      <c r="D320" s="368"/>
      <c r="E320" s="368"/>
      <c r="F320" s="368"/>
      <c r="G320" s="135"/>
    </row>
    <row r="321" spans="1:8" ht="15" x14ac:dyDescent="0.25">
      <c r="A321" s="368"/>
      <c r="B321" s="368"/>
      <c r="C321" s="368"/>
      <c r="D321" s="368"/>
      <c r="E321" s="368"/>
      <c r="F321" s="368"/>
      <c r="G321" s="364">
        <v>800</v>
      </c>
      <c r="H321" s="365"/>
    </row>
    <row r="322" spans="1:8" ht="15" x14ac:dyDescent="0.25">
      <c r="A322" s="370" t="s">
        <v>458</v>
      </c>
      <c r="B322" s="370"/>
      <c r="C322" s="370"/>
      <c r="D322" s="370"/>
      <c r="E322" s="370"/>
      <c r="F322" s="370"/>
      <c r="G322" s="364">
        <v>312</v>
      </c>
      <c r="H322" s="365"/>
    </row>
    <row r="323" spans="1:8" ht="15" x14ac:dyDescent="0.25">
      <c r="A323" s="176" t="s">
        <v>459</v>
      </c>
      <c r="B323" s="273"/>
      <c r="C323" s="273"/>
      <c r="D323" s="273"/>
      <c r="E323" s="273"/>
      <c r="F323" s="273"/>
      <c r="G323" s="364">
        <v>294</v>
      </c>
      <c r="H323" s="365"/>
    </row>
    <row r="324" spans="1:8" ht="15" x14ac:dyDescent="0.25">
      <c r="A324" s="368" t="s">
        <v>460</v>
      </c>
      <c r="B324" s="368"/>
      <c r="C324" s="368"/>
      <c r="D324" s="368"/>
      <c r="E324" s="368"/>
      <c r="F324" s="368"/>
      <c r="G324" s="364"/>
      <c r="H324" s="365"/>
    </row>
    <row r="325" spans="1:8" ht="15" x14ac:dyDescent="0.25">
      <c r="A325" s="377"/>
      <c r="B325" s="377"/>
      <c r="C325" s="377"/>
      <c r="D325" s="377"/>
      <c r="E325" s="377"/>
      <c r="F325" s="377"/>
      <c r="G325" s="364">
        <v>0</v>
      </c>
      <c r="H325" s="365"/>
    </row>
    <row r="326" spans="1:8" ht="15" x14ac:dyDescent="0.25">
      <c r="A326" s="368" t="s">
        <v>461</v>
      </c>
      <c r="B326" s="377"/>
      <c r="C326" s="377"/>
      <c r="D326" s="377"/>
      <c r="E326" s="377"/>
      <c r="F326" s="377"/>
      <c r="G326" s="364"/>
      <c r="H326" s="365"/>
    </row>
    <row r="327" spans="1:8" ht="15" x14ac:dyDescent="0.25">
      <c r="A327" s="377"/>
      <c r="B327" s="377"/>
      <c r="C327" s="377"/>
      <c r="D327" s="377"/>
      <c r="E327" s="377"/>
      <c r="F327" s="377"/>
      <c r="G327" s="364">
        <v>200</v>
      </c>
      <c r="H327" s="365"/>
    </row>
    <row r="328" spans="1:8" x14ac:dyDescent="0.2">
      <c r="A328" s="368" t="s">
        <v>462</v>
      </c>
      <c r="B328" s="368"/>
      <c r="C328" s="368"/>
      <c r="D328" s="368"/>
      <c r="E328" s="368"/>
      <c r="F328" s="368"/>
      <c r="G328" s="364">
        <v>100</v>
      </c>
      <c r="H328" s="364"/>
    </row>
    <row r="329" spans="1:8" ht="14.25" customHeight="1" x14ac:dyDescent="0.2">
      <c r="A329" s="368" t="s">
        <v>463</v>
      </c>
      <c r="B329" s="368"/>
      <c r="C329" s="368"/>
      <c r="D329" s="368"/>
      <c r="E329" s="368"/>
      <c r="F329" s="368"/>
      <c r="G329" s="364"/>
      <c r="H329" s="364"/>
    </row>
    <row r="330" spans="1:8" x14ac:dyDescent="0.2">
      <c r="A330" s="368"/>
      <c r="B330" s="368"/>
      <c r="C330" s="368"/>
      <c r="D330" s="368"/>
      <c r="E330" s="368"/>
      <c r="F330" s="368"/>
      <c r="G330" s="364">
        <v>300</v>
      </c>
      <c r="H330" s="364"/>
    </row>
    <row r="331" spans="1:8" ht="14.25" customHeight="1" x14ac:dyDescent="0.2">
      <c r="A331" s="368" t="s">
        <v>464</v>
      </c>
      <c r="B331" s="368"/>
      <c r="C331" s="368"/>
      <c r="D331" s="368"/>
      <c r="E331" s="368"/>
      <c r="F331" s="368"/>
      <c r="G331" s="364"/>
      <c r="H331" s="364"/>
    </row>
    <row r="332" spans="1:8" x14ac:dyDescent="0.2">
      <c r="A332" s="368"/>
      <c r="B332" s="368"/>
      <c r="C332" s="368"/>
      <c r="D332" s="368"/>
      <c r="E332" s="368"/>
      <c r="F332" s="368"/>
      <c r="G332" s="364">
        <v>250</v>
      </c>
      <c r="H332" s="364"/>
    </row>
    <row r="333" spans="1:8" x14ac:dyDescent="0.2">
      <c r="A333" s="368" t="s">
        <v>465</v>
      </c>
      <c r="B333" s="368"/>
      <c r="C333" s="368"/>
      <c r="D333" s="368"/>
      <c r="E333" s="368"/>
      <c r="F333" s="368"/>
      <c r="G333" s="364"/>
      <c r="H333" s="364"/>
    </row>
    <row r="334" spans="1:8" x14ac:dyDescent="0.2">
      <c r="A334" s="368"/>
      <c r="B334" s="368"/>
      <c r="C334" s="368"/>
      <c r="D334" s="368"/>
      <c r="E334" s="368"/>
      <c r="F334" s="368"/>
      <c r="G334" s="364">
        <v>500</v>
      </c>
      <c r="H334" s="364"/>
    </row>
    <row r="335" spans="1:8" x14ac:dyDescent="0.2">
      <c r="A335" s="368" t="s">
        <v>466</v>
      </c>
      <c r="B335" s="368"/>
      <c r="C335" s="368"/>
      <c r="D335" s="368"/>
      <c r="E335" s="368"/>
      <c r="F335" s="368"/>
      <c r="G335" s="364">
        <v>0</v>
      </c>
      <c r="H335" s="364"/>
    </row>
    <row r="336" spans="1:8" ht="15" customHeight="1" x14ac:dyDescent="0.25">
      <c r="A336" s="368" t="s">
        <v>467</v>
      </c>
      <c r="B336" s="368"/>
      <c r="C336" s="368"/>
      <c r="D336" s="368"/>
      <c r="E336" s="368"/>
      <c r="F336" s="368"/>
      <c r="G336" s="364">
        <v>250</v>
      </c>
      <c r="H336" s="365"/>
    </row>
    <row r="337" spans="1:9" ht="15" customHeight="1" x14ac:dyDescent="0.25">
      <c r="A337" s="368" t="s">
        <v>678</v>
      </c>
      <c r="B337" s="368"/>
      <c r="C337" s="368"/>
      <c r="D337" s="368"/>
      <c r="E337" s="368"/>
      <c r="F337" s="368"/>
      <c r="G337" s="364">
        <v>0</v>
      </c>
      <c r="H337" s="365"/>
      <c r="I337" s="32"/>
    </row>
    <row r="338" spans="1:9" ht="15" customHeight="1" x14ac:dyDescent="0.25">
      <c r="A338" s="368" t="s">
        <v>679</v>
      </c>
      <c r="B338" s="368"/>
      <c r="C338" s="368"/>
      <c r="D338" s="368"/>
      <c r="E338" s="368"/>
      <c r="F338" s="368"/>
      <c r="G338" s="364">
        <v>0</v>
      </c>
      <c r="H338" s="365"/>
      <c r="I338" s="32"/>
    </row>
    <row r="339" spans="1:9" ht="15" customHeight="1" x14ac:dyDescent="0.25">
      <c r="A339" s="368" t="s">
        <v>680</v>
      </c>
      <c r="B339" s="368"/>
      <c r="C339" s="368"/>
      <c r="D339" s="368"/>
      <c r="E339" s="368"/>
      <c r="F339" s="368"/>
      <c r="G339" s="364">
        <v>900</v>
      </c>
      <c r="H339" s="365"/>
      <c r="I339" s="32"/>
    </row>
    <row r="340" spans="1:9" ht="15" customHeight="1" x14ac:dyDescent="0.25">
      <c r="A340" s="368" t="s">
        <v>681</v>
      </c>
      <c r="B340" s="368"/>
      <c r="C340" s="368"/>
      <c r="D340" s="368"/>
      <c r="E340" s="368"/>
      <c r="F340" s="368"/>
      <c r="G340" s="364">
        <v>250</v>
      </c>
      <c r="H340" s="365"/>
      <c r="I340" s="32"/>
    </row>
    <row r="341" spans="1:9" ht="15" customHeight="1" x14ac:dyDescent="0.25">
      <c r="A341" s="368" t="s">
        <v>682</v>
      </c>
      <c r="B341" s="368"/>
      <c r="C341" s="368"/>
      <c r="D341" s="368"/>
      <c r="E341" s="368"/>
      <c r="F341" s="368"/>
      <c r="G341" s="364">
        <v>150</v>
      </c>
      <c r="H341" s="365"/>
      <c r="I341" s="32"/>
    </row>
    <row r="342" spans="1:9" ht="15" customHeight="1" x14ac:dyDescent="0.25">
      <c r="A342" s="368" t="s">
        <v>703</v>
      </c>
      <c r="B342" s="368"/>
      <c r="C342" s="368"/>
      <c r="D342" s="368"/>
      <c r="E342" s="368"/>
      <c r="F342" s="368"/>
      <c r="G342" s="364">
        <v>300</v>
      </c>
      <c r="H342" s="365"/>
      <c r="I342" s="32"/>
    </row>
    <row r="343" spans="1:9" ht="15" customHeight="1" x14ac:dyDescent="0.25">
      <c r="A343" s="368" t="s">
        <v>683</v>
      </c>
      <c r="B343" s="368"/>
      <c r="C343" s="368"/>
      <c r="D343" s="368"/>
      <c r="E343" s="368"/>
      <c r="F343" s="368"/>
      <c r="G343" s="364">
        <v>0</v>
      </c>
      <c r="H343" s="365"/>
      <c r="I343" s="32"/>
    </row>
    <row r="344" spans="1:9" ht="15" customHeight="1" x14ac:dyDescent="0.25">
      <c r="A344" s="140"/>
      <c r="B344" s="185"/>
      <c r="C344" s="185"/>
      <c r="D344" s="185"/>
      <c r="E344" s="185"/>
      <c r="F344" s="185"/>
      <c r="G344" s="177"/>
      <c r="H344" s="178"/>
    </row>
    <row r="345" spans="1:9" ht="15" x14ac:dyDescent="0.25">
      <c r="A345" s="140" t="s">
        <v>22</v>
      </c>
      <c r="B345" s="140"/>
      <c r="C345" s="140"/>
      <c r="D345" s="140"/>
      <c r="E345" s="140"/>
      <c r="F345" s="140"/>
      <c r="G345" s="366">
        <f>G346+G347</f>
        <v>750</v>
      </c>
      <c r="H345" s="367"/>
    </row>
    <row r="346" spans="1:9" ht="15" x14ac:dyDescent="0.25">
      <c r="A346" s="176" t="s">
        <v>751</v>
      </c>
      <c r="B346" s="140"/>
      <c r="C346" s="140"/>
      <c r="D346" s="140"/>
      <c r="E346" s="140"/>
      <c r="F346" s="140"/>
      <c r="G346" s="364">
        <v>700</v>
      </c>
      <c r="H346" s="365"/>
    </row>
    <row r="347" spans="1:9" ht="12" customHeight="1" x14ac:dyDescent="0.25">
      <c r="A347" s="176" t="s">
        <v>752</v>
      </c>
      <c r="B347" s="185"/>
      <c r="C347" s="185"/>
      <c r="D347" s="185"/>
      <c r="E347" s="185"/>
      <c r="F347" s="185"/>
      <c r="G347" s="364">
        <v>50</v>
      </c>
      <c r="H347" s="365"/>
    </row>
    <row r="348" spans="1:9" ht="14.25" customHeight="1" x14ac:dyDescent="0.25">
      <c r="A348" s="140"/>
      <c r="B348" s="185"/>
      <c r="C348" s="185"/>
      <c r="D348" s="185"/>
      <c r="E348" s="185"/>
      <c r="F348" s="185"/>
      <c r="G348" s="177"/>
      <c r="H348" s="178"/>
    </row>
    <row r="349" spans="1:9" ht="15" x14ac:dyDescent="0.25">
      <c r="A349" s="140" t="s">
        <v>44</v>
      </c>
      <c r="B349" s="185"/>
      <c r="C349" s="185"/>
      <c r="D349" s="185"/>
      <c r="E349" s="185"/>
      <c r="F349" s="185"/>
      <c r="G349" s="366">
        <v>3000</v>
      </c>
      <c r="H349" s="367"/>
    </row>
    <row r="350" spans="1:9" ht="14.25" customHeight="1" x14ac:dyDescent="0.2">
      <c r="A350" s="368" t="s">
        <v>704</v>
      </c>
      <c r="B350" s="368"/>
      <c r="C350" s="368"/>
      <c r="D350" s="368"/>
      <c r="E350" s="368"/>
      <c r="F350" s="368"/>
      <c r="G350" s="368"/>
      <c r="H350" s="368"/>
    </row>
    <row r="351" spans="1:9" ht="20.25" customHeight="1" x14ac:dyDescent="0.25">
      <c r="A351" s="140"/>
      <c r="B351" s="185"/>
      <c r="C351" s="185"/>
      <c r="D351" s="185"/>
      <c r="E351" s="185"/>
      <c r="F351" s="185"/>
      <c r="G351" s="185"/>
      <c r="H351" s="185"/>
    </row>
    <row r="352" spans="1:9" ht="15" x14ac:dyDescent="0.25">
      <c r="A352" s="140" t="s">
        <v>45</v>
      </c>
      <c r="B352" s="185"/>
      <c r="C352" s="185"/>
      <c r="D352" s="185"/>
      <c r="E352" s="185"/>
      <c r="F352" s="185"/>
      <c r="G352" s="366">
        <v>500</v>
      </c>
      <c r="H352" s="367"/>
    </row>
    <row r="353" spans="1:9" ht="15" x14ac:dyDescent="0.25">
      <c r="A353" s="176" t="s">
        <v>70</v>
      </c>
      <c r="B353" s="185"/>
      <c r="C353" s="185"/>
      <c r="D353" s="185"/>
      <c r="E353" s="185"/>
      <c r="F353" s="185"/>
      <c r="G353" s="185"/>
      <c r="H353" s="185"/>
    </row>
    <row r="354" spans="1:9" ht="18.75" customHeight="1" x14ac:dyDescent="0.25">
      <c r="A354" s="140"/>
      <c r="B354" s="185"/>
      <c r="C354" s="185"/>
      <c r="D354" s="185"/>
      <c r="E354" s="185"/>
      <c r="F354" s="185"/>
      <c r="G354" s="185"/>
      <c r="H354" s="185"/>
    </row>
    <row r="355" spans="1:9" ht="15" x14ac:dyDescent="0.25">
      <c r="A355" s="140" t="s">
        <v>46</v>
      </c>
      <c r="B355" s="185"/>
      <c r="C355" s="185"/>
      <c r="D355" s="185"/>
      <c r="E355" s="185"/>
      <c r="F355" s="185"/>
      <c r="G355" s="366">
        <v>200</v>
      </c>
      <c r="H355" s="367"/>
    </row>
    <row r="356" spans="1:9" ht="15" x14ac:dyDescent="0.25">
      <c r="A356" s="176" t="s">
        <v>468</v>
      </c>
      <c r="B356" s="185"/>
      <c r="C356" s="185"/>
      <c r="D356" s="185"/>
      <c r="E356" s="185"/>
      <c r="F356" s="185"/>
      <c r="G356" s="185"/>
      <c r="H356" s="185"/>
    </row>
    <row r="357" spans="1:9" ht="19.5" customHeight="1" x14ac:dyDescent="0.25">
      <c r="A357" s="140"/>
      <c r="B357" s="185"/>
      <c r="C357" s="185"/>
      <c r="D357" s="185"/>
      <c r="E357" s="185"/>
      <c r="F357" s="185"/>
      <c r="G357" s="185"/>
      <c r="H357" s="185"/>
    </row>
    <row r="358" spans="1:9" ht="15" x14ac:dyDescent="0.25">
      <c r="A358" s="140" t="s">
        <v>469</v>
      </c>
      <c r="B358" s="185"/>
      <c r="C358" s="185"/>
      <c r="D358" s="185"/>
      <c r="E358" s="185"/>
      <c r="F358" s="185"/>
      <c r="G358" s="366">
        <v>100</v>
      </c>
      <c r="H358" s="367"/>
    </row>
    <row r="359" spans="1:9" ht="15" x14ac:dyDescent="0.25">
      <c r="A359" s="176" t="s">
        <v>120</v>
      </c>
      <c r="B359" s="185"/>
      <c r="C359" s="185"/>
      <c r="D359" s="185"/>
      <c r="E359" s="185"/>
      <c r="F359" s="185"/>
      <c r="G359" s="185"/>
      <c r="H359" s="185"/>
    </row>
    <row r="360" spans="1:9" ht="21" customHeight="1" x14ac:dyDescent="0.25">
      <c r="A360" s="140"/>
      <c r="B360" s="185"/>
      <c r="C360" s="185"/>
      <c r="D360" s="185"/>
      <c r="E360" s="185"/>
      <c r="F360" s="185"/>
      <c r="G360" s="185"/>
      <c r="H360" s="185"/>
    </row>
    <row r="361" spans="1:9" ht="31.5" customHeight="1" thickBot="1" x14ac:dyDescent="0.3">
      <c r="A361" s="353" t="s">
        <v>125</v>
      </c>
      <c r="B361" s="354"/>
      <c r="C361" s="354"/>
      <c r="D361" s="354"/>
      <c r="E361" s="354"/>
      <c r="F361" s="354"/>
      <c r="G361" s="352">
        <f>SUM(G362,G365)</f>
        <v>152</v>
      </c>
      <c r="H361" s="352"/>
      <c r="I361" s="32"/>
    </row>
    <row r="362" spans="1:9" ht="15.75" thickTop="1" x14ac:dyDescent="0.25">
      <c r="A362" s="140" t="s">
        <v>49</v>
      </c>
      <c r="G362" s="366">
        <v>100</v>
      </c>
      <c r="H362" s="367"/>
    </row>
    <row r="363" spans="1:9" ht="15" x14ac:dyDescent="0.25">
      <c r="A363" s="176" t="s">
        <v>59</v>
      </c>
      <c r="G363" s="177"/>
      <c r="H363" s="178"/>
    </row>
    <row r="364" spans="1:9" ht="15" x14ac:dyDescent="0.25">
      <c r="A364" s="140"/>
      <c r="G364" s="177"/>
      <c r="H364" s="178"/>
    </row>
    <row r="365" spans="1:9" ht="15" x14ac:dyDescent="0.25">
      <c r="A365" s="140" t="s">
        <v>50</v>
      </c>
      <c r="G365" s="366">
        <v>52</v>
      </c>
      <c r="H365" s="367"/>
    </row>
    <row r="366" spans="1:9" ht="15" x14ac:dyDescent="0.25">
      <c r="A366" s="176" t="s">
        <v>110</v>
      </c>
      <c r="G366" s="177"/>
      <c r="H366" s="178"/>
    </row>
    <row r="367" spans="1:9" ht="16.5" customHeight="1" x14ac:dyDescent="0.25">
      <c r="A367" s="140"/>
      <c r="G367" s="177"/>
      <c r="H367" s="178"/>
    </row>
    <row r="368" spans="1:9" ht="15.75" thickBot="1" x14ac:dyDescent="0.3">
      <c r="A368" s="143" t="s">
        <v>73</v>
      </c>
      <c r="B368" s="144"/>
      <c r="C368" s="145"/>
      <c r="D368" s="145"/>
      <c r="E368" s="146"/>
      <c r="F368" s="146"/>
      <c r="G368" s="352">
        <v>1000</v>
      </c>
      <c r="H368" s="352"/>
      <c r="I368" s="32"/>
    </row>
    <row r="369" spans="1:9" ht="15.75" thickTop="1" x14ac:dyDescent="0.25">
      <c r="A369" s="140" t="s">
        <v>51</v>
      </c>
      <c r="G369" s="366">
        <v>1000</v>
      </c>
      <c r="H369" s="367"/>
    </row>
    <row r="370" spans="1:9" ht="15" x14ac:dyDescent="0.25">
      <c r="A370" s="176" t="s">
        <v>470</v>
      </c>
      <c r="G370" s="177"/>
      <c r="H370" s="178"/>
    </row>
    <row r="371" spans="1:9" ht="20.25" customHeight="1" x14ac:dyDescent="0.25">
      <c r="A371" s="176"/>
      <c r="G371" s="177"/>
      <c r="H371" s="178"/>
    </row>
    <row r="372" spans="1:9" ht="33" customHeight="1" thickBot="1" x14ac:dyDescent="0.3">
      <c r="A372" s="353" t="s">
        <v>28</v>
      </c>
      <c r="B372" s="354"/>
      <c r="C372" s="354"/>
      <c r="D372" s="354"/>
      <c r="E372" s="354"/>
      <c r="F372" s="354"/>
      <c r="G372" s="352">
        <f>SUM(G373)</f>
        <v>7934</v>
      </c>
      <c r="H372" s="352"/>
      <c r="I372" s="32"/>
    </row>
    <row r="373" spans="1:9" ht="15.75" thickTop="1" x14ac:dyDescent="0.25">
      <c r="A373" s="274" t="s">
        <v>52</v>
      </c>
      <c r="B373" s="185"/>
      <c r="C373" s="185"/>
      <c r="D373" s="185"/>
      <c r="E373" s="185"/>
      <c r="F373" s="185"/>
      <c r="G373" s="366">
        <v>7934</v>
      </c>
      <c r="H373" s="367"/>
    </row>
    <row r="374" spans="1:9" ht="15" x14ac:dyDescent="0.25">
      <c r="A374" s="176" t="s">
        <v>471</v>
      </c>
      <c r="B374" s="185"/>
      <c r="C374" s="185"/>
      <c r="D374" s="185"/>
      <c r="E374" s="185"/>
      <c r="F374" s="185"/>
      <c r="G374" s="185"/>
      <c r="H374" s="185"/>
    </row>
    <row r="375" spans="1:9" ht="15" x14ac:dyDescent="0.25">
      <c r="A375" s="140"/>
    </row>
  </sheetData>
  <mergeCells count="369">
    <mergeCell ref="A342:F342"/>
    <mergeCell ref="G337:H337"/>
    <mergeCell ref="G338:H338"/>
    <mergeCell ref="A291:F291"/>
    <mergeCell ref="A296:F297"/>
    <mergeCell ref="A298:F298"/>
    <mergeCell ref="A290:F290"/>
    <mergeCell ref="G290:H290"/>
    <mergeCell ref="A277:F277"/>
    <mergeCell ref="A278:F278"/>
    <mergeCell ref="A324:F325"/>
    <mergeCell ref="G325:H325"/>
    <mergeCell ref="A317:F317"/>
    <mergeCell ref="G317:H317"/>
    <mergeCell ref="A322:F322"/>
    <mergeCell ref="G322:H322"/>
    <mergeCell ref="G342:H342"/>
    <mergeCell ref="A275:F275"/>
    <mergeCell ref="G275:H275"/>
    <mergeCell ref="A276:F276"/>
    <mergeCell ref="G276:H276"/>
    <mergeCell ref="A337:F337"/>
    <mergeCell ref="A338:F338"/>
    <mergeCell ref="A339:F339"/>
    <mergeCell ref="A340:F340"/>
    <mergeCell ref="A341:F341"/>
    <mergeCell ref="G291:H291"/>
    <mergeCell ref="G297:H297"/>
    <mergeCell ref="G309:H309"/>
    <mergeCell ref="G310:H310"/>
    <mergeCell ref="G336:H336"/>
    <mergeCell ref="A309:F309"/>
    <mergeCell ref="A304:F306"/>
    <mergeCell ref="A326:F327"/>
    <mergeCell ref="G327:H327"/>
    <mergeCell ref="G323:H323"/>
    <mergeCell ref="G324:H324"/>
    <mergeCell ref="A310:F310"/>
    <mergeCell ref="A314:F315"/>
    <mergeCell ref="A316:F316"/>
    <mergeCell ref="A318:F318"/>
    <mergeCell ref="A270:F270"/>
    <mergeCell ref="G270:H270"/>
    <mergeCell ref="A271:F271"/>
    <mergeCell ref="G271:H271"/>
    <mergeCell ref="A272:F272"/>
    <mergeCell ref="G272:H272"/>
    <mergeCell ref="A273:F273"/>
    <mergeCell ref="G273:H273"/>
    <mergeCell ref="A274:F274"/>
    <mergeCell ref="G274:H274"/>
    <mergeCell ref="A265:F265"/>
    <mergeCell ref="G265:H265"/>
    <mergeCell ref="A266:F266"/>
    <mergeCell ref="G266:H266"/>
    <mergeCell ref="A267:F267"/>
    <mergeCell ref="G267:H267"/>
    <mergeCell ref="A268:F268"/>
    <mergeCell ref="G268:H268"/>
    <mergeCell ref="A269:F269"/>
    <mergeCell ref="G269:H269"/>
    <mergeCell ref="G260:H260"/>
    <mergeCell ref="G261:H261"/>
    <mergeCell ref="A262:F262"/>
    <mergeCell ref="G262:H262"/>
    <mergeCell ref="A263:F263"/>
    <mergeCell ref="G263:H263"/>
    <mergeCell ref="A264:F264"/>
    <mergeCell ref="G264:H264"/>
    <mergeCell ref="A260:F261"/>
    <mergeCell ref="G257:H257"/>
    <mergeCell ref="G258:H258"/>
    <mergeCell ref="G259:H259"/>
    <mergeCell ref="A256:F257"/>
    <mergeCell ref="A258:F259"/>
    <mergeCell ref="A252:F252"/>
    <mergeCell ref="G252:H252"/>
    <mergeCell ref="G253:H253"/>
    <mergeCell ref="G254:H254"/>
    <mergeCell ref="A255:F255"/>
    <mergeCell ref="G255:H255"/>
    <mergeCell ref="A253:F254"/>
    <mergeCell ref="A237:F237"/>
    <mergeCell ref="A238:F238"/>
    <mergeCell ref="A242:F243"/>
    <mergeCell ref="A245:F246"/>
    <mergeCell ref="A249:F249"/>
    <mergeCell ref="A250:F251"/>
    <mergeCell ref="A247:F247"/>
    <mergeCell ref="G238:H238"/>
    <mergeCell ref="G256:H256"/>
    <mergeCell ref="G247:H247"/>
    <mergeCell ref="A248:F248"/>
    <mergeCell ref="G248:H248"/>
    <mergeCell ref="G249:H249"/>
    <mergeCell ref="G242:H242"/>
    <mergeCell ref="G243:H243"/>
    <mergeCell ref="A244:F244"/>
    <mergeCell ref="G244:H244"/>
    <mergeCell ref="G245:H245"/>
    <mergeCell ref="G246:H246"/>
    <mergeCell ref="G136:H136"/>
    <mergeCell ref="A303:F303"/>
    <mergeCell ref="G302:H302"/>
    <mergeCell ref="G303:H303"/>
    <mergeCell ref="G298:H298"/>
    <mergeCell ref="A211:H213"/>
    <mergeCell ref="A299:F299"/>
    <mergeCell ref="G299:H299"/>
    <mergeCell ref="A300:F301"/>
    <mergeCell ref="G301:H301"/>
    <mergeCell ref="G217:H217"/>
    <mergeCell ref="G218:H218"/>
    <mergeCell ref="G219:H219"/>
    <mergeCell ref="G220:H220"/>
    <mergeCell ref="G221:H221"/>
    <mergeCell ref="G222:H222"/>
    <mergeCell ref="G223:H223"/>
    <mergeCell ref="G224:H224"/>
    <mergeCell ref="G225:H225"/>
    <mergeCell ref="A202:F205"/>
    <mergeCell ref="G205:H205"/>
    <mergeCell ref="A206:F206"/>
    <mergeCell ref="G206:H206"/>
    <mergeCell ref="A207:F207"/>
    <mergeCell ref="A229:F229"/>
    <mergeCell ref="A230:F230"/>
    <mergeCell ref="G288:H288"/>
    <mergeCell ref="G229:H229"/>
    <mergeCell ref="G230:H230"/>
    <mergeCell ref="A239:F239"/>
    <mergeCell ref="G239:H239"/>
    <mergeCell ref="G231:H231"/>
    <mergeCell ref="G232:H232"/>
    <mergeCell ref="A240:F240"/>
    <mergeCell ref="G240:H240"/>
    <mergeCell ref="A241:F241"/>
    <mergeCell ref="G241:H241"/>
    <mergeCell ref="G234:H234"/>
    <mergeCell ref="G235:H235"/>
    <mergeCell ref="A236:F236"/>
    <mergeCell ref="G236:H236"/>
    <mergeCell ref="G237:H237"/>
    <mergeCell ref="A231:F231"/>
    <mergeCell ref="G233:H233"/>
    <mergeCell ref="G250:H250"/>
    <mergeCell ref="G251:H251"/>
    <mergeCell ref="A232:F233"/>
    <mergeCell ref="A234:F235"/>
    <mergeCell ref="A196:F197"/>
    <mergeCell ref="G196:H196"/>
    <mergeCell ref="G197:H197"/>
    <mergeCell ref="A223:F225"/>
    <mergeCell ref="A227:F228"/>
    <mergeCell ref="G207:H207"/>
    <mergeCell ref="A208:F208"/>
    <mergeCell ref="G208:H208"/>
    <mergeCell ref="A216:F216"/>
    <mergeCell ref="G216:H216"/>
    <mergeCell ref="G226:H226"/>
    <mergeCell ref="A218:F219"/>
    <mergeCell ref="A220:F221"/>
    <mergeCell ref="G227:H227"/>
    <mergeCell ref="G228:H228"/>
    <mergeCell ref="A226:F226"/>
    <mergeCell ref="A200:F201"/>
    <mergeCell ref="A217:F217"/>
    <mergeCell ref="A222:F222"/>
    <mergeCell ref="G201:H201"/>
    <mergeCell ref="A187:F188"/>
    <mergeCell ref="G188:H188"/>
    <mergeCell ref="A189:F189"/>
    <mergeCell ref="G189:H189"/>
    <mergeCell ref="G190:H190"/>
    <mergeCell ref="G191:H191"/>
    <mergeCell ref="A192:F193"/>
    <mergeCell ref="G193:H193"/>
    <mergeCell ref="A194:F195"/>
    <mergeCell ref="G194:H194"/>
    <mergeCell ref="G195:H195"/>
    <mergeCell ref="A176:F177"/>
    <mergeCell ref="G177:H177"/>
    <mergeCell ref="G162:H162"/>
    <mergeCell ref="G165:H165"/>
    <mergeCell ref="G175:H175"/>
    <mergeCell ref="A295:F295"/>
    <mergeCell ref="G295:H295"/>
    <mergeCell ref="A292:F292"/>
    <mergeCell ref="G292:H292"/>
    <mergeCell ref="A293:F293"/>
    <mergeCell ref="G293:H293"/>
    <mergeCell ref="A294:F294"/>
    <mergeCell ref="G294:H294"/>
    <mergeCell ref="G183:H183"/>
    <mergeCell ref="A178:F179"/>
    <mergeCell ref="G179:H179"/>
    <mergeCell ref="A180:F180"/>
    <mergeCell ref="G180:H180"/>
    <mergeCell ref="A181:F181"/>
    <mergeCell ref="G199:H199"/>
    <mergeCell ref="G186:H186"/>
    <mergeCell ref="G215:H215"/>
    <mergeCell ref="G210:H210"/>
    <mergeCell ref="A184:H184"/>
    <mergeCell ref="G153:H153"/>
    <mergeCell ref="G142:H142"/>
    <mergeCell ref="G143:H143"/>
    <mergeCell ref="G144:H144"/>
    <mergeCell ref="A149:F150"/>
    <mergeCell ref="G150:H150"/>
    <mergeCell ref="G151:H151"/>
    <mergeCell ref="A147:H147"/>
    <mergeCell ref="G148:H148"/>
    <mergeCell ref="A145:F146"/>
    <mergeCell ref="G146:H146"/>
    <mergeCell ref="A151:F151"/>
    <mergeCell ref="A106:H107"/>
    <mergeCell ref="G125:H125"/>
    <mergeCell ref="G126:H126"/>
    <mergeCell ref="A140:F140"/>
    <mergeCell ref="G140:H140"/>
    <mergeCell ref="G124:H124"/>
    <mergeCell ref="G139:H139"/>
    <mergeCell ref="G141:H141"/>
    <mergeCell ref="A110:H112"/>
    <mergeCell ref="G114:H114"/>
    <mergeCell ref="G109:H109"/>
    <mergeCell ref="G121:H121"/>
    <mergeCell ref="A122:H122"/>
    <mergeCell ref="G116:H116"/>
    <mergeCell ref="G117:H117"/>
    <mergeCell ref="A118:H119"/>
    <mergeCell ref="G128:H128"/>
    <mergeCell ref="A137:F137"/>
    <mergeCell ref="G137:H137"/>
    <mergeCell ref="A129:F131"/>
    <mergeCell ref="G131:H131"/>
    <mergeCell ref="A132:F135"/>
    <mergeCell ref="G135:H135"/>
    <mergeCell ref="A136:F136"/>
    <mergeCell ref="G105:H105"/>
    <mergeCell ref="A102:H103"/>
    <mergeCell ref="G82:H82"/>
    <mergeCell ref="G83:H83"/>
    <mergeCell ref="A84:H85"/>
    <mergeCell ref="G60:H60"/>
    <mergeCell ref="A61:H64"/>
    <mergeCell ref="G66:H66"/>
    <mergeCell ref="A67:H70"/>
    <mergeCell ref="G73:H73"/>
    <mergeCell ref="A31:H31"/>
    <mergeCell ref="G1:H1"/>
    <mergeCell ref="A16:C16"/>
    <mergeCell ref="G101:H101"/>
    <mergeCell ref="G87:H87"/>
    <mergeCell ref="G88:H88"/>
    <mergeCell ref="G93:H93"/>
    <mergeCell ref="A94:H97"/>
    <mergeCell ref="G99:H99"/>
    <mergeCell ref="G35:H35"/>
    <mergeCell ref="G36:H36"/>
    <mergeCell ref="A89:H91"/>
    <mergeCell ref="A74:H77"/>
    <mergeCell ref="G39:H39"/>
    <mergeCell ref="G40:H40"/>
    <mergeCell ref="A41:H42"/>
    <mergeCell ref="G48:H48"/>
    <mergeCell ref="A49:H50"/>
    <mergeCell ref="G52:H52"/>
    <mergeCell ref="G55:H55"/>
    <mergeCell ref="A56:H58"/>
    <mergeCell ref="A37:H37"/>
    <mergeCell ref="A43:H46"/>
    <mergeCell ref="G169:H169"/>
    <mergeCell ref="G373:H373"/>
    <mergeCell ref="G313:H313"/>
    <mergeCell ref="G372:H372"/>
    <mergeCell ref="A361:F361"/>
    <mergeCell ref="G361:H361"/>
    <mergeCell ref="G355:H355"/>
    <mergeCell ref="G349:H349"/>
    <mergeCell ref="G352:H352"/>
    <mergeCell ref="G368:H368"/>
    <mergeCell ref="G358:H358"/>
    <mergeCell ref="G362:H362"/>
    <mergeCell ref="A372:F372"/>
    <mergeCell ref="G369:H369"/>
    <mergeCell ref="G365:H365"/>
    <mergeCell ref="G314:H314"/>
    <mergeCell ref="G315:H315"/>
    <mergeCell ref="G316:H316"/>
    <mergeCell ref="A319:F319"/>
    <mergeCell ref="G319:H319"/>
    <mergeCell ref="G321:H321"/>
    <mergeCell ref="G326:H326"/>
    <mergeCell ref="G318:H318"/>
    <mergeCell ref="G341:H341"/>
    <mergeCell ref="A343:F343"/>
    <mergeCell ref="A350:H350"/>
    <mergeCell ref="A22:C22"/>
    <mergeCell ref="A28:H29"/>
    <mergeCell ref="A24:C24"/>
    <mergeCell ref="A333:F334"/>
    <mergeCell ref="A335:F335"/>
    <mergeCell ref="G333:H333"/>
    <mergeCell ref="G334:H334"/>
    <mergeCell ref="G335:H335"/>
    <mergeCell ref="A336:F336"/>
    <mergeCell ref="A311:F311"/>
    <mergeCell ref="G311:H311"/>
    <mergeCell ref="A320:F321"/>
    <mergeCell ref="A328:F328"/>
    <mergeCell ref="G328:H328"/>
    <mergeCell ref="G329:H329"/>
    <mergeCell ref="G330:H330"/>
    <mergeCell ref="G331:H331"/>
    <mergeCell ref="G332:H332"/>
    <mergeCell ref="A329:F330"/>
    <mergeCell ref="A331:F332"/>
    <mergeCell ref="G157:H157"/>
    <mergeCell ref="A166:H167"/>
    <mergeCell ref="G155:H155"/>
    <mergeCell ref="G346:H346"/>
    <mergeCell ref="G347:H347"/>
    <mergeCell ref="A281:F281"/>
    <mergeCell ref="A282:F282"/>
    <mergeCell ref="A283:F283"/>
    <mergeCell ref="A284:F284"/>
    <mergeCell ref="A285:F285"/>
    <mergeCell ref="A286:F286"/>
    <mergeCell ref="A287:F287"/>
    <mergeCell ref="A288:F288"/>
    <mergeCell ref="G281:H281"/>
    <mergeCell ref="G282:H282"/>
    <mergeCell ref="G283:H283"/>
    <mergeCell ref="G284:H284"/>
    <mergeCell ref="G285:H285"/>
    <mergeCell ref="G286:H286"/>
    <mergeCell ref="G287:H287"/>
    <mergeCell ref="A307:F307"/>
    <mergeCell ref="G307:H307"/>
    <mergeCell ref="G308:H308"/>
    <mergeCell ref="A308:F308"/>
    <mergeCell ref="A302:F302"/>
    <mergeCell ref="G343:H343"/>
    <mergeCell ref="G181:H181"/>
    <mergeCell ref="G345:H345"/>
    <mergeCell ref="G306:H306"/>
    <mergeCell ref="G289:H289"/>
    <mergeCell ref="G339:H339"/>
    <mergeCell ref="G340:H340"/>
    <mergeCell ref="A26:C26"/>
    <mergeCell ref="A279:F279"/>
    <mergeCell ref="G277:H277"/>
    <mergeCell ref="G278:H278"/>
    <mergeCell ref="G279:H279"/>
    <mergeCell ref="A280:F280"/>
    <mergeCell ref="G280:H280"/>
    <mergeCell ref="G172:H172"/>
    <mergeCell ref="G154:H154"/>
    <mergeCell ref="A154:F154"/>
    <mergeCell ref="A155:F155"/>
    <mergeCell ref="A158:F158"/>
    <mergeCell ref="G158:H158"/>
    <mergeCell ref="G159:H159"/>
    <mergeCell ref="G160:H160"/>
    <mergeCell ref="A159:F159"/>
    <mergeCell ref="A160:F160"/>
    <mergeCell ref="A163:H163"/>
  </mergeCells>
  <pageMargins left="0.70866141732283472" right="0.70866141732283472" top="0.78740157480314965" bottom="0.78740157480314965" header="0.31496062992125984" footer="0.31496062992125984"/>
  <pageSetup paperSize="9" scale="59" firstPageNumber="24"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5" manualBreakCount="5">
    <brk id="72" max="7" man="1"/>
    <brk id="147" max="7" man="1"/>
    <brk id="222" max="7" man="1"/>
    <brk id="288" max="7" man="1"/>
    <brk id="360" max="7" man="1"/>
  </rowBreaks>
  <colBreaks count="1" manualBreakCount="1">
    <brk id="12" max="10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77"/>
  <sheetViews>
    <sheetView showGridLines="0" view="pageBreakPreview" topLeftCell="A52" zoomScaleNormal="100" zoomScaleSheetLayoutView="100" workbookViewId="0">
      <selection activeCell="J74" sqref="J74"/>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514</v>
      </c>
      <c r="G1" s="376" t="s">
        <v>74</v>
      </c>
      <c r="H1" s="376"/>
    </row>
    <row r="3" spans="1:8" x14ac:dyDescent="0.2">
      <c r="A3" s="176" t="s">
        <v>1</v>
      </c>
      <c r="B3" s="176" t="s">
        <v>75</v>
      </c>
    </row>
    <row r="4" spans="1:8" x14ac:dyDescent="0.2">
      <c r="B4" s="176" t="s">
        <v>76</v>
      </c>
    </row>
    <row r="5" spans="1:8" s="138" customFormat="1" ht="13.5" thickBot="1" x14ac:dyDescent="0.25">
      <c r="A5" s="249"/>
      <c r="B5" s="249"/>
      <c r="D5" s="134"/>
      <c r="E5" s="134"/>
      <c r="F5" s="134"/>
      <c r="G5" s="134"/>
      <c r="H5" s="138" t="s">
        <v>6</v>
      </c>
    </row>
    <row r="6" spans="1:8" s="138" customFormat="1" ht="39.75" thickTop="1" thickBot="1" x14ac:dyDescent="0.25">
      <c r="A6" s="192" t="s">
        <v>2</v>
      </c>
      <c r="B6" s="193" t="s">
        <v>3</v>
      </c>
      <c r="C6" s="194" t="s">
        <v>4</v>
      </c>
      <c r="D6" s="195" t="s">
        <v>753</v>
      </c>
      <c r="E6" s="195" t="s">
        <v>322</v>
      </c>
      <c r="F6" s="195" t="s">
        <v>323</v>
      </c>
      <c r="G6" s="195" t="s">
        <v>324</v>
      </c>
      <c r="H6" s="81" t="s">
        <v>5</v>
      </c>
    </row>
    <row r="7" spans="1:8" s="201" customFormat="1" ht="12.75" thickTop="1" thickBot="1" x14ac:dyDescent="0.25">
      <c r="A7" s="196">
        <v>1</v>
      </c>
      <c r="B7" s="197">
        <v>2</v>
      </c>
      <c r="C7" s="197">
        <v>3</v>
      </c>
      <c r="D7" s="198">
        <v>4</v>
      </c>
      <c r="E7" s="198">
        <v>5</v>
      </c>
      <c r="F7" s="198">
        <v>6</v>
      </c>
      <c r="G7" s="198">
        <v>7</v>
      </c>
      <c r="H7" s="199" t="s">
        <v>754</v>
      </c>
    </row>
    <row r="8" spans="1:8" ht="15" thickTop="1" x14ac:dyDescent="0.2">
      <c r="A8" s="217">
        <v>6172</v>
      </c>
      <c r="B8" s="218">
        <v>51</v>
      </c>
      <c r="C8" s="222" t="s">
        <v>8</v>
      </c>
      <c r="D8" s="76">
        <f>32184+18+1248+52+88</f>
        <v>33590</v>
      </c>
      <c r="E8" s="76">
        <v>35141</v>
      </c>
      <c r="F8" s="76">
        <v>18367</v>
      </c>
      <c r="G8" s="76">
        <f>SUM(G31)</f>
        <v>1900</v>
      </c>
      <c r="H8" s="102">
        <f>G8/E8*100</f>
        <v>5.4067897897043338</v>
      </c>
    </row>
    <row r="9" spans="1:8" ht="28.5" x14ac:dyDescent="0.2">
      <c r="A9" s="217">
        <v>6172</v>
      </c>
      <c r="B9" s="218">
        <v>53</v>
      </c>
      <c r="C9" s="219" t="s">
        <v>10</v>
      </c>
      <c r="D9" s="275">
        <v>381</v>
      </c>
      <c r="E9" s="275">
        <v>2800</v>
      </c>
      <c r="F9" s="275">
        <v>2800</v>
      </c>
      <c r="G9" s="275">
        <f>SUM(G55)</f>
        <v>2405</v>
      </c>
      <c r="H9" s="276">
        <f>G9/E9*100</f>
        <v>85.892857142857139</v>
      </c>
    </row>
    <row r="10" spans="1:8" x14ac:dyDescent="0.2">
      <c r="A10" s="217">
        <v>6172</v>
      </c>
      <c r="B10" s="218">
        <v>54</v>
      </c>
      <c r="C10" s="222" t="s">
        <v>11</v>
      </c>
      <c r="D10" s="76">
        <v>0</v>
      </c>
      <c r="E10" s="76">
        <v>2</v>
      </c>
      <c r="F10" s="76">
        <v>2</v>
      </c>
      <c r="G10" s="76">
        <f>SUM(G60)</f>
        <v>2</v>
      </c>
      <c r="H10" s="102">
        <f>G10/E10*100</f>
        <v>100</v>
      </c>
    </row>
    <row r="11" spans="1:8" ht="15" thickBot="1" x14ac:dyDescent="0.25">
      <c r="A11" s="223">
        <v>6172</v>
      </c>
      <c r="B11" s="224">
        <v>61</v>
      </c>
      <c r="C11" s="277" t="s">
        <v>77</v>
      </c>
      <c r="D11" s="77">
        <f>1665+2148-130</f>
        <v>3683</v>
      </c>
      <c r="E11" s="77">
        <v>583</v>
      </c>
      <c r="F11" s="77">
        <v>5084</v>
      </c>
      <c r="G11" s="77">
        <f>SUM(G65)</f>
        <v>3201</v>
      </c>
      <c r="H11" s="170">
        <f>G11/E11*100</f>
        <v>549.05660377358492</v>
      </c>
    </row>
    <row r="12" spans="1:8" s="231" customFormat="1" ht="16.5" thickTop="1" thickBot="1" x14ac:dyDescent="0.3">
      <c r="A12" s="360" t="s">
        <v>9</v>
      </c>
      <c r="B12" s="361"/>
      <c r="C12" s="362"/>
      <c r="D12" s="229">
        <f>SUM(D8:D11)</f>
        <v>37654</v>
      </c>
      <c r="E12" s="229">
        <f>SUM(E8:E11)</f>
        <v>38526</v>
      </c>
      <c r="F12" s="229">
        <f>SUM(F8:F11)</f>
        <v>26253</v>
      </c>
      <c r="G12" s="229">
        <f>SUM(G8:G11)</f>
        <v>7508</v>
      </c>
      <c r="H12" s="139">
        <f>G12/E12*100</f>
        <v>19.488137880911594</v>
      </c>
    </row>
    <row r="13" spans="1:8" ht="15" thickTop="1" x14ac:dyDescent="0.2">
      <c r="A13" s="385"/>
      <c r="B13" s="385"/>
      <c r="C13" s="385"/>
      <c r="D13" s="385"/>
      <c r="E13" s="385"/>
      <c r="F13" s="385"/>
      <c r="G13" s="385"/>
      <c r="H13" s="385"/>
    </row>
    <row r="14" spans="1:8" s="138" customFormat="1" ht="15.75" thickBot="1" x14ac:dyDescent="0.3">
      <c r="A14" s="248" t="s">
        <v>515</v>
      </c>
      <c r="B14" s="249"/>
      <c r="D14" s="134"/>
      <c r="E14" s="134"/>
      <c r="F14" s="134"/>
      <c r="G14" s="134"/>
      <c r="H14" s="138" t="s">
        <v>6</v>
      </c>
    </row>
    <row r="15" spans="1:8" s="138" customFormat="1" ht="39.75" thickTop="1" thickBot="1" x14ac:dyDescent="0.25">
      <c r="A15" s="192" t="s">
        <v>2</v>
      </c>
      <c r="B15" s="193" t="s">
        <v>3</v>
      </c>
      <c r="C15" s="194" t="s">
        <v>4</v>
      </c>
      <c r="D15" s="195" t="s">
        <v>753</v>
      </c>
      <c r="E15" s="195" t="s">
        <v>322</v>
      </c>
      <c r="F15" s="195" t="s">
        <v>323</v>
      </c>
      <c r="G15" s="195" t="s">
        <v>324</v>
      </c>
      <c r="H15" s="81" t="s">
        <v>5</v>
      </c>
    </row>
    <row r="16" spans="1:8" s="201" customFormat="1" ht="12.75" thickTop="1" thickBot="1" x14ac:dyDescent="0.25">
      <c r="A16" s="196">
        <v>1</v>
      </c>
      <c r="B16" s="197">
        <v>2</v>
      </c>
      <c r="C16" s="197">
        <v>3</v>
      </c>
      <c r="D16" s="198">
        <v>4</v>
      </c>
      <c r="E16" s="198">
        <v>5</v>
      </c>
      <c r="F16" s="198">
        <v>6</v>
      </c>
      <c r="G16" s="198">
        <v>7</v>
      </c>
      <c r="H16" s="199" t="s">
        <v>754</v>
      </c>
    </row>
    <row r="17" spans="1:16" ht="15.75" thickTop="1" thickBot="1" x14ac:dyDescent="0.25">
      <c r="A17" s="217">
        <v>6172</v>
      </c>
      <c r="B17" s="218">
        <v>51</v>
      </c>
      <c r="C17" s="222" t="s">
        <v>8</v>
      </c>
      <c r="D17" s="76">
        <v>9</v>
      </c>
      <c r="E17" s="76">
        <v>89</v>
      </c>
      <c r="F17" s="76">
        <v>14</v>
      </c>
      <c r="G17" s="76">
        <v>0</v>
      </c>
      <c r="H17" s="102">
        <f>G17/E17*100</f>
        <v>0</v>
      </c>
    </row>
    <row r="18" spans="1:16" s="231" customFormat="1" ht="16.5" thickTop="1" thickBot="1" x14ac:dyDescent="0.3">
      <c r="A18" s="360" t="s">
        <v>9</v>
      </c>
      <c r="B18" s="361"/>
      <c r="C18" s="362"/>
      <c r="D18" s="229">
        <f>SUM(D17:D17)</f>
        <v>9</v>
      </c>
      <c r="E18" s="229">
        <f>SUM(E17:E17)</f>
        <v>89</v>
      </c>
      <c r="F18" s="229">
        <f>SUM(F17:F17)</f>
        <v>14</v>
      </c>
      <c r="G18" s="229">
        <f>SUM(G17:G17)</f>
        <v>0</v>
      </c>
      <c r="H18" s="139">
        <f>G18/E18*100</f>
        <v>0</v>
      </c>
    </row>
    <row r="19" spans="1:16" ht="15.75" thickTop="1" thickBot="1" x14ac:dyDescent="0.25">
      <c r="A19" s="136"/>
      <c r="B19" s="136"/>
      <c r="C19" s="136"/>
      <c r="D19" s="136"/>
      <c r="E19" s="136"/>
      <c r="F19" s="136"/>
      <c r="G19" s="136"/>
      <c r="H19" s="136"/>
    </row>
    <row r="20" spans="1:16" s="231" customFormat="1" ht="16.5" thickTop="1" thickBot="1" x14ac:dyDescent="0.3">
      <c r="A20" s="360" t="s">
        <v>527</v>
      </c>
      <c r="B20" s="361"/>
      <c r="C20" s="362"/>
      <c r="D20" s="229">
        <f>SUM(D12,D18)</f>
        <v>37663</v>
      </c>
      <c r="E20" s="229">
        <f>SUM(E12,E18)</f>
        <v>38615</v>
      </c>
      <c r="F20" s="229">
        <f>SUM(F12,F18)</f>
        <v>26267</v>
      </c>
      <c r="G20" s="229">
        <f>SUM(G12,G18)</f>
        <v>7508</v>
      </c>
      <c r="H20" s="139">
        <f>G20/E20*100</f>
        <v>19.443221546031335</v>
      </c>
    </row>
    <row r="21" spans="1:16" ht="15.75" thickTop="1" thickBot="1" x14ac:dyDescent="0.25">
      <c r="A21" s="232" t="s">
        <v>755</v>
      </c>
      <c r="B21" s="233"/>
      <c r="C21" s="233"/>
      <c r="D21" s="234">
        <v>130</v>
      </c>
      <c r="E21" s="233"/>
      <c r="F21" s="233"/>
      <c r="G21" s="233"/>
      <c r="H21" s="235"/>
    </row>
    <row r="22" spans="1:16" s="231" customFormat="1" ht="16.5" thickTop="1" thickBot="1" x14ac:dyDescent="0.3">
      <c r="A22" s="360" t="s">
        <v>9</v>
      </c>
      <c r="B22" s="361"/>
      <c r="C22" s="362"/>
      <c r="D22" s="229">
        <f>SUM(D20:D21)</f>
        <v>37793</v>
      </c>
      <c r="E22" s="229">
        <f t="shared" ref="E22:G22" si="0">SUM(E20:E21)</f>
        <v>38615</v>
      </c>
      <c r="F22" s="229">
        <f t="shared" si="0"/>
        <v>26267</v>
      </c>
      <c r="G22" s="229">
        <f t="shared" si="0"/>
        <v>7508</v>
      </c>
      <c r="H22" s="139">
        <f t="shared" ref="H22" si="1">G22/E22*100</f>
        <v>19.443221546031335</v>
      </c>
    </row>
    <row r="23" spans="1:16" s="231" customFormat="1" ht="26.25" customHeight="1" thickTop="1" x14ac:dyDescent="0.25">
      <c r="A23" s="243"/>
      <c r="B23" s="243"/>
      <c r="C23" s="243"/>
      <c r="D23" s="265"/>
      <c r="E23" s="265"/>
      <c r="F23" s="265"/>
      <c r="G23" s="265"/>
      <c r="H23" s="266"/>
    </row>
    <row r="24" spans="1:16" x14ac:dyDescent="0.2">
      <c r="A24" s="372" t="s">
        <v>525</v>
      </c>
      <c r="B24" s="372"/>
      <c r="C24" s="372"/>
      <c r="D24" s="372"/>
      <c r="E24" s="372"/>
      <c r="F24" s="372"/>
      <c r="G24" s="372"/>
      <c r="H24" s="372"/>
    </row>
    <row r="25" spans="1:16" x14ac:dyDescent="0.2">
      <c r="A25" s="372"/>
      <c r="B25" s="372"/>
      <c r="C25" s="372"/>
      <c r="D25" s="372"/>
      <c r="E25" s="372"/>
      <c r="F25" s="372"/>
      <c r="G25" s="372"/>
      <c r="H25" s="372"/>
    </row>
    <row r="26" spans="1:16" ht="18.75" customHeight="1" x14ac:dyDescent="0.2">
      <c r="A26" s="173"/>
      <c r="B26" s="173"/>
      <c r="C26" s="173"/>
      <c r="D26" s="173"/>
      <c r="E26" s="173"/>
      <c r="F26" s="173"/>
      <c r="G26" s="173"/>
      <c r="H26" s="173"/>
    </row>
    <row r="27" spans="1:16" x14ac:dyDescent="0.2">
      <c r="A27" s="375" t="s">
        <v>526</v>
      </c>
      <c r="B27" s="375"/>
      <c r="C27" s="375"/>
      <c r="D27" s="375"/>
      <c r="E27" s="375"/>
      <c r="F27" s="375"/>
      <c r="G27" s="375"/>
      <c r="H27" s="375"/>
      <c r="J27" s="136"/>
      <c r="K27" s="136"/>
      <c r="L27" s="136"/>
      <c r="M27" s="136"/>
      <c r="N27" s="136"/>
      <c r="O27" s="136"/>
      <c r="P27" s="136"/>
    </row>
    <row r="28" spans="1:16" ht="18" customHeight="1" x14ac:dyDescent="0.2">
      <c r="A28" s="136"/>
      <c r="B28" s="136"/>
      <c r="C28" s="136"/>
      <c r="D28" s="136"/>
      <c r="E28" s="136"/>
      <c r="F28" s="136"/>
      <c r="G28" s="136"/>
      <c r="H28" s="136"/>
      <c r="J28" s="136"/>
      <c r="K28" s="136"/>
      <c r="L28" s="136"/>
      <c r="M28" s="136"/>
      <c r="N28" s="136"/>
      <c r="O28" s="136"/>
      <c r="P28" s="136"/>
    </row>
    <row r="29" spans="1:16" ht="23.25" customHeight="1" x14ac:dyDescent="0.2">
      <c r="A29" s="136"/>
      <c r="B29" s="136"/>
      <c r="C29" s="136"/>
      <c r="D29" s="136"/>
      <c r="E29" s="136"/>
      <c r="F29" s="136"/>
      <c r="G29" s="136"/>
      <c r="H29" s="136"/>
    </row>
    <row r="30" spans="1:16" ht="15" x14ac:dyDescent="0.25">
      <c r="A30" s="142" t="s">
        <v>13</v>
      </c>
    </row>
    <row r="31" spans="1:16" ht="17.25" customHeight="1" thickBot="1" x14ac:dyDescent="0.3">
      <c r="A31" s="143" t="s">
        <v>57</v>
      </c>
      <c r="B31" s="144"/>
      <c r="C31" s="145"/>
      <c r="D31" s="146"/>
      <c r="E31" s="146"/>
      <c r="F31" s="146"/>
      <c r="G31" s="352">
        <f>SUM(G32,G35,G39,G43,G47,G52)</f>
        <v>1900</v>
      </c>
      <c r="H31" s="352"/>
      <c r="I31" s="32"/>
    </row>
    <row r="32" spans="1:16" ht="15.75" thickTop="1" x14ac:dyDescent="0.25">
      <c r="A32" s="68" t="s">
        <v>17</v>
      </c>
      <c r="B32" s="69"/>
      <c r="C32" s="70"/>
      <c r="D32" s="71"/>
      <c r="E32" s="71"/>
      <c r="F32" s="71"/>
      <c r="G32" s="346">
        <v>50</v>
      </c>
      <c r="H32" s="347"/>
    </row>
    <row r="33" spans="1:9" ht="15" customHeight="1" x14ac:dyDescent="0.2">
      <c r="A33" s="344" t="s">
        <v>516</v>
      </c>
      <c r="B33" s="344"/>
      <c r="C33" s="344"/>
      <c r="D33" s="344"/>
      <c r="E33" s="344"/>
      <c r="F33" s="344"/>
      <c r="G33" s="344"/>
      <c r="H33" s="344"/>
    </row>
    <row r="34" spans="1:9" s="70" customFormat="1" ht="17.25" customHeight="1" x14ac:dyDescent="0.25">
      <c r="A34" s="243"/>
      <c r="B34" s="244"/>
      <c r="C34" s="242"/>
      <c r="D34" s="241"/>
      <c r="E34" s="241"/>
      <c r="F34" s="241"/>
      <c r="G34" s="245"/>
      <c r="H34" s="245"/>
      <c r="I34" s="86"/>
    </row>
    <row r="35" spans="1:9" ht="15" x14ac:dyDescent="0.25">
      <c r="A35" s="140" t="s">
        <v>55</v>
      </c>
      <c r="G35" s="366">
        <v>10</v>
      </c>
      <c r="H35" s="367"/>
    </row>
    <row r="36" spans="1:9" x14ac:dyDescent="0.2">
      <c r="A36" s="373" t="s">
        <v>517</v>
      </c>
      <c r="B36" s="374"/>
      <c r="C36" s="374"/>
      <c r="D36" s="374"/>
      <c r="E36" s="374"/>
      <c r="F36" s="374"/>
      <c r="G36" s="374"/>
      <c r="H36" s="374"/>
    </row>
    <row r="37" spans="1:9" x14ac:dyDescent="0.2">
      <c r="A37" s="374"/>
      <c r="B37" s="374"/>
      <c r="C37" s="374"/>
      <c r="D37" s="374"/>
      <c r="E37" s="374"/>
      <c r="F37" s="374"/>
      <c r="G37" s="374"/>
      <c r="H37" s="374"/>
    </row>
    <row r="38" spans="1:9" s="70" customFormat="1" ht="17.25" customHeight="1" x14ac:dyDescent="0.25">
      <c r="A38" s="243"/>
      <c r="B38" s="244"/>
      <c r="C38" s="242"/>
      <c r="D38" s="241"/>
      <c r="E38" s="241"/>
      <c r="F38" s="241"/>
      <c r="G38" s="245"/>
      <c r="H38" s="245"/>
      <c r="I38" s="86"/>
    </row>
    <row r="39" spans="1:9" ht="15" x14ac:dyDescent="0.25">
      <c r="A39" s="140" t="s">
        <v>18</v>
      </c>
      <c r="G39" s="366">
        <v>1370</v>
      </c>
      <c r="H39" s="367"/>
    </row>
    <row r="40" spans="1:9" ht="14.25" customHeight="1" x14ac:dyDescent="0.2">
      <c r="A40" s="373" t="s">
        <v>518</v>
      </c>
      <c r="B40" s="373"/>
      <c r="C40" s="373"/>
      <c r="D40" s="373"/>
      <c r="E40" s="373"/>
      <c r="F40" s="373"/>
      <c r="G40" s="373"/>
      <c r="H40" s="373"/>
    </row>
    <row r="41" spans="1:9" ht="14.25" customHeight="1" x14ac:dyDescent="0.2">
      <c r="A41" s="373"/>
      <c r="B41" s="373"/>
      <c r="C41" s="373"/>
      <c r="D41" s="373"/>
      <c r="E41" s="373"/>
      <c r="F41" s="373"/>
      <c r="G41" s="373"/>
      <c r="H41" s="373"/>
    </row>
    <row r="42" spans="1:9" s="70" customFormat="1" ht="17.25" customHeight="1" x14ac:dyDescent="0.25">
      <c r="A42" s="243"/>
      <c r="B42" s="244"/>
      <c r="C42" s="242"/>
      <c r="D42" s="241"/>
      <c r="E42" s="241"/>
      <c r="F42" s="241"/>
      <c r="G42" s="245"/>
      <c r="H42" s="245"/>
      <c r="I42" s="86"/>
    </row>
    <row r="43" spans="1:9" ht="15" x14ac:dyDescent="0.25">
      <c r="A43" s="140" t="s">
        <v>124</v>
      </c>
      <c r="B43" s="185"/>
      <c r="C43" s="185"/>
      <c r="D43" s="185"/>
      <c r="E43" s="185"/>
      <c r="F43" s="185"/>
      <c r="G43" s="366">
        <v>220</v>
      </c>
      <c r="H43" s="367"/>
    </row>
    <row r="44" spans="1:9" ht="15" customHeight="1" x14ac:dyDescent="0.2">
      <c r="A44" s="373" t="s">
        <v>519</v>
      </c>
      <c r="B44" s="373"/>
      <c r="C44" s="373"/>
      <c r="D44" s="373"/>
      <c r="E44" s="373"/>
      <c r="F44" s="373"/>
      <c r="G44" s="373"/>
      <c r="H44" s="373"/>
    </row>
    <row r="45" spans="1:9" x14ac:dyDescent="0.2">
      <c r="A45" s="373"/>
      <c r="B45" s="373"/>
      <c r="C45" s="373"/>
      <c r="D45" s="373"/>
      <c r="E45" s="373"/>
      <c r="F45" s="373"/>
      <c r="G45" s="373"/>
      <c r="H45" s="373"/>
    </row>
    <row r="47" spans="1:9" ht="15" x14ac:dyDescent="0.25">
      <c r="A47" s="140" t="s">
        <v>20</v>
      </c>
      <c r="G47" s="366">
        <v>160</v>
      </c>
      <c r="H47" s="367"/>
    </row>
    <row r="48" spans="1:9" ht="13.5" customHeight="1" x14ac:dyDescent="0.2">
      <c r="A48" s="373" t="s">
        <v>301</v>
      </c>
      <c r="B48" s="374"/>
      <c r="C48" s="374"/>
      <c r="D48" s="374"/>
      <c r="E48" s="374"/>
      <c r="F48" s="374"/>
      <c r="G48" s="374"/>
      <c r="H48" s="374"/>
    </row>
    <row r="49" spans="1:9" x14ac:dyDescent="0.2">
      <c r="A49" s="374"/>
      <c r="B49" s="374"/>
      <c r="C49" s="374"/>
      <c r="D49" s="374"/>
      <c r="E49" s="374"/>
      <c r="F49" s="374"/>
      <c r="G49" s="374"/>
      <c r="H49" s="374"/>
    </row>
    <row r="50" spans="1:9" x14ac:dyDescent="0.2">
      <c r="A50" s="374"/>
      <c r="B50" s="374"/>
      <c r="C50" s="374"/>
      <c r="D50" s="374"/>
      <c r="E50" s="374"/>
      <c r="F50" s="374"/>
      <c r="G50" s="374"/>
      <c r="H50" s="374"/>
    </row>
    <row r="51" spans="1:9" ht="15" x14ac:dyDescent="0.25">
      <c r="A51" s="140"/>
      <c r="G51" s="177"/>
      <c r="H51" s="178"/>
    </row>
    <row r="52" spans="1:9" ht="15" x14ac:dyDescent="0.25">
      <c r="A52" s="140" t="s">
        <v>343</v>
      </c>
      <c r="G52" s="366">
        <v>90</v>
      </c>
      <c r="H52" s="367"/>
    </row>
    <row r="53" spans="1:9" ht="15" customHeight="1" x14ac:dyDescent="0.2">
      <c r="A53" s="373" t="s">
        <v>520</v>
      </c>
      <c r="B53" s="373"/>
      <c r="C53" s="373"/>
      <c r="D53" s="373"/>
      <c r="E53" s="373"/>
      <c r="F53" s="373"/>
      <c r="G53" s="373"/>
      <c r="H53" s="373"/>
    </row>
    <row r="54" spans="1:9" ht="34.5" customHeight="1" x14ac:dyDescent="0.25">
      <c r="A54" s="140"/>
      <c r="G54" s="177"/>
      <c r="H54" s="178"/>
    </row>
    <row r="55" spans="1:9" ht="31.5" customHeight="1" thickBot="1" x14ac:dyDescent="0.3">
      <c r="A55" s="353" t="s">
        <v>125</v>
      </c>
      <c r="B55" s="354"/>
      <c r="C55" s="354"/>
      <c r="D55" s="354"/>
      <c r="E55" s="354"/>
      <c r="F55" s="354"/>
      <c r="G55" s="352">
        <f>SUM(G56)</f>
        <v>2405</v>
      </c>
      <c r="H55" s="352"/>
      <c r="I55" s="32"/>
    </row>
    <row r="56" spans="1:9" ht="15.75" thickTop="1" x14ac:dyDescent="0.25">
      <c r="A56" s="140" t="s">
        <v>50</v>
      </c>
      <c r="G56" s="366">
        <f>2800-395</f>
        <v>2405</v>
      </c>
      <c r="H56" s="367"/>
    </row>
    <row r="57" spans="1:9" x14ac:dyDescent="0.2">
      <c r="A57" s="373" t="s">
        <v>521</v>
      </c>
      <c r="B57" s="374"/>
      <c r="C57" s="374"/>
      <c r="D57" s="374"/>
      <c r="E57" s="374"/>
      <c r="F57" s="374"/>
      <c r="G57" s="374"/>
      <c r="H57" s="374"/>
    </row>
    <row r="58" spans="1:9" x14ac:dyDescent="0.2">
      <c r="A58" s="377"/>
      <c r="B58" s="377"/>
      <c r="C58" s="377"/>
      <c r="D58" s="377"/>
      <c r="E58" s="377"/>
      <c r="F58" s="377"/>
      <c r="G58" s="377"/>
      <c r="H58" s="377"/>
    </row>
    <row r="59" spans="1:9" ht="35.25" customHeight="1" x14ac:dyDescent="0.25">
      <c r="A59" s="140"/>
      <c r="G59" s="177"/>
      <c r="H59" s="178"/>
    </row>
    <row r="60" spans="1:9" ht="15.75" thickBot="1" x14ac:dyDescent="0.3">
      <c r="A60" s="143" t="s">
        <v>73</v>
      </c>
      <c r="B60" s="144"/>
      <c r="C60" s="145"/>
      <c r="D60" s="146"/>
      <c r="E60" s="146"/>
      <c r="F60" s="146"/>
      <c r="G60" s="352">
        <v>2</v>
      </c>
      <c r="H60" s="352"/>
      <c r="I60" s="32"/>
    </row>
    <row r="61" spans="1:9" ht="15.75" thickTop="1" x14ac:dyDescent="0.25">
      <c r="A61" s="140" t="s">
        <v>54</v>
      </c>
      <c r="G61" s="366">
        <v>2</v>
      </c>
      <c r="H61" s="367"/>
    </row>
    <row r="62" spans="1:9" x14ac:dyDescent="0.2">
      <c r="A62" s="373" t="s">
        <v>197</v>
      </c>
      <c r="B62" s="374"/>
      <c r="C62" s="374"/>
      <c r="D62" s="374"/>
      <c r="E62" s="374"/>
      <c r="F62" s="374"/>
      <c r="G62" s="374"/>
      <c r="H62" s="374"/>
    </row>
    <row r="63" spans="1:9" x14ac:dyDescent="0.2">
      <c r="A63" s="374"/>
      <c r="B63" s="374"/>
      <c r="C63" s="374"/>
      <c r="D63" s="374"/>
      <c r="E63" s="374"/>
      <c r="F63" s="374"/>
      <c r="G63" s="374"/>
      <c r="H63" s="374"/>
    </row>
    <row r="64" spans="1:9" ht="29.25" customHeight="1" x14ac:dyDescent="0.25">
      <c r="A64" s="140"/>
      <c r="G64" s="177"/>
      <c r="H64" s="178"/>
    </row>
    <row r="65" spans="1:9" ht="17.25" customHeight="1" thickBot="1" x14ac:dyDescent="0.3">
      <c r="A65" s="143" t="s">
        <v>78</v>
      </c>
      <c r="B65" s="144"/>
      <c r="C65" s="145"/>
      <c r="D65" s="146"/>
      <c r="E65" s="146"/>
      <c r="F65" s="146"/>
      <c r="G65" s="352">
        <f>SUM(G66,G73,G69)</f>
        <v>3201</v>
      </c>
      <c r="H65" s="352"/>
      <c r="I65" s="32"/>
    </row>
    <row r="66" spans="1:9" s="242" customFormat="1" ht="17.25" customHeight="1" thickTop="1" x14ac:dyDescent="0.25">
      <c r="A66" s="243" t="s">
        <v>522</v>
      </c>
      <c r="B66" s="244"/>
      <c r="D66" s="241"/>
      <c r="E66" s="241"/>
      <c r="F66" s="241"/>
      <c r="G66" s="366">
        <v>2033</v>
      </c>
      <c r="H66" s="367"/>
      <c r="I66" s="34"/>
    </row>
    <row r="67" spans="1:9" ht="15" customHeight="1" x14ac:dyDescent="0.25">
      <c r="A67" s="372" t="s">
        <v>523</v>
      </c>
      <c r="B67" s="384"/>
      <c r="C67" s="384"/>
      <c r="D67" s="384"/>
      <c r="E67" s="384"/>
      <c r="F67" s="384"/>
      <c r="G67" s="384"/>
      <c r="H67" s="384"/>
    </row>
    <row r="68" spans="1:9" ht="14.25" customHeight="1" x14ac:dyDescent="0.25">
      <c r="A68" s="278"/>
      <c r="B68" s="278"/>
      <c r="C68" s="278"/>
      <c r="D68" s="278"/>
      <c r="E68" s="278"/>
      <c r="F68" s="278"/>
      <c r="G68" s="278"/>
      <c r="H68" s="278"/>
    </row>
    <row r="69" spans="1:9" s="242" customFormat="1" ht="17.25" customHeight="1" x14ac:dyDescent="0.25">
      <c r="A69" s="243" t="s">
        <v>649</v>
      </c>
      <c r="B69" s="244"/>
      <c r="D69" s="241"/>
      <c r="E69" s="241"/>
      <c r="F69" s="241"/>
      <c r="G69" s="366">
        <v>100</v>
      </c>
      <c r="H69" s="367"/>
      <c r="I69" s="34"/>
    </row>
    <row r="70" spans="1:9" ht="15" customHeight="1" x14ac:dyDescent="0.2">
      <c r="A70" s="372" t="s">
        <v>650</v>
      </c>
      <c r="B70" s="384"/>
      <c r="C70" s="384"/>
      <c r="D70" s="384"/>
      <c r="E70" s="384"/>
      <c r="F70" s="384"/>
      <c r="G70" s="384"/>
      <c r="H70" s="384"/>
    </row>
    <row r="71" spans="1:9" ht="14.25" customHeight="1" x14ac:dyDescent="0.2">
      <c r="A71" s="384"/>
      <c r="B71" s="384"/>
      <c r="C71" s="384"/>
      <c r="D71" s="384"/>
      <c r="E71" s="384"/>
      <c r="F71" s="384"/>
      <c r="G71" s="384"/>
      <c r="H71" s="384"/>
    </row>
    <row r="72" spans="1:9" ht="14.25" customHeight="1" x14ac:dyDescent="0.25">
      <c r="A72" s="278"/>
      <c r="B72" s="278"/>
      <c r="C72" s="278"/>
      <c r="D72" s="278"/>
      <c r="E72" s="278"/>
      <c r="F72" s="278"/>
      <c r="G72" s="278"/>
      <c r="H72" s="278"/>
    </row>
    <row r="73" spans="1:9" s="242" customFormat="1" ht="17.25" customHeight="1" x14ac:dyDescent="0.25">
      <c r="A73" s="243" t="s">
        <v>79</v>
      </c>
      <c r="B73" s="244"/>
      <c r="D73" s="241"/>
      <c r="E73" s="241"/>
      <c r="F73" s="241"/>
      <c r="G73" s="366">
        <v>1068</v>
      </c>
      <c r="H73" s="367"/>
      <c r="I73" s="34"/>
    </row>
    <row r="74" spans="1:9" ht="15" customHeight="1" x14ac:dyDescent="0.2">
      <c r="A74" s="372" t="s">
        <v>524</v>
      </c>
      <c r="B74" s="372"/>
      <c r="C74" s="372"/>
      <c r="D74" s="372"/>
      <c r="E74" s="372"/>
      <c r="F74" s="372"/>
      <c r="G74" s="372"/>
      <c r="H74" s="372"/>
    </row>
    <row r="75" spans="1:9" ht="14.25" customHeight="1" x14ac:dyDescent="0.2">
      <c r="A75" s="372"/>
      <c r="B75" s="372"/>
      <c r="C75" s="372"/>
      <c r="D75" s="372"/>
      <c r="E75" s="372"/>
      <c r="F75" s="372"/>
      <c r="G75" s="372"/>
      <c r="H75" s="372"/>
    </row>
    <row r="76" spans="1:9" x14ac:dyDescent="0.2">
      <c r="A76" s="372"/>
      <c r="B76" s="372"/>
      <c r="C76" s="372"/>
      <c r="D76" s="372"/>
      <c r="E76" s="372"/>
      <c r="F76" s="372"/>
      <c r="G76" s="372"/>
      <c r="H76" s="372"/>
    </row>
    <row r="77" spans="1:9" x14ac:dyDescent="0.2">
      <c r="A77" s="372"/>
      <c r="B77" s="372"/>
      <c r="C77" s="372"/>
      <c r="D77" s="372"/>
      <c r="E77" s="372"/>
      <c r="F77" s="372"/>
      <c r="G77" s="372"/>
      <c r="H77" s="372"/>
    </row>
  </sheetData>
  <mergeCells count="35">
    <mergeCell ref="G35:H35"/>
    <mergeCell ref="A36:H37"/>
    <mergeCell ref="G1:H1"/>
    <mergeCell ref="A12:C12"/>
    <mergeCell ref="G31:H31"/>
    <mergeCell ref="A13:H13"/>
    <mergeCell ref="A18:C18"/>
    <mergeCell ref="A20:C20"/>
    <mergeCell ref="A24:H25"/>
    <mergeCell ref="A27:H27"/>
    <mergeCell ref="G32:H32"/>
    <mergeCell ref="A33:H33"/>
    <mergeCell ref="A22:C22"/>
    <mergeCell ref="G39:H39"/>
    <mergeCell ref="G47:H47"/>
    <mergeCell ref="A48:H50"/>
    <mergeCell ref="G52:H52"/>
    <mergeCell ref="G56:H56"/>
    <mergeCell ref="A55:F55"/>
    <mergeCell ref="G55:H55"/>
    <mergeCell ref="A40:H41"/>
    <mergeCell ref="G43:H43"/>
    <mergeCell ref="A44:H45"/>
    <mergeCell ref="A53:H53"/>
    <mergeCell ref="G61:H61"/>
    <mergeCell ref="A62:H63"/>
    <mergeCell ref="A57:H58"/>
    <mergeCell ref="G73:H73"/>
    <mergeCell ref="A74:H77"/>
    <mergeCell ref="G65:H65"/>
    <mergeCell ref="A67:H67"/>
    <mergeCell ref="G66:H66"/>
    <mergeCell ref="G60:H60"/>
    <mergeCell ref="G69:H69"/>
    <mergeCell ref="A70:H71"/>
  </mergeCells>
  <pageMargins left="0.70866141732283472" right="0.70866141732283472" top="0.78740157480314965" bottom="0.78740157480314965" header="0.31496062992125984" footer="0.31496062992125984"/>
  <pageSetup paperSize="9" scale="61" firstPageNumber="30"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1" manualBreakCount="1">
    <brk id="64" max="7" man="1"/>
  </rowBreaks>
  <colBreaks count="1" manualBreakCount="1">
    <brk id="12" max="10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56"/>
  <sheetViews>
    <sheetView showGridLines="0" view="pageBreakPreview" topLeftCell="A34" zoomScaleNormal="100" zoomScaleSheetLayoutView="100" workbookViewId="0">
      <selection activeCell="C61" sqref="C61"/>
    </sheetView>
  </sheetViews>
  <sheetFormatPr defaultRowHeight="14.25" x14ac:dyDescent="0.2"/>
  <cols>
    <col min="1" max="1" width="8.5703125" style="141" customWidth="1"/>
    <col min="2" max="2" width="9.140625" style="141"/>
    <col min="3" max="3" width="58.7109375" style="135" customWidth="1"/>
    <col min="4" max="4" width="14.140625" style="135" customWidth="1"/>
    <col min="5" max="7" width="14.140625" style="133" customWidth="1"/>
    <col min="8" max="8" width="9.140625" style="135" customWidth="1"/>
    <col min="9" max="9" width="17.5703125" style="135" customWidth="1"/>
    <col min="10" max="12" width="9.140625" style="135"/>
    <col min="13" max="13" width="13.28515625" style="135" customWidth="1"/>
    <col min="14" max="16384" width="9.140625" style="135"/>
  </cols>
  <sheetData>
    <row r="1" spans="1:8" ht="23.25" x14ac:dyDescent="0.35">
      <c r="A1" s="247" t="s">
        <v>91</v>
      </c>
      <c r="G1" s="376" t="s">
        <v>92</v>
      </c>
      <c r="H1" s="376"/>
    </row>
    <row r="3" spans="1:8" x14ac:dyDescent="0.2">
      <c r="A3" s="176" t="s">
        <v>1</v>
      </c>
      <c r="B3" s="176" t="s">
        <v>643</v>
      </c>
    </row>
    <row r="4" spans="1:8" x14ac:dyDescent="0.2">
      <c r="B4" s="176" t="s">
        <v>76</v>
      </c>
    </row>
    <row r="6" spans="1:8" s="138" customFormat="1" ht="13.5" thickBot="1" x14ac:dyDescent="0.25">
      <c r="A6" s="249"/>
      <c r="B6" s="249"/>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7">
        <v>4</v>
      </c>
      <c r="E8" s="198">
        <v>5</v>
      </c>
      <c r="F8" s="198">
        <v>6</v>
      </c>
      <c r="G8" s="198">
        <v>7</v>
      </c>
      <c r="H8" s="199" t="s">
        <v>754</v>
      </c>
    </row>
    <row r="9" spans="1:8" ht="15" thickTop="1" x14ac:dyDescent="0.2">
      <c r="A9" s="217">
        <v>6172</v>
      </c>
      <c r="B9" s="218">
        <v>51</v>
      </c>
      <c r="C9" s="222" t="s">
        <v>8</v>
      </c>
      <c r="D9" s="76">
        <v>24423</v>
      </c>
      <c r="E9" s="76">
        <v>51007</v>
      </c>
      <c r="F9" s="76">
        <f>73350-8000</f>
        <v>65350</v>
      </c>
      <c r="G9" s="89">
        <f>SUM(G19)</f>
        <v>44743</v>
      </c>
      <c r="H9" s="102">
        <f>G9/E9*100</f>
        <v>87.719332640617949</v>
      </c>
    </row>
    <row r="10" spans="1:8" ht="28.5" x14ac:dyDescent="0.2">
      <c r="A10" s="217">
        <v>6172</v>
      </c>
      <c r="B10" s="218">
        <v>53</v>
      </c>
      <c r="C10" s="259" t="s">
        <v>10</v>
      </c>
      <c r="D10" s="76">
        <v>16574</v>
      </c>
      <c r="E10" s="76">
        <v>4000</v>
      </c>
      <c r="F10" s="76">
        <v>8000</v>
      </c>
      <c r="G10" s="76">
        <f>SUM(G45)</f>
        <v>8000</v>
      </c>
      <c r="H10" s="102">
        <f>G10/E10*100</f>
        <v>200</v>
      </c>
    </row>
    <row r="11" spans="1:8" x14ac:dyDescent="0.2">
      <c r="A11" s="217">
        <v>6172</v>
      </c>
      <c r="B11" s="218">
        <v>59</v>
      </c>
      <c r="C11" s="259" t="s">
        <v>53</v>
      </c>
      <c r="D11" s="76">
        <v>2397</v>
      </c>
      <c r="E11" s="76"/>
      <c r="F11" s="76"/>
      <c r="G11" s="76"/>
      <c r="H11" s="102"/>
    </row>
    <row r="12" spans="1:8" ht="28.5" x14ac:dyDescent="0.2">
      <c r="A12" s="217">
        <v>6402</v>
      </c>
      <c r="B12" s="218">
        <v>53</v>
      </c>
      <c r="C12" s="259" t="s">
        <v>10</v>
      </c>
      <c r="D12" s="76">
        <v>2567</v>
      </c>
      <c r="E12" s="76"/>
      <c r="F12" s="76"/>
      <c r="G12" s="76"/>
      <c r="H12" s="102"/>
    </row>
    <row r="13" spans="1:8" ht="15" thickBot="1" x14ac:dyDescent="0.25">
      <c r="A13" s="223">
        <v>6409</v>
      </c>
      <c r="B13" s="224">
        <v>59</v>
      </c>
      <c r="C13" s="259" t="s">
        <v>53</v>
      </c>
      <c r="D13" s="77">
        <v>19</v>
      </c>
      <c r="E13" s="77">
        <v>55120</v>
      </c>
      <c r="F13" s="77">
        <v>141149</v>
      </c>
      <c r="G13" s="77">
        <f>SUM(G51)</f>
        <v>71000</v>
      </c>
      <c r="H13" s="170">
        <f>G13/E13*100</f>
        <v>128.80986937590711</v>
      </c>
    </row>
    <row r="14" spans="1:8" s="231" customFormat="1" ht="16.5" thickTop="1" thickBot="1" x14ac:dyDescent="0.3">
      <c r="A14" s="360" t="s">
        <v>9</v>
      </c>
      <c r="B14" s="361"/>
      <c r="C14" s="362"/>
      <c r="D14" s="229">
        <f>SUM(D9:D13)</f>
        <v>45980</v>
      </c>
      <c r="E14" s="229">
        <f>SUM(E9:E13)</f>
        <v>110127</v>
      </c>
      <c r="F14" s="229">
        <f>SUM(F9:F13)</f>
        <v>214499</v>
      </c>
      <c r="G14" s="229">
        <f>SUM(G9:G13)</f>
        <v>123743</v>
      </c>
      <c r="H14" s="139">
        <f>G14/E14*100</f>
        <v>112.36390712540975</v>
      </c>
    </row>
    <row r="15" spans="1:8" ht="15" thickTop="1" x14ac:dyDescent="0.2">
      <c r="A15" s="135"/>
      <c r="B15" s="135"/>
      <c r="E15" s="135"/>
      <c r="F15" s="135"/>
      <c r="G15" s="135"/>
    </row>
    <row r="16" spans="1:8" x14ac:dyDescent="0.2">
      <c r="A16" s="375" t="s">
        <v>684</v>
      </c>
      <c r="B16" s="375"/>
      <c r="C16" s="375"/>
      <c r="D16" s="375"/>
      <c r="E16" s="375"/>
      <c r="F16" s="375"/>
      <c r="G16" s="375"/>
      <c r="H16" s="375"/>
    </row>
    <row r="17" spans="1:11" x14ac:dyDescent="0.2">
      <c r="A17" s="136"/>
      <c r="B17" s="136"/>
      <c r="C17" s="136"/>
      <c r="D17" s="136"/>
      <c r="E17" s="136"/>
      <c r="F17" s="136"/>
      <c r="G17" s="136"/>
      <c r="H17" s="136"/>
    </row>
    <row r="18" spans="1:11" ht="15" x14ac:dyDescent="0.25">
      <c r="A18" s="142" t="s">
        <v>13</v>
      </c>
    </row>
    <row r="19" spans="1:11" ht="17.25" customHeight="1" thickBot="1" x14ac:dyDescent="0.3">
      <c r="A19" s="143" t="s">
        <v>57</v>
      </c>
      <c r="B19" s="144"/>
      <c r="C19" s="145"/>
      <c r="D19" s="145"/>
      <c r="E19" s="146"/>
      <c r="F19" s="146"/>
      <c r="G19" s="352">
        <f>SUM(G20,G29,G32,G34,G37,G40,G43)</f>
        <v>44743</v>
      </c>
      <c r="H19" s="352"/>
      <c r="I19" s="32"/>
    </row>
    <row r="20" spans="1:11" ht="15.75" thickTop="1" x14ac:dyDescent="0.25">
      <c r="A20" s="140" t="s">
        <v>118</v>
      </c>
      <c r="G20" s="346">
        <f>SUM(G21,G23,G26,G27)</f>
        <v>40688</v>
      </c>
      <c r="H20" s="347"/>
      <c r="K20" s="135" t="s">
        <v>687</v>
      </c>
    </row>
    <row r="21" spans="1:11" ht="15" x14ac:dyDescent="0.25">
      <c r="A21" s="176" t="s">
        <v>190</v>
      </c>
      <c r="G21" s="386">
        <v>6674</v>
      </c>
      <c r="H21" s="387"/>
    </row>
    <row r="22" spans="1:11" x14ac:dyDescent="0.2">
      <c r="A22" s="373" t="s">
        <v>191</v>
      </c>
      <c r="B22" s="374"/>
      <c r="C22" s="374"/>
      <c r="D22" s="374"/>
      <c r="E22" s="374"/>
      <c r="F22" s="374"/>
      <c r="G22" s="279"/>
      <c r="H22" s="280"/>
    </row>
    <row r="23" spans="1:11" ht="15" x14ac:dyDescent="0.25">
      <c r="A23" s="374"/>
      <c r="B23" s="374"/>
      <c r="C23" s="374"/>
      <c r="D23" s="374"/>
      <c r="E23" s="374"/>
      <c r="F23" s="374"/>
      <c r="G23" s="386">
        <v>6122</v>
      </c>
      <c r="H23" s="387"/>
    </row>
    <row r="24" spans="1:11" ht="0.75" customHeight="1" x14ac:dyDescent="0.2">
      <c r="A24" s="373" t="s">
        <v>192</v>
      </c>
      <c r="B24" s="374"/>
      <c r="C24" s="374"/>
      <c r="D24" s="374"/>
      <c r="E24" s="374"/>
      <c r="F24" s="374"/>
      <c r="G24" s="281"/>
      <c r="H24" s="281"/>
    </row>
    <row r="25" spans="1:11" ht="15" x14ac:dyDescent="0.25">
      <c r="A25" s="374"/>
      <c r="B25" s="374"/>
      <c r="C25" s="374"/>
      <c r="D25" s="374"/>
      <c r="E25" s="374"/>
      <c r="F25" s="374"/>
      <c r="G25" s="282"/>
      <c r="H25" s="283"/>
    </row>
    <row r="26" spans="1:11" x14ac:dyDescent="0.2">
      <c r="A26" s="374"/>
      <c r="B26" s="374"/>
      <c r="C26" s="374"/>
      <c r="D26" s="374"/>
      <c r="E26" s="374"/>
      <c r="F26" s="374"/>
      <c r="G26" s="386">
        <v>26892</v>
      </c>
      <c r="H26" s="386"/>
    </row>
    <row r="27" spans="1:11" ht="17.25" customHeight="1" x14ac:dyDescent="0.2">
      <c r="A27" s="373" t="s">
        <v>194</v>
      </c>
      <c r="B27" s="373"/>
      <c r="C27" s="373"/>
      <c r="D27" s="373"/>
      <c r="E27" s="373"/>
      <c r="F27" s="373"/>
      <c r="G27" s="386">
        <v>1000</v>
      </c>
      <c r="H27" s="386"/>
    </row>
    <row r="28" spans="1:11" ht="15" x14ac:dyDescent="0.25">
      <c r="A28" s="185"/>
      <c r="B28" s="185"/>
      <c r="C28" s="185"/>
      <c r="D28" s="185"/>
      <c r="E28" s="185"/>
      <c r="F28" s="185"/>
      <c r="G28" s="282"/>
      <c r="H28" s="282"/>
    </row>
    <row r="29" spans="1:11" ht="15" x14ac:dyDescent="0.25">
      <c r="A29" s="388" t="s">
        <v>35</v>
      </c>
      <c r="B29" s="389"/>
      <c r="C29" s="389"/>
      <c r="D29" s="284"/>
      <c r="E29" s="185"/>
      <c r="F29" s="185"/>
      <c r="G29" s="366">
        <v>1000</v>
      </c>
      <c r="H29" s="367"/>
    </row>
    <row r="30" spans="1:11" ht="15" x14ac:dyDescent="0.25">
      <c r="A30" s="373" t="s">
        <v>93</v>
      </c>
      <c r="B30" s="377"/>
      <c r="C30" s="377"/>
      <c r="D30" s="377"/>
      <c r="E30" s="377"/>
      <c r="F30" s="377"/>
      <c r="G30" s="377"/>
      <c r="H30" s="377"/>
    </row>
    <row r="31" spans="1:11" ht="15" x14ac:dyDescent="0.25">
      <c r="A31" s="285"/>
      <c r="B31" s="185"/>
      <c r="C31" s="185"/>
      <c r="D31" s="185"/>
      <c r="E31" s="185"/>
      <c r="F31" s="185"/>
      <c r="G31" s="286"/>
      <c r="H31" s="287"/>
    </row>
    <row r="32" spans="1:11" ht="15" x14ac:dyDescent="0.25">
      <c r="A32" s="388" t="s">
        <v>94</v>
      </c>
      <c r="B32" s="389"/>
      <c r="C32" s="389"/>
      <c r="D32" s="284"/>
      <c r="E32" s="185"/>
      <c r="F32" s="185"/>
      <c r="G32" s="366">
        <v>350</v>
      </c>
      <c r="H32" s="367"/>
    </row>
    <row r="33" spans="1:9" ht="15" x14ac:dyDescent="0.25">
      <c r="A33" s="285"/>
      <c r="B33" s="185"/>
      <c r="C33" s="284"/>
      <c r="D33" s="284"/>
      <c r="E33" s="185"/>
      <c r="F33" s="185"/>
      <c r="G33" s="286"/>
      <c r="H33" s="287"/>
    </row>
    <row r="34" spans="1:9" ht="15" x14ac:dyDescent="0.25">
      <c r="A34" s="388" t="s">
        <v>42</v>
      </c>
      <c r="B34" s="389"/>
      <c r="C34" s="389"/>
      <c r="D34" s="284"/>
      <c r="E34" s="185"/>
      <c r="F34" s="185"/>
      <c r="G34" s="366">
        <v>500</v>
      </c>
      <c r="H34" s="367"/>
    </row>
    <row r="35" spans="1:9" ht="15" x14ac:dyDescent="0.25">
      <c r="A35" s="373" t="s">
        <v>95</v>
      </c>
      <c r="B35" s="374"/>
      <c r="C35" s="374"/>
      <c r="D35" s="374"/>
      <c r="E35" s="374"/>
      <c r="F35" s="374"/>
      <c r="G35" s="374"/>
      <c r="H35" s="374"/>
    </row>
    <row r="36" spans="1:9" ht="15" x14ac:dyDescent="0.25">
      <c r="A36" s="285"/>
      <c r="B36" s="185"/>
      <c r="C36" s="185"/>
      <c r="D36" s="185"/>
      <c r="E36" s="185"/>
      <c r="F36" s="185"/>
      <c r="G36" s="286"/>
      <c r="H36" s="287"/>
    </row>
    <row r="37" spans="1:9" ht="15" x14ac:dyDescent="0.25">
      <c r="A37" s="388" t="s">
        <v>55</v>
      </c>
      <c r="B37" s="389"/>
      <c r="C37" s="389"/>
      <c r="D37" s="284"/>
      <c r="E37" s="185"/>
      <c r="F37" s="185"/>
      <c r="G37" s="366">
        <v>5</v>
      </c>
      <c r="H37" s="367"/>
    </row>
    <row r="38" spans="1:9" ht="18" customHeight="1" x14ac:dyDescent="0.2">
      <c r="A38" s="368" t="s">
        <v>307</v>
      </c>
      <c r="B38" s="368"/>
      <c r="C38" s="368"/>
      <c r="D38" s="368"/>
      <c r="E38" s="368"/>
      <c r="F38" s="368"/>
      <c r="G38" s="368"/>
      <c r="H38" s="368"/>
    </row>
    <row r="39" spans="1:9" ht="15" x14ac:dyDescent="0.25">
      <c r="A39" s="285"/>
      <c r="B39" s="185"/>
      <c r="C39" s="185"/>
      <c r="D39" s="185"/>
      <c r="E39" s="185"/>
      <c r="F39" s="185"/>
      <c r="G39" s="286"/>
      <c r="H39" s="287"/>
    </row>
    <row r="40" spans="1:9" ht="15" x14ac:dyDescent="0.25">
      <c r="A40" s="388" t="s">
        <v>18</v>
      </c>
      <c r="B40" s="389"/>
      <c r="C40" s="389"/>
      <c r="D40" s="284"/>
      <c r="E40" s="185"/>
      <c r="F40" s="185"/>
      <c r="G40" s="366">
        <v>2000</v>
      </c>
      <c r="H40" s="367"/>
    </row>
    <row r="41" spans="1:9" ht="15" x14ac:dyDescent="0.25">
      <c r="A41" s="373" t="s">
        <v>121</v>
      </c>
      <c r="B41" s="374"/>
      <c r="C41" s="374"/>
      <c r="D41" s="374"/>
      <c r="E41" s="374"/>
      <c r="F41" s="374"/>
      <c r="G41" s="374"/>
      <c r="H41" s="374"/>
    </row>
    <row r="42" spans="1:9" ht="15" x14ac:dyDescent="0.25">
      <c r="A42" s="285"/>
      <c r="B42" s="185"/>
      <c r="C42" s="185"/>
      <c r="D42" s="185"/>
      <c r="E42" s="185"/>
      <c r="F42" s="185"/>
      <c r="G42" s="286"/>
      <c r="H42" s="287"/>
    </row>
    <row r="43" spans="1:9" ht="15" x14ac:dyDescent="0.25">
      <c r="A43" s="388" t="s">
        <v>20</v>
      </c>
      <c r="B43" s="389"/>
      <c r="C43" s="389"/>
      <c r="D43" s="284"/>
      <c r="E43" s="185"/>
      <c r="F43" s="185"/>
      <c r="G43" s="366">
        <v>200</v>
      </c>
      <c r="H43" s="367"/>
    </row>
    <row r="44" spans="1:9" ht="15" x14ac:dyDescent="0.25">
      <c r="A44" s="285"/>
      <c r="B44" s="185"/>
      <c r="C44" s="185"/>
      <c r="D44" s="185"/>
      <c r="E44" s="185"/>
      <c r="F44" s="185"/>
      <c r="G44" s="286"/>
      <c r="H44" s="287"/>
    </row>
    <row r="45" spans="1:9" ht="31.5" customHeight="1" thickBot="1" x14ac:dyDescent="0.3">
      <c r="A45" s="353" t="s">
        <v>125</v>
      </c>
      <c r="B45" s="354"/>
      <c r="C45" s="354"/>
      <c r="D45" s="354"/>
      <c r="E45" s="354"/>
      <c r="F45" s="354"/>
      <c r="G45" s="352">
        <f>SUM(G46)</f>
        <v>8000</v>
      </c>
      <c r="H45" s="352"/>
      <c r="I45" s="32"/>
    </row>
    <row r="46" spans="1:9" ht="15.75" thickTop="1" x14ac:dyDescent="0.25">
      <c r="A46" s="390" t="s">
        <v>50</v>
      </c>
      <c r="B46" s="391"/>
      <c r="C46" s="391"/>
      <c r="D46" s="288"/>
      <c r="E46" s="185"/>
      <c r="F46" s="185"/>
      <c r="G46" s="366">
        <v>8000</v>
      </c>
      <c r="H46" s="367"/>
    </row>
    <row r="47" spans="1:9" x14ac:dyDescent="0.2">
      <c r="A47" s="373" t="s">
        <v>308</v>
      </c>
      <c r="B47" s="374"/>
      <c r="C47" s="374"/>
      <c r="D47" s="374"/>
      <c r="E47" s="374"/>
      <c r="F47" s="374"/>
      <c r="G47" s="374"/>
      <c r="H47" s="374"/>
    </row>
    <row r="48" spans="1:9" x14ac:dyDescent="0.2">
      <c r="A48" s="374"/>
      <c r="B48" s="374"/>
      <c r="C48" s="374"/>
      <c r="D48" s="374"/>
      <c r="E48" s="374"/>
      <c r="F48" s="374"/>
      <c r="G48" s="374"/>
      <c r="H48" s="374"/>
    </row>
    <row r="49" spans="1:15" x14ac:dyDescent="0.2">
      <c r="A49" s="374"/>
      <c r="B49" s="374"/>
      <c r="C49" s="374"/>
      <c r="D49" s="374"/>
      <c r="E49" s="374"/>
      <c r="F49" s="374"/>
      <c r="G49" s="374"/>
      <c r="H49" s="374"/>
    </row>
    <row r="50" spans="1:15" ht="15" x14ac:dyDescent="0.25">
      <c r="A50" s="272"/>
      <c r="B50" s="185"/>
      <c r="C50" s="185"/>
      <c r="D50" s="185"/>
      <c r="E50" s="185"/>
      <c r="F50" s="185"/>
      <c r="G50" s="286"/>
      <c r="H50" s="287"/>
    </row>
    <row r="51" spans="1:15" ht="15.75" thickBot="1" x14ac:dyDescent="0.3">
      <c r="A51" s="143" t="s">
        <v>96</v>
      </c>
      <c r="B51" s="144"/>
      <c r="C51" s="145"/>
      <c r="D51" s="145"/>
      <c r="E51" s="146"/>
      <c r="F51" s="146"/>
      <c r="G51" s="352">
        <f>SUM(G53:H54)</f>
        <v>71000</v>
      </c>
      <c r="H51" s="352"/>
      <c r="I51" s="32"/>
    </row>
    <row r="52" spans="1:15" ht="15.75" thickTop="1" x14ac:dyDescent="0.25">
      <c r="A52" s="390" t="s">
        <v>56</v>
      </c>
      <c r="B52" s="391"/>
      <c r="C52" s="391"/>
      <c r="D52" s="288"/>
      <c r="E52" s="185"/>
      <c r="F52" s="185"/>
      <c r="I52" s="289"/>
      <c r="J52" s="289"/>
      <c r="K52" s="289"/>
      <c r="L52" s="289"/>
      <c r="M52" s="289"/>
      <c r="N52" s="289"/>
      <c r="O52" s="289"/>
    </row>
    <row r="53" spans="1:15" ht="15" x14ac:dyDescent="0.25">
      <c r="A53" s="290" t="s">
        <v>739</v>
      </c>
      <c r="B53" s="291"/>
      <c r="C53" s="289"/>
      <c r="D53" s="289"/>
      <c r="E53" s="292"/>
      <c r="F53" s="292"/>
      <c r="G53" s="366">
        <v>35000</v>
      </c>
      <c r="H53" s="367"/>
      <c r="I53" s="289"/>
      <c r="J53" s="289"/>
      <c r="K53" s="289"/>
      <c r="L53" s="289"/>
      <c r="M53" s="289"/>
      <c r="N53" s="289"/>
      <c r="O53" s="289"/>
    </row>
    <row r="54" spans="1:15" ht="15" x14ac:dyDescent="0.25">
      <c r="A54" s="290" t="s">
        <v>740</v>
      </c>
      <c r="B54" s="291"/>
      <c r="C54" s="289"/>
      <c r="D54" s="289"/>
      <c r="E54" s="292"/>
      <c r="F54" s="292"/>
      <c r="G54" s="366">
        <v>36000</v>
      </c>
      <c r="H54" s="367"/>
      <c r="I54" s="289"/>
      <c r="J54" s="289"/>
      <c r="K54" s="289"/>
      <c r="L54" s="289"/>
    </row>
    <row r="55" spans="1:15" x14ac:dyDescent="0.2">
      <c r="A55" s="291"/>
      <c r="B55" s="291"/>
      <c r="C55" s="289"/>
      <c r="D55" s="289"/>
      <c r="E55" s="292"/>
      <c r="F55" s="292"/>
      <c r="G55" s="292"/>
      <c r="H55" s="289"/>
      <c r="I55" s="289"/>
      <c r="J55" s="289"/>
      <c r="K55" s="289"/>
      <c r="L55" s="289"/>
    </row>
    <row r="56" spans="1:15" x14ac:dyDescent="0.2">
      <c r="A56" s="291"/>
      <c r="B56" s="291"/>
      <c r="C56" s="289"/>
      <c r="D56" s="289"/>
      <c r="E56" s="292"/>
      <c r="F56" s="292"/>
      <c r="G56" s="292"/>
      <c r="H56" s="289"/>
      <c r="I56" s="289"/>
      <c r="J56" s="289"/>
      <c r="K56" s="289"/>
      <c r="L56" s="289"/>
    </row>
  </sheetData>
  <mergeCells count="37">
    <mergeCell ref="A45:F45"/>
    <mergeCell ref="G45:H45"/>
    <mergeCell ref="G53:H53"/>
    <mergeCell ref="G54:H54"/>
    <mergeCell ref="A35:H35"/>
    <mergeCell ref="A37:C37"/>
    <mergeCell ref="G37:H37"/>
    <mergeCell ref="A38:H38"/>
    <mergeCell ref="A40:C40"/>
    <mergeCell ref="G40:H40"/>
    <mergeCell ref="A46:C46"/>
    <mergeCell ref="G46:H46"/>
    <mergeCell ref="A47:H49"/>
    <mergeCell ref="G51:H51"/>
    <mergeCell ref="A52:C52"/>
    <mergeCell ref="A41:H41"/>
    <mergeCell ref="A43:C43"/>
    <mergeCell ref="G43:H43"/>
    <mergeCell ref="A34:C34"/>
    <mergeCell ref="G34:H34"/>
    <mergeCell ref="A22:F23"/>
    <mergeCell ref="G23:H23"/>
    <mergeCell ref="A24:F26"/>
    <mergeCell ref="G26:H26"/>
    <mergeCell ref="A27:F27"/>
    <mergeCell ref="G27:H27"/>
    <mergeCell ref="A29:C29"/>
    <mergeCell ref="G29:H29"/>
    <mergeCell ref="A30:H30"/>
    <mergeCell ref="A32:C32"/>
    <mergeCell ref="G32:H32"/>
    <mergeCell ref="G21:H21"/>
    <mergeCell ref="G1:H1"/>
    <mergeCell ref="A14:C14"/>
    <mergeCell ref="A16:H16"/>
    <mergeCell ref="G19:H19"/>
    <mergeCell ref="G20:H20"/>
  </mergeCells>
  <pageMargins left="0.70866141732283472" right="0.70866141732283472" top="0.78740157480314965" bottom="0.78740157480314965" header="0.31496062992125984" footer="0.31496062992125984"/>
  <pageSetup paperSize="9" scale="61" firstPageNumber="32"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291"/>
  <sheetViews>
    <sheetView showGridLines="0" view="pageBreakPreview" topLeftCell="A97" zoomScaleNormal="100" zoomScaleSheetLayoutView="100" workbookViewId="0">
      <selection activeCell="K19" sqref="K19"/>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0" width="13.28515625" style="135" bestFit="1" customWidth="1"/>
    <col min="11" max="12" width="9.140625" style="135"/>
    <col min="13" max="13" width="13.28515625" style="135" customWidth="1"/>
    <col min="14" max="16384" width="9.140625" style="135"/>
  </cols>
  <sheetData>
    <row r="1" spans="1:8" ht="27.75" customHeight="1" x14ac:dyDescent="0.35">
      <c r="A1" s="392" t="s">
        <v>552</v>
      </c>
      <c r="B1" s="392"/>
      <c r="C1" s="392"/>
      <c r="D1" s="183"/>
      <c r="E1" s="183"/>
      <c r="F1" s="183"/>
      <c r="G1" s="376" t="s">
        <v>141</v>
      </c>
      <c r="H1" s="376"/>
    </row>
    <row r="3" spans="1:8" x14ac:dyDescent="0.2">
      <c r="A3" s="176" t="s">
        <v>1</v>
      </c>
      <c r="B3" s="176" t="s">
        <v>142</v>
      </c>
    </row>
    <row r="4" spans="1:8" x14ac:dyDescent="0.2">
      <c r="B4" s="176" t="s">
        <v>76</v>
      </c>
    </row>
    <row r="5" spans="1:8" s="138" customFormat="1" ht="13.5" thickBot="1" x14ac:dyDescent="0.25">
      <c r="A5" s="249"/>
      <c r="B5" s="249"/>
      <c r="D5" s="134"/>
      <c r="E5" s="134"/>
      <c r="F5" s="134"/>
      <c r="G5" s="134"/>
      <c r="H5" s="138" t="s">
        <v>6</v>
      </c>
    </row>
    <row r="6" spans="1:8" s="138" customFormat="1" ht="39.75" thickTop="1" thickBot="1" x14ac:dyDescent="0.25">
      <c r="A6" s="192" t="s">
        <v>2</v>
      </c>
      <c r="B6" s="193" t="s">
        <v>3</v>
      </c>
      <c r="C6" s="194" t="s">
        <v>4</v>
      </c>
      <c r="D6" s="195" t="s">
        <v>753</v>
      </c>
      <c r="E6" s="195" t="s">
        <v>322</v>
      </c>
      <c r="F6" s="195" t="s">
        <v>323</v>
      </c>
      <c r="G6" s="195" t="s">
        <v>324</v>
      </c>
      <c r="H6" s="81" t="s">
        <v>5</v>
      </c>
    </row>
    <row r="7" spans="1:8" s="201" customFormat="1" ht="12.75" thickTop="1" thickBot="1" x14ac:dyDescent="0.25">
      <c r="A7" s="196">
        <v>1</v>
      </c>
      <c r="B7" s="197">
        <v>2</v>
      </c>
      <c r="C7" s="197">
        <v>3</v>
      </c>
      <c r="D7" s="198">
        <v>4</v>
      </c>
      <c r="E7" s="198">
        <v>5</v>
      </c>
      <c r="F7" s="198">
        <v>6</v>
      </c>
      <c r="G7" s="198">
        <v>7</v>
      </c>
      <c r="H7" s="199" t="s">
        <v>754</v>
      </c>
    </row>
    <row r="8" spans="1:8" ht="15" thickTop="1" x14ac:dyDescent="0.2">
      <c r="A8" s="217">
        <v>2141</v>
      </c>
      <c r="B8" s="218">
        <v>51</v>
      </c>
      <c r="C8" s="222" t="s">
        <v>8</v>
      </c>
      <c r="D8" s="76">
        <v>0</v>
      </c>
      <c r="E8" s="76">
        <v>250</v>
      </c>
      <c r="F8" s="76">
        <v>250</v>
      </c>
      <c r="G8" s="76">
        <f>SUM(G26)</f>
        <v>250</v>
      </c>
      <c r="H8" s="102">
        <f>G8/E8*100</f>
        <v>100</v>
      </c>
    </row>
    <row r="9" spans="1:8" ht="28.5" x14ac:dyDescent="0.2">
      <c r="A9" s="217">
        <v>3299</v>
      </c>
      <c r="B9" s="218">
        <v>53</v>
      </c>
      <c r="C9" s="259" t="s">
        <v>10</v>
      </c>
      <c r="D9" s="76">
        <v>20</v>
      </c>
      <c r="E9" s="76"/>
      <c r="F9" s="76"/>
      <c r="G9" s="76"/>
      <c r="H9" s="102"/>
    </row>
    <row r="10" spans="1:8" x14ac:dyDescent="0.2">
      <c r="A10" s="217">
        <v>3319</v>
      </c>
      <c r="B10" s="218">
        <v>51</v>
      </c>
      <c r="C10" s="222" t="s">
        <v>8</v>
      </c>
      <c r="D10" s="76"/>
      <c r="E10" s="76">
        <v>0</v>
      </c>
      <c r="F10" s="76">
        <v>50</v>
      </c>
      <c r="G10" s="76">
        <v>0</v>
      </c>
      <c r="H10" s="102"/>
    </row>
    <row r="11" spans="1:8" x14ac:dyDescent="0.2">
      <c r="A11" s="217">
        <v>3635</v>
      </c>
      <c r="B11" s="218">
        <v>51</v>
      </c>
      <c r="C11" s="222" t="s">
        <v>8</v>
      </c>
      <c r="D11" s="76">
        <v>2282</v>
      </c>
      <c r="E11" s="76">
        <v>3485</v>
      </c>
      <c r="F11" s="76">
        <v>3485</v>
      </c>
      <c r="G11" s="76">
        <f>SUM(G34)</f>
        <v>4165</v>
      </c>
      <c r="H11" s="102">
        <f>G11/E11*100</f>
        <v>119.51219512195121</v>
      </c>
    </row>
    <row r="12" spans="1:8" x14ac:dyDescent="0.2">
      <c r="A12" s="217">
        <v>3636</v>
      </c>
      <c r="B12" s="218">
        <v>51</v>
      </c>
      <c r="C12" s="222" t="s">
        <v>8</v>
      </c>
      <c r="D12" s="76">
        <v>85</v>
      </c>
      <c r="E12" s="76">
        <v>137</v>
      </c>
      <c r="F12" s="76">
        <v>137</v>
      </c>
      <c r="G12" s="76">
        <f>SUM(G80)</f>
        <v>507</v>
      </c>
      <c r="H12" s="102">
        <f>G12/E12*100</f>
        <v>370.07299270072991</v>
      </c>
    </row>
    <row r="13" spans="1:8" x14ac:dyDescent="0.2">
      <c r="A13" s="217">
        <v>3636</v>
      </c>
      <c r="B13" s="218">
        <v>52</v>
      </c>
      <c r="C13" s="222" t="s">
        <v>238</v>
      </c>
      <c r="D13" s="76"/>
      <c r="E13" s="76">
        <v>750</v>
      </c>
      <c r="F13" s="76">
        <v>350</v>
      </c>
      <c r="G13" s="76">
        <v>0</v>
      </c>
      <c r="H13" s="102"/>
    </row>
    <row r="14" spans="1:8" ht="28.5" x14ac:dyDescent="0.2">
      <c r="A14" s="217">
        <v>3636</v>
      </c>
      <c r="B14" s="218">
        <v>53</v>
      </c>
      <c r="C14" s="259" t="s">
        <v>10</v>
      </c>
      <c r="D14" s="76">
        <v>86</v>
      </c>
      <c r="E14" s="76"/>
      <c r="F14" s="76"/>
      <c r="G14" s="76"/>
      <c r="H14" s="102"/>
    </row>
    <row r="15" spans="1:8" x14ac:dyDescent="0.2">
      <c r="A15" s="217">
        <v>3636</v>
      </c>
      <c r="B15" s="218">
        <v>55</v>
      </c>
      <c r="C15" s="222" t="s">
        <v>586</v>
      </c>
      <c r="D15" s="76"/>
      <c r="E15" s="76">
        <v>0</v>
      </c>
      <c r="F15" s="76">
        <v>400</v>
      </c>
      <c r="G15" s="76">
        <f>SUM(G127)</f>
        <v>400</v>
      </c>
      <c r="H15" s="102"/>
    </row>
    <row r="16" spans="1:8" x14ac:dyDescent="0.2">
      <c r="A16" s="217">
        <v>3639</v>
      </c>
      <c r="B16" s="218">
        <v>51</v>
      </c>
      <c r="C16" s="222" t="s">
        <v>8</v>
      </c>
      <c r="D16" s="76">
        <v>2816</v>
      </c>
      <c r="E16" s="76">
        <v>5565</v>
      </c>
      <c r="F16" s="76">
        <v>5060</v>
      </c>
      <c r="G16" s="76">
        <f>SUM(G134)</f>
        <v>4527</v>
      </c>
      <c r="H16" s="102">
        <f>G16/E16*100</f>
        <v>81.347708894878707</v>
      </c>
    </row>
    <row r="17" spans="1:9" x14ac:dyDescent="0.2">
      <c r="A17" s="217">
        <v>3639</v>
      </c>
      <c r="B17" s="218">
        <v>52</v>
      </c>
      <c r="C17" s="222" t="s">
        <v>238</v>
      </c>
      <c r="D17" s="76"/>
      <c r="E17" s="76">
        <v>1300</v>
      </c>
      <c r="F17" s="76">
        <v>1000</v>
      </c>
      <c r="G17" s="76">
        <f>SUM(G255)</f>
        <v>100</v>
      </c>
      <c r="H17" s="102">
        <f t="shared" ref="H17:H21" si="0">G17/E17*100</f>
        <v>7.6923076923076925</v>
      </c>
    </row>
    <row r="18" spans="1:9" ht="28.5" x14ac:dyDescent="0.2">
      <c r="A18" s="217">
        <v>3639</v>
      </c>
      <c r="B18" s="218">
        <v>53</v>
      </c>
      <c r="C18" s="259" t="s">
        <v>10</v>
      </c>
      <c r="D18" s="76"/>
      <c r="E18" s="76">
        <v>0</v>
      </c>
      <c r="F18" s="76">
        <v>0</v>
      </c>
      <c r="G18" s="76">
        <f>SUM(G262)</f>
        <v>500</v>
      </c>
      <c r="H18" s="102"/>
    </row>
    <row r="19" spans="1:9" x14ac:dyDescent="0.2">
      <c r="A19" s="217">
        <v>3713</v>
      </c>
      <c r="B19" s="218">
        <v>51</v>
      </c>
      <c r="C19" s="222" t="s">
        <v>8</v>
      </c>
      <c r="D19" s="76">
        <v>591</v>
      </c>
      <c r="E19" s="76">
        <v>643</v>
      </c>
      <c r="F19" s="76">
        <v>643</v>
      </c>
      <c r="G19" s="76">
        <f>SUM(G269)</f>
        <v>648</v>
      </c>
      <c r="H19" s="102">
        <f>G19/E19*100</f>
        <v>100.77760497667185</v>
      </c>
    </row>
    <row r="20" spans="1:9" ht="15" thickBot="1" x14ac:dyDescent="0.25">
      <c r="A20" s="217">
        <v>3713</v>
      </c>
      <c r="B20" s="218">
        <v>61</v>
      </c>
      <c r="C20" s="222" t="s">
        <v>77</v>
      </c>
      <c r="D20" s="76">
        <v>1625</v>
      </c>
      <c r="E20" s="76">
        <v>1627</v>
      </c>
      <c r="F20" s="76">
        <v>1627</v>
      </c>
      <c r="G20" s="76">
        <f>SUM(G278)</f>
        <v>1544</v>
      </c>
      <c r="H20" s="102">
        <f t="shared" si="0"/>
        <v>94.898586355255063</v>
      </c>
    </row>
    <row r="21" spans="1:9" s="231" customFormat="1" ht="16.5" thickTop="1" thickBot="1" x14ac:dyDescent="0.3">
      <c r="A21" s="360" t="s">
        <v>9</v>
      </c>
      <c r="B21" s="361"/>
      <c r="C21" s="362"/>
      <c r="D21" s="229">
        <f>SUM(D8:D20)</f>
        <v>7505</v>
      </c>
      <c r="E21" s="229">
        <f>SUM(E8:E20)</f>
        <v>13757</v>
      </c>
      <c r="F21" s="229">
        <f t="shared" ref="F21:G21" si="1">SUM(F8:F20)</f>
        <v>13002</v>
      </c>
      <c r="G21" s="229">
        <f t="shared" si="1"/>
        <v>12641</v>
      </c>
      <c r="H21" s="139">
        <f t="shared" si="0"/>
        <v>91.887766228102052</v>
      </c>
    </row>
    <row r="22" spans="1:9" ht="31.5" customHeight="1" thickTop="1" x14ac:dyDescent="0.2">
      <c r="A22" s="135"/>
      <c r="B22" s="135"/>
      <c r="D22" s="135"/>
      <c r="E22" s="135"/>
      <c r="F22" s="135"/>
      <c r="G22" s="135"/>
    </row>
    <row r="23" spans="1:9" s="289" customFormat="1" x14ac:dyDescent="0.2">
      <c r="A23" s="375" t="s">
        <v>553</v>
      </c>
      <c r="B23" s="375"/>
      <c r="C23" s="375"/>
      <c r="D23" s="375"/>
      <c r="E23" s="375"/>
      <c r="F23" s="375"/>
      <c r="G23" s="375"/>
      <c r="H23" s="375"/>
    </row>
    <row r="24" spans="1:9" ht="38.25" customHeight="1" x14ac:dyDescent="0.2">
      <c r="A24" s="136"/>
      <c r="B24" s="136"/>
      <c r="C24" s="136"/>
      <c r="D24" s="136"/>
      <c r="E24" s="136"/>
      <c r="F24" s="136"/>
      <c r="G24" s="136"/>
      <c r="H24" s="136"/>
    </row>
    <row r="25" spans="1:9" ht="15" customHeight="1" x14ac:dyDescent="0.25">
      <c r="A25" s="142" t="s">
        <v>13</v>
      </c>
    </row>
    <row r="26" spans="1:9" ht="17.25" customHeight="1" thickBot="1" x14ac:dyDescent="0.3">
      <c r="A26" s="143" t="s">
        <v>260</v>
      </c>
      <c r="B26" s="144"/>
      <c r="C26" s="145"/>
      <c r="D26" s="146"/>
      <c r="E26" s="146"/>
      <c r="F26" s="146"/>
      <c r="G26" s="352">
        <f>SUM(G27)</f>
        <v>250</v>
      </c>
      <c r="H26" s="352"/>
      <c r="I26" s="32"/>
    </row>
    <row r="27" spans="1:9" ht="15.75" thickTop="1" x14ac:dyDescent="0.25">
      <c r="A27" s="140" t="s">
        <v>20</v>
      </c>
      <c r="G27" s="366">
        <v>250</v>
      </c>
      <c r="H27" s="367"/>
    </row>
    <row r="28" spans="1:9" ht="15" x14ac:dyDescent="0.25">
      <c r="A28" s="401" t="s">
        <v>261</v>
      </c>
      <c r="B28" s="374"/>
      <c r="C28" s="374"/>
      <c r="D28" s="374"/>
      <c r="E28" s="374"/>
      <c r="F28" s="374"/>
      <c r="G28" s="374"/>
      <c r="H28" s="374"/>
    </row>
    <row r="29" spans="1:9" ht="15" customHeight="1" x14ac:dyDescent="0.2">
      <c r="A29" s="373" t="s">
        <v>705</v>
      </c>
      <c r="B29" s="374"/>
      <c r="C29" s="374"/>
      <c r="D29" s="374"/>
      <c r="E29" s="374"/>
      <c r="F29" s="374"/>
      <c r="G29" s="374"/>
      <c r="H29" s="374"/>
    </row>
    <row r="30" spans="1:9" ht="15" customHeight="1" x14ac:dyDescent="0.2">
      <c r="A30" s="374"/>
      <c r="B30" s="374"/>
      <c r="C30" s="374"/>
      <c r="D30" s="374"/>
      <c r="E30" s="374"/>
      <c r="F30" s="374"/>
      <c r="G30" s="374"/>
      <c r="H30" s="374"/>
    </row>
    <row r="31" spans="1:9" ht="15" customHeight="1" x14ac:dyDescent="0.2">
      <c r="A31" s="374"/>
      <c r="B31" s="374"/>
      <c r="C31" s="374"/>
      <c r="D31" s="374"/>
      <c r="E31" s="374"/>
      <c r="F31" s="374"/>
      <c r="G31" s="374"/>
      <c r="H31" s="374"/>
    </row>
    <row r="32" spans="1:9" ht="19.5" customHeight="1" x14ac:dyDescent="0.2">
      <c r="A32" s="374"/>
      <c r="B32" s="374"/>
      <c r="C32" s="374"/>
      <c r="D32" s="374"/>
      <c r="E32" s="374"/>
      <c r="F32" s="374"/>
      <c r="G32" s="374"/>
      <c r="H32" s="374"/>
    </row>
    <row r="33" spans="1:9" ht="33.75" customHeight="1" x14ac:dyDescent="0.25">
      <c r="A33" s="142"/>
    </row>
    <row r="34" spans="1:9" ht="17.25" customHeight="1" thickBot="1" x14ac:dyDescent="0.3">
      <c r="A34" s="143" t="s">
        <v>143</v>
      </c>
      <c r="B34" s="144"/>
      <c r="C34" s="145"/>
      <c r="D34" s="146"/>
      <c r="E34" s="146"/>
      <c r="F34" s="146"/>
      <c r="G34" s="352">
        <f>SUM(G35,G40,G50,G75)</f>
        <v>4165</v>
      </c>
      <c r="H34" s="352"/>
      <c r="I34" s="32"/>
    </row>
    <row r="35" spans="1:9" ht="15.75" thickTop="1" x14ac:dyDescent="0.25">
      <c r="A35" s="140" t="s">
        <v>18</v>
      </c>
      <c r="G35" s="366">
        <f>SUM(G36:H38)</f>
        <v>375</v>
      </c>
      <c r="H35" s="367"/>
    </row>
    <row r="36" spans="1:9" s="293" customFormat="1" ht="15" customHeight="1" x14ac:dyDescent="0.25">
      <c r="A36" s="412" t="s">
        <v>554</v>
      </c>
      <c r="B36" s="412"/>
      <c r="C36" s="412"/>
      <c r="D36" s="412"/>
      <c r="E36" s="412"/>
      <c r="F36" s="412"/>
      <c r="G36" s="364">
        <v>300</v>
      </c>
      <c r="H36" s="365"/>
      <c r="I36" s="78"/>
    </row>
    <row r="37" spans="1:9" s="293" customFormat="1" ht="15" customHeight="1" x14ac:dyDescent="0.25">
      <c r="A37" s="412" t="s">
        <v>555</v>
      </c>
      <c r="B37" s="412"/>
      <c r="C37" s="412"/>
      <c r="D37" s="412"/>
      <c r="E37" s="412"/>
      <c r="F37" s="412"/>
      <c r="G37" s="364">
        <v>50</v>
      </c>
      <c r="H37" s="365"/>
      <c r="I37" s="78"/>
    </row>
    <row r="38" spans="1:9" s="293" customFormat="1" ht="15" customHeight="1" x14ac:dyDescent="0.25">
      <c r="A38" s="412" t="s">
        <v>556</v>
      </c>
      <c r="B38" s="412"/>
      <c r="C38" s="412"/>
      <c r="D38" s="412"/>
      <c r="E38" s="412"/>
      <c r="F38" s="412"/>
      <c r="G38" s="364">
        <v>25</v>
      </c>
      <c r="H38" s="365"/>
      <c r="I38" s="78"/>
    </row>
    <row r="39" spans="1:9" s="293" customFormat="1" ht="15" customHeight="1" x14ac:dyDescent="0.25">
      <c r="A39" s="261"/>
      <c r="B39" s="294"/>
      <c r="C39" s="295"/>
      <c r="D39" s="296"/>
      <c r="E39" s="296"/>
      <c r="F39" s="296"/>
      <c r="G39" s="297"/>
      <c r="H39" s="297"/>
      <c r="I39" s="78"/>
    </row>
    <row r="40" spans="1:9" ht="15" x14ac:dyDescent="0.25">
      <c r="A40" s="298" t="s">
        <v>124</v>
      </c>
      <c r="B40" s="185"/>
      <c r="C40" s="185"/>
      <c r="D40" s="185"/>
      <c r="E40" s="185"/>
      <c r="F40" s="185"/>
      <c r="G40" s="366">
        <f>SUM(G44:H48)</f>
        <v>995</v>
      </c>
      <c r="H40" s="367"/>
    </row>
    <row r="41" spans="1:9" ht="15" customHeight="1" x14ac:dyDescent="0.2">
      <c r="A41" s="393" t="s">
        <v>557</v>
      </c>
      <c r="B41" s="402"/>
      <c r="C41" s="402"/>
      <c r="D41" s="402"/>
      <c r="E41" s="402"/>
      <c r="F41" s="402"/>
      <c r="G41" s="402"/>
      <c r="H41" s="402"/>
    </row>
    <row r="42" spans="1:9" ht="15" customHeight="1" x14ac:dyDescent="0.2">
      <c r="A42" s="402"/>
      <c r="B42" s="402"/>
      <c r="C42" s="402"/>
      <c r="D42" s="402"/>
      <c r="E42" s="402"/>
      <c r="F42" s="402"/>
      <c r="G42" s="402"/>
      <c r="H42" s="402"/>
    </row>
    <row r="43" spans="1:9" ht="15" customHeight="1" x14ac:dyDescent="0.2">
      <c r="A43" s="402"/>
      <c r="B43" s="402"/>
      <c r="C43" s="402"/>
      <c r="D43" s="402"/>
      <c r="E43" s="402"/>
      <c r="F43" s="402"/>
      <c r="G43" s="402"/>
      <c r="H43" s="402"/>
    </row>
    <row r="44" spans="1:9" ht="15" customHeight="1" x14ac:dyDescent="0.25">
      <c r="A44" s="413" t="s">
        <v>558</v>
      </c>
      <c r="B44" s="413"/>
      <c r="C44" s="413"/>
      <c r="D44" s="413"/>
      <c r="E44" s="413"/>
      <c r="F44" s="413"/>
      <c r="G44" s="364">
        <v>150</v>
      </c>
      <c r="H44" s="365"/>
    </row>
    <row r="45" spans="1:9" ht="15" customHeight="1" x14ac:dyDescent="0.25">
      <c r="A45" s="413" t="s">
        <v>559</v>
      </c>
      <c r="B45" s="413"/>
      <c r="C45" s="413"/>
      <c r="D45" s="413"/>
      <c r="E45" s="413"/>
      <c r="F45" s="413"/>
      <c r="G45" s="364">
        <v>565</v>
      </c>
      <c r="H45" s="365"/>
    </row>
    <row r="46" spans="1:9" ht="15" customHeight="1" x14ac:dyDescent="0.25">
      <c r="A46" s="413" t="s">
        <v>560</v>
      </c>
      <c r="B46" s="413"/>
      <c r="C46" s="413"/>
      <c r="D46" s="413"/>
      <c r="E46" s="413"/>
      <c r="F46" s="413"/>
      <c r="G46" s="364">
        <v>80</v>
      </c>
      <c r="H46" s="365"/>
    </row>
    <row r="47" spans="1:9" ht="15" customHeight="1" x14ac:dyDescent="0.2">
      <c r="A47" s="413" t="s">
        <v>561</v>
      </c>
      <c r="B47" s="413"/>
      <c r="C47" s="413"/>
      <c r="D47" s="413"/>
      <c r="E47" s="413"/>
      <c r="F47" s="413"/>
      <c r="G47" s="135"/>
    </row>
    <row r="48" spans="1:9" s="293" customFormat="1" ht="15" customHeight="1" x14ac:dyDescent="0.25">
      <c r="A48" s="413"/>
      <c r="B48" s="413"/>
      <c r="C48" s="413"/>
      <c r="D48" s="413"/>
      <c r="E48" s="413"/>
      <c r="F48" s="413"/>
      <c r="G48" s="364">
        <v>200</v>
      </c>
      <c r="H48" s="365"/>
      <c r="I48" s="78"/>
    </row>
    <row r="49" spans="1:9" s="293" customFormat="1" ht="15" customHeight="1" x14ac:dyDescent="0.25">
      <c r="A49" s="261"/>
      <c r="B49" s="294"/>
      <c r="C49" s="295"/>
      <c r="D49" s="296"/>
      <c r="E49" s="296"/>
      <c r="F49" s="296"/>
      <c r="G49" s="297"/>
      <c r="H49" s="297"/>
      <c r="I49" s="78"/>
    </row>
    <row r="50" spans="1:9" ht="14.25" customHeight="1" x14ac:dyDescent="0.25">
      <c r="A50" s="140" t="s">
        <v>20</v>
      </c>
      <c r="G50" s="366">
        <f>SUM(G51,G63,G72)</f>
        <v>2575</v>
      </c>
      <c r="H50" s="367"/>
    </row>
    <row r="51" spans="1:9" ht="15" x14ac:dyDescent="0.25">
      <c r="A51" s="140" t="s">
        <v>230</v>
      </c>
      <c r="G51" s="395">
        <f>SUM(G58:H61)</f>
        <v>2400</v>
      </c>
      <c r="H51" s="396"/>
    </row>
    <row r="52" spans="1:9" x14ac:dyDescent="0.2">
      <c r="A52" s="373" t="s">
        <v>706</v>
      </c>
      <c r="B52" s="374"/>
      <c r="C52" s="374"/>
      <c r="D52" s="374"/>
      <c r="E52" s="374"/>
      <c r="F52" s="374"/>
      <c r="G52" s="374"/>
      <c r="H52" s="374"/>
    </row>
    <row r="53" spans="1:9" x14ac:dyDescent="0.2">
      <c r="A53" s="374"/>
      <c r="B53" s="374"/>
      <c r="C53" s="374"/>
      <c r="D53" s="374"/>
      <c r="E53" s="374"/>
      <c r="F53" s="374"/>
      <c r="G53" s="374"/>
      <c r="H53" s="374"/>
    </row>
    <row r="54" spans="1:9" x14ac:dyDescent="0.2">
      <c r="A54" s="374"/>
      <c r="B54" s="374"/>
      <c r="C54" s="374"/>
      <c r="D54" s="374"/>
      <c r="E54" s="374"/>
      <c r="F54" s="374"/>
      <c r="G54" s="374"/>
      <c r="H54" s="374"/>
    </row>
    <row r="55" spans="1:9" x14ac:dyDescent="0.2">
      <c r="A55" s="374"/>
      <c r="B55" s="374"/>
      <c r="C55" s="374"/>
      <c r="D55" s="374"/>
      <c r="E55" s="374"/>
      <c r="F55" s="374"/>
      <c r="G55" s="374"/>
      <c r="H55" s="374"/>
    </row>
    <row r="56" spans="1:9" ht="15" x14ac:dyDescent="0.25">
      <c r="A56" s="414" t="s">
        <v>562</v>
      </c>
      <c r="B56" s="405"/>
      <c r="C56" s="405"/>
      <c r="D56" s="405"/>
      <c r="E56" s="405"/>
      <c r="F56" s="405"/>
      <c r="G56" s="177"/>
      <c r="H56" s="178"/>
    </row>
    <row r="57" spans="1:9" ht="15" x14ac:dyDescent="0.25">
      <c r="A57" s="405"/>
      <c r="B57" s="405"/>
      <c r="C57" s="405"/>
      <c r="D57" s="405"/>
      <c r="E57" s="405"/>
      <c r="F57" s="405"/>
      <c r="G57" s="177"/>
      <c r="H57" s="178"/>
    </row>
    <row r="58" spans="1:9" ht="27" customHeight="1" x14ac:dyDescent="0.25">
      <c r="A58" s="405"/>
      <c r="B58" s="405"/>
      <c r="C58" s="405"/>
      <c r="D58" s="405"/>
      <c r="E58" s="405"/>
      <c r="F58" s="405"/>
      <c r="G58" s="364">
        <v>600</v>
      </c>
      <c r="H58" s="365"/>
    </row>
    <row r="59" spans="1:9" ht="29.25" customHeight="1" x14ac:dyDescent="0.25">
      <c r="A59" s="414" t="s">
        <v>563</v>
      </c>
      <c r="B59" s="414"/>
      <c r="C59" s="414"/>
      <c r="D59" s="414"/>
      <c r="E59" s="414"/>
      <c r="F59" s="414"/>
      <c r="G59" s="364">
        <v>1500</v>
      </c>
      <c r="H59" s="365"/>
    </row>
    <row r="60" spans="1:9" ht="15" customHeight="1" x14ac:dyDescent="0.2">
      <c r="A60" s="414" t="s">
        <v>564</v>
      </c>
      <c r="B60" s="414"/>
      <c r="C60" s="414"/>
      <c r="D60" s="414"/>
      <c r="E60" s="414"/>
      <c r="F60" s="414"/>
      <c r="G60" s="135"/>
    </row>
    <row r="61" spans="1:9" ht="15" x14ac:dyDescent="0.25">
      <c r="A61" s="414"/>
      <c r="B61" s="414"/>
      <c r="C61" s="414"/>
      <c r="D61" s="414"/>
      <c r="E61" s="414"/>
      <c r="F61" s="414"/>
      <c r="G61" s="364">
        <v>300</v>
      </c>
      <c r="H61" s="365"/>
    </row>
    <row r="62" spans="1:9" ht="15" x14ac:dyDescent="0.25">
      <c r="A62" s="271"/>
      <c r="B62" s="183"/>
      <c r="C62" s="183"/>
      <c r="D62" s="183"/>
      <c r="E62" s="183"/>
      <c r="F62" s="183"/>
      <c r="G62" s="177"/>
      <c r="H62" s="178"/>
    </row>
    <row r="63" spans="1:9" ht="15" customHeight="1" x14ac:dyDescent="0.25">
      <c r="A63" s="404" t="s">
        <v>231</v>
      </c>
      <c r="B63" s="404"/>
      <c r="C63" s="404"/>
      <c r="D63" s="404"/>
      <c r="E63" s="404"/>
      <c r="F63" s="404"/>
      <c r="G63" s="395">
        <f>SUM(G67:H70)</f>
        <v>125</v>
      </c>
      <c r="H63" s="396"/>
    </row>
    <row r="64" spans="1:9" x14ac:dyDescent="0.2">
      <c r="A64" s="373" t="s">
        <v>565</v>
      </c>
      <c r="B64" s="374"/>
      <c r="C64" s="374"/>
      <c r="D64" s="374"/>
      <c r="E64" s="374"/>
      <c r="F64" s="374"/>
      <c r="G64" s="374"/>
      <c r="H64" s="374"/>
    </row>
    <row r="65" spans="1:9" x14ac:dyDescent="0.2">
      <c r="A65" s="374"/>
      <c r="B65" s="374"/>
      <c r="C65" s="374"/>
      <c r="D65" s="374"/>
      <c r="E65" s="374"/>
      <c r="F65" s="374"/>
      <c r="G65" s="374"/>
      <c r="H65" s="374"/>
    </row>
    <row r="66" spans="1:9" x14ac:dyDescent="0.2">
      <c r="A66" s="374"/>
      <c r="B66" s="374"/>
      <c r="C66" s="374"/>
      <c r="D66" s="374"/>
      <c r="E66" s="374"/>
      <c r="F66" s="374"/>
      <c r="G66" s="374"/>
      <c r="H66" s="374"/>
    </row>
    <row r="67" spans="1:9" ht="15" customHeight="1" x14ac:dyDescent="0.25">
      <c r="A67" s="414" t="s">
        <v>707</v>
      </c>
      <c r="B67" s="414"/>
      <c r="C67" s="414"/>
      <c r="D67" s="414"/>
      <c r="E67" s="414"/>
      <c r="F67" s="414"/>
      <c r="G67" s="364">
        <v>35</v>
      </c>
      <c r="H67" s="365"/>
    </row>
    <row r="68" spans="1:9" ht="15" customHeight="1" x14ac:dyDescent="0.25">
      <c r="A68" s="414" t="s">
        <v>566</v>
      </c>
      <c r="B68" s="414"/>
      <c r="C68" s="414"/>
      <c r="D68" s="414"/>
      <c r="E68" s="414"/>
      <c r="F68" s="414"/>
      <c r="G68" s="364">
        <v>45</v>
      </c>
      <c r="H68" s="365"/>
    </row>
    <row r="69" spans="1:9" ht="15" customHeight="1" x14ac:dyDescent="0.25">
      <c r="A69" s="414" t="s">
        <v>567</v>
      </c>
      <c r="B69" s="414"/>
      <c r="C69" s="414"/>
      <c r="D69" s="414"/>
      <c r="E69" s="414"/>
      <c r="F69" s="414"/>
      <c r="G69" s="364">
        <v>10</v>
      </c>
      <c r="H69" s="365"/>
    </row>
    <row r="70" spans="1:9" ht="15" customHeight="1" x14ac:dyDescent="0.25">
      <c r="A70" s="414" t="s">
        <v>568</v>
      </c>
      <c r="B70" s="414"/>
      <c r="C70" s="414"/>
      <c r="D70" s="414"/>
      <c r="E70" s="414"/>
      <c r="F70" s="414"/>
      <c r="G70" s="364">
        <v>35</v>
      </c>
      <c r="H70" s="365"/>
    </row>
    <row r="71" spans="1:9" ht="12.75" customHeight="1" x14ac:dyDescent="0.25">
      <c r="A71" s="271"/>
      <c r="B71" s="183"/>
      <c r="C71" s="183"/>
      <c r="D71" s="183"/>
      <c r="E71" s="183"/>
      <c r="F71" s="183"/>
      <c r="G71" s="177"/>
      <c r="H71" s="178"/>
    </row>
    <row r="72" spans="1:9" ht="15" customHeight="1" x14ac:dyDescent="0.25">
      <c r="A72" s="404" t="s">
        <v>569</v>
      </c>
      <c r="B72" s="404"/>
      <c r="C72" s="404"/>
      <c r="D72" s="404"/>
      <c r="E72" s="404"/>
      <c r="F72" s="404"/>
      <c r="G72" s="395">
        <v>50</v>
      </c>
      <c r="H72" s="396"/>
    </row>
    <row r="73" spans="1:9" ht="15" customHeight="1" x14ac:dyDescent="0.25">
      <c r="A73" s="370" t="s">
        <v>708</v>
      </c>
      <c r="B73" s="370"/>
      <c r="C73" s="370"/>
      <c r="D73" s="370"/>
      <c r="E73" s="370"/>
      <c r="F73" s="370"/>
      <c r="G73" s="364"/>
      <c r="H73" s="365"/>
    </row>
    <row r="74" spans="1:9" ht="12" customHeight="1" x14ac:dyDescent="0.2">
      <c r="A74" s="135"/>
      <c r="B74" s="135"/>
      <c r="D74" s="135"/>
      <c r="E74" s="135"/>
      <c r="F74" s="135"/>
      <c r="G74" s="135"/>
    </row>
    <row r="75" spans="1:9" ht="15" x14ac:dyDescent="0.25">
      <c r="A75" s="140" t="s">
        <v>469</v>
      </c>
      <c r="G75" s="366">
        <v>220</v>
      </c>
      <c r="H75" s="367"/>
    </row>
    <row r="76" spans="1:9" x14ac:dyDescent="0.2">
      <c r="A76" s="373" t="s">
        <v>771</v>
      </c>
      <c r="B76" s="374"/>
      <c r="C76" s="374"/>
      <c r="D76" s="374"/>
      <c r="E76" s="374"/>
      <c r="F76" s="374"/>
      <c r="G76" s="374"/>
      <c r="H76" s="374"/>
    </row>
    <row r="77" spans="1:9" x14ac:dyDescent="0.2">
      <c r="A77" s="374"/>
      <c r="B77" s="374"/>
      <c r="C77" s="374"/>
      <c r="D77" s="374"/>
      <c r="E77" s="374"/>
      <c r="F77" s="374"/>
      <c r="G77" s="374"/>
      <c r="H77" s="374"/>
    </row>
    <row r="78" spans="1:9" x14ac:dyDescent="0.2">
      <c r="A78" s="374"/>
      <c r="B78" s="374"/>
      <c r="C78" s="374"/>
      <c r="D78" s="374"/>
      <c r="E78" s="374"/>
      <c r="F78" s="374"/>
      <c r="G78" s="374"/>
      <c r="H78" s="374"/>
    </row>
    <row r="79" spans="1:9" ht="28.5" customHeight="1" x14ac:dyDescent="0.25">
      <c r="A79" s="140"/>
      <c r="G79" s="177"/>
      <c r="H79" s="178"/>
    </row>
    <row r="80" spans="1:9" ht="17.25" customHeight="1" thickBot="1" x14ac:dyDescent="0.3">
      <c r="A80" s="143" t="s">
        <v>144</v>
      </c>
      <c r="B80" s="144"/>
      <c r="C80" s="145"/>
      <c r="D80" s="146"/>
      <c r="E80" s="146"/>
      <c r="F80" s="146"/>
      <c r="G80" s="352">
        <f>SUM(G81,G115)</f>
        <v>507</v>
      </c>
      <c r="H80" s="352"/>
      <c r="I80" s="32"/>
    </row>
    <row r="81" spans="1:8" ht="15.75" thickTop="1" x14ac:dyDescent="0.25">
      <c r="A81" s="140" t="s">
        <v>45</v>
      </c>
      <c r="G81" s="366">
        <f>SUM(G82,G85,G89,G96,G101,G106,G110)</f>
        <v>157</v>
      </c>
      <c r="H81" s="367"/>
    </row>
    <row r="82" spans="1:8" ht="14.25" customHeight="1" x14ac:dyDescent="0.25">
      <c r="A82" s="410" t="s">
        <v>772</v>
      </c>
      <c r="B82" s="409"/>
      <c r="C82" s="409"/>
      <c r="D82" s="409"/>
      <c r="E82" s="409"/>
      <c r="F82" s="409"/>
      <c r="G82" s="395">
        <v>8</v>
      </c>
      <c r="H82" s="396"/>
    </row>
    <row r="83" spans="1:8" ht="14.25" customHeight="1" x14ac:dyDescent="0.2">
      <c r="A83" s="411" t="s">
        <v>570</v>
      </c>
      <c r="B83" s="411"/>
      <c r="C83" s="411"/>
      <c r="D83" s="411"/>
      <c r="E83" s="411"/>
      <c r="F83" s="411"/>
      <c r="G83" s="411"/>
      <c r="H83" s="411"/>
    </row>
    <row r="84" spans="1:8" ht="14.25" customHeight="1" x14ac:dyDescent="0.2">
      <c r="A84" s="181"/>
      <c r="B84" s="181"/>
      <c r="C84" s="181"/>
      <c r="D84" s="181"/>
      <c r="E84" s="181"/>
      <c r="F84" s="181"/>
      <c r="G84" s="181"/>
      <c r="H84" s="181"/>
    </row>
    <row r="85" spans="1:8" ht="14.25" customHeight="1" x14ac:dyDescent="0.25">
      <c r="A85" s="403" t="s">
        <v>302</v>
      </c>
      <c r="B85" s="403"/>
      <c r="C85" s="403"/>
      <c r="D85" s="403"/>
      <c r="E85" s="403"/>
      <c r="F85" s="403"/>
      <c r="G85" s="395">
        <v>8</v>
      </c>
      <c r="H85" s="396"/>
    </row>
    <row r="86" spans="1:8" ht="14.25" customHeight="1" x14ac:dyDescent="0.2">
      <c r="A86" s="393" t="s">
        <v>571</v>
      </c>
      <c r="B86" s="393"/>
      <c r="C86" s="393"/>
      <c r="D86" s="393"/>
      <c r="E86" s="393"/>
      <c r="F86" s="393"/>
      <c r="G86" s="393"/>
      <c r="H86" s="393"/>
    </row>
    <row r="87" spans="1:8" ht="14.25" customHeight="1" x14ac:dyDescent="0.2">
      <c r="A87" s="402"/>
      <c r="B87" s="402"/>
      <c r="C87" s="402"/>
      <c r="D87" s="402"/>
      <c r="E87" s="402"/>
      <c r="F87" s="402"/>
      <c r="G87" s="402"/>
      <c r="H87" s="402"/>
    </row>
    <row r="88" spans="1:8" ht="11.25" customHeight="1" x14ac:dyDescent="0.2">
      <c r="A88" s="135"/>
      <c r="B88" s="299"/>
      <c r="C88" s="299"/>
      <c r="D88" s="299"/>
      <c r="E88" s="299"/>
      <c r="F88" s="299"/>
      <c r="G88" s="299"/>
      <c r="H88" s="299"/>
    </row>
    <row r="89" spans="1:8" ht="15" customHeight="1" x14ac:dyDescent="0.25">
      <c r="A89" s="403" t="s">
        <v>572</v>
      </c>
      <c r="B89" s="403"/>
      <c r="C89" s="403"/>
      <c r="D89" s="403"/>
      <c r="E89" s="403"/>
      <c r="F89" s="403"/>
      <c r="G89" s="395">
        <v>40</v>
      </c>
      <c r="H89" s="396"/>
    </row>
    <row r="90" spans="1:8" ht="15" customHeight="1" x14ac:dyDescent="0.2">
      <c r="A90" s="393" t="s">
        <v>573</v>
      </c>
      <c r="B90" s="393"/>
      <c r="C90" s="393"/>
      <c r="D90" s="393"/>
      <c r="E90" s="393"/>
      <c r="F90" s="393"/>
      <c r="G90" s="393"/>
      <c r="H90" s="393"/>
    </row>
    <row r="91" spans="1:8" ht="15" customHeight="1" x14ac:dyDescent="0.2">
      <c r="A91" s="393"/>
      <c r="B91" s="393"/>
      <c r="C91" s="393"/>
      <c r="D91" s="393"/>
      <c r="E91" s="393"/>
      <c r="F91" s="393"/>
      <c r="G91" s="393"/>
      <c r="H91" s="393"/>
    </row>
    <row r="92" spans="1:8" ht="14.25" customHeight="1" x14ac:dyDescent="0.2">
      <c r="A92" s="370" t="s">
        <v>232</v>
      </c>
      <c r="B92" s="370"/>
      <c r="C92" s="370"/>
      <c r="D92" s="370"/>
      <c r="E92" s="370"/>
      <c r="F92" s="370"/>
      <c r="G92" s="299"/>
      <c r="H92" s="299"/>
    </row>
    <row r="93" spans="1:8" ht="14.25" customHeight="1" x14ac:dyDescent="0.2">
      <c r="A93" s="370" t="s">
        <v>574</v>
      </c>
      <c r="B93" s="370"/>
      <c r="C93" s="370"/>
      <c r="D93" s="370"/>
      <c r="E93" s="370"/>
      <c r="F93" s="370"/>
      <c r="G93" s="299"/>
      <c r="H93" s="299"/>
    </row>
    <row r="94" spans="1:8" ht="14.25" customHeight="1" x14ac:dyDescent="0.2">
      <c r="A94" s="370" t="s">
        <v>575</v>
      </c>
      <c r="B94" s="370"/>
      <c r="C94" s="370"/>
      <c r="D94" s="370"/>
      <c r="E94" s="370"/>
      <c r="F94" s="370"/>
      <c r="G94" s="299"/>
      <c r="H94" s="299"/>
    </row>
    <row r="95" spans="1:8" ht="15" customHeight="1" x14ac:dyDescent="0.2">
      <c r="A95" s="299"/>
      <c r="B95" s="299"/>
      <c r="C95" s="299"/>
      <c r="D95" s="299"/>
      <c r="E95" s="299"/>
      <c r="F95" s="299"/>
      <c r="G95" s="299"/>
      <c r="H95" s="299"/>
    </row>
    <row r="96" spans="1:8" ht="15" customHeight="1" x14ac:dyDescent="0.25">
      <c r="A96" s="403" t="s">
        <v>576</v>
      </c>
      <c r="B96" s="403"/>
      <c r="C96" s="403"/>
      <c r="D96" s="403"/>
      <c r="E96" s="403"/>
      <c r="F96" s="403"/>
      <c r="G96" s="395">
        <v>20</v>
      </c>
      <c r="H96" s="396"/>
    </row>
    <row r="97" spans="1:8" ht="15.75" customHeight="1" x14ac:dyDescent="0.2">
      <c r="A97" s="408" t="s">
        <v>577</v>
      </c>
      <c r="B97" s="409"/>
      <c r="C97" s="409"/>
      <c r="D97" s="409"/>
      <c r="E97" s="409"/>
      <c r="F97" s="409"/>
      <c r="G97" s="409"/>
      <c r="H97" s="409"/>
    </row>
    <row r="98" spans="1:8" ht="15" customHeight="1" x14ac:dyDescent="0.2">
      <c r="A98" s="409"/>
      <c r="B98" s="409"/>
      <c r="C98" s="409"/>
      <c r="D98" s="409"/>
      <c r="E98" s="409"/>
      <c r="F98" s="409"/>
      <c r="G98" s="409"/>
      <c r="H98" s="409"/>
    </row>
    <row r="99" spans="1:8" ht="15" customHeight="1" x14ac:dyDescent="0.2">
      <c r="A99" s="409"/>
      <c r="B99" s="409"/>
      <c r="C99" s="409"/>
      <c r="D99" s="409"/>
      <c r="E99" s="409"/>
      <c r="F99" s="409"/>
      <c r="G99" s="409"/>
      <c r="H99" s="409"/>
    </row>
    <row r="100" spans="1:8" ht="15" customHeight="1" x14ac:dyDescent="0.2">
      <c r="A100" s="299"/>
      <c r="B100" s="299"/>
      <c r="C100" s="299"/>
      <c r="D100" s="299"/>
      <c r="E100" s="299"/>
      <c r="F100" s="299"/>
      <c r="G100" s="299"/>
      <c r="H100" s="299"/>
    </row>
    <row r="101" spans="1:8" ht="15" customHeight="1" x14ac:dyDescent="0.25">
      <c r="A101" s="403" t="s">
        <v>233</v>
      </c>
      <c r="B101" s="403"/>
      <c r="C101" s="403"/>
      <c r="D101" s="403"/>
      <c r="E101" s="403"/>
      <c r="F101" s="403"/>
      <c r="G101" s="395">
        <v>8</v>
      </c>
      <c r="H101" s="396"/>
    </row>
    <row r="102" spans="1:8" ht="14.25" customHeight="1" x14ac:dyDescent="0.2">
      <c r="A102" s="408" t="s">
        <v>578</v>
      </c>
      <c r="B102" s="409"/>
      <c r="C102" s="409"/>
      <c r="D102" s="409"/>
      <c r="E102" s="409"/>
      <c r="F102" s="409"/>
      <c r="G102" s="409"/>
      <c r="H102" s="409"/>
    </row>
    <row r="103" spans="1:8" ht="15" customHeight="1" x14ac:dyDescent="0.2">
      <c r="A103" s="409"/>
      <c r="B103" s="409"/>
      <c r="C103" s="409"/>
      <c r="D103" s="409"/>
      <c r="E103" s="409"/>
      <c r="F103" s="409"/>
      <c r="G103" s="409"/>
      <c r="H103" s="409"/>
    </row>
    <row r="104" spans="1:8" ht="15" customHeight="1" x14ac:dyDescent="0.2">
      <c r="A104" s="409"/>
      <c r="B104" s="409"/>
      <c r="C104" s="409"/>
      <c r="D104" s="409"/>
      <c r="E104" s="409"/>
      <c r="F104" s="409"/>
      <c r="G104" s="409"/>
      <c r="H104" s="409"/>
    </row>
    <row r="105" spans="1:8" ht="15" customHeight="1" x14ac:dyDescent="0.2">
      <c r="A105" s="299"/>
      <c r="B105" s="299"/>
      <c r="C105" s="299"/>
      <c r="D105" s="299"/>
      <c r="E105" s="299"/>
      <c r="F105" s="299"/>
      <c r="G105" s="299"/>
      <c r="H105" s="299"/>
    </row>
    <row r="106" spans="1:8" ht="15" customHeight="1" x14ac:dyDescent="0.25">
      <c r="A106" s="403" t="s">
        <v>234</v>
      </c>
      <c r="B106" s="403"/>
      <c r="C106" s="403"/>
      <c r="D106" s="403"/>
      <c r="E106" s="403"/>
      <c r="F106" s="403"/>
      <c r="G106" s="395">
        <v>3</v>
      </c>
      <c r="H106" s="396"/>
    </row>
    <row r="107" spans="1:8" ht="14.25" customHeight="1" x14ac:dyDescent="0.2">
      <c r="A107" s="393" t="s">
        <v>579</v>
      </c>
      <c r="B107" s="402"/>
      <c r="C107" s="402"/>
      <c r="D107" s="402"/>
      <c r="E107" s="402"/>
      <c r="F107" s="402"/>
      <c r="G107" s="402"/>
      <c r="H107" s="402"/>
    </row>
    <row r="108" spans="1:8" ht="14.25" customHeight="1" x14ac:dyDescent="0.2">
      <c r="A108" s="402"/>
      <c r="B108" s="402"/>
      <c r="C108" s="402"/>
      <c r="D108" s="402"/>
      <c r="E108" s="402"/>
      <c r="F108" s="402"/>
      <c r="G108" s="402"/>
      <c r="H108" s="402"/>
    </row>
    <row r="109" spans="1:8" ht="14.25" customHeight="1" x14ac:dyDescent="0.2">
      <c r="A109" s="180"/>
      <c r="B109" s="180"/>
      <c r="C109" s="180"/>
      <c r="D109" s="180"/>
      <c r="E109" s="180"/>
      <c r="F109" s="180"/>
      <c r="G109" s="180"/>
      <c r="H109" s="180"/>
    </row>
    <row r="110" spans="1:8" ht="15" customHeight="1" x14ac:dyDescent="0.2">
      <c r="A110" s="403" t="s">
        <v>235</v>
      </c>
      <c r="B110" s="403"/>
      <c r="C110" s="403"/>
      <c r="D110" s="403"/>
      <c r="E110" s="403"/>
      <c r="F110" s="403"/>
      <c r="G110" s="395">
        <v>70</v>
      </c>
      <c r="H110" s="395"/>
    </row>
    <row r="111" spans="1:8" ht="14.25" customHeight="1" x14ac:dyDescent="0.2">
      <c r="A111" s="408" t="s">
        <v>580</v>
      </c>
      <c r="B111" s="408"/>
      <c r="C111" s="408"/>
      <c r="D111" s="408"/>
      <c r="E111" s="408"/>
      <c r="F111" s="408"/>
      <c r="G111" s="408"/>
      <c r="H111" s="408"/>
    </row>
    <row r="112" spans="1:8" ht="14.25" customHeight="1" x14ac:dyDescent="0.2">
      <c r="A112" s="408"/>
      <c r="B112" s="408"/>
      <c r="C112" s="408"/>
      <c r="D112" s="408"/>
      <c r="E112" s="408"/>
      <c r="F112" s="408"/>
      <c r="G112" s="408"/>
      <c r="H112" s="408"/>
    </row>
    <row r="113" spans="1:9" ht="14.25" customHeight="1" x14ac:dyDescent="0.2">
      <c r="A113" s="408"/>
      <c r="B113" s="408"/>
      <c r="C113" s="408"/>
      <c r="D113" s="408"/>
      <c r="E113" s="408"/>
      <c r="F113" s="408"/>
      <c r="G113" s="408"/>
      <c r="H113" s="408"/>
    </row>
    <row r="114" spans="1:9" ht="14.25" customHeight="1" x14ac:dyDescent="0.2">
      <c r="A114" s="181"/>
      <c r="B114" s="181"/>
      <c r="C114" s="181"/>
      <c r="D114" s="181"/>
      <c r="E114" s="181"/>
      <c r="F114" s="181"/>
      <c r="G114" s="181"/>
      <c r="H114" s="181"/>
    </row>
    <row r="115" spans="1:9" ht="15" x14ac:dyDescent="0.25">
      <c r="A115" s="140" t="s">
        <v>333</v>
      </c>
      <c r="G115" s="366">
        <f>SUM(G116,G121)</f>
        <v>350</v>
      </c>
      <c r="H115" s="367"/>
    </row>
    <row r="116" spans="1:9" ht="14.25" customHeight="1" x14ac:dyDescent="0.25">
      <c r="A116" s="403" t="s">
        <v>236</v>
      </c>
      <c r="B116" s="403"/>
      <c r="C116" s="403"/>
      <c r="D116" s="403"/>
      <c r="E116" s="403"/>
      <c r="F116" s="403"/>
      <c r="G116" s="395">
        <v>280</v>
      </c>
      <c r="H116" s="396"/>
    </row>
    <row r="117" spans="1:9" ht="14.25" customHeight="1" x14ac:dyDescent="0.2">
      <c r="A117" s="393" t="s">
        <v>581</v>
      </c>
      <c r="B117" s="402"/>
      <c r="C117" s="402"/>
      <c r="D117" s="402"/>
      <c r="E117" s="402"/>
      <c r="F117" s="402"/>
      <c r="G117" s="402"/>
      <c r="H117" s="402"/>
    </row>
    <row r="118" spans="1:9" ht="14.25" customHeight="1" x14ac:dyDescent="0.2">
      <c r="A118" s="402"/>
      <c r="B118" s="402"/>
      <c r="C118" s="402"/>
      <c r="D118" s="402"/>
      <c r="E118" s="402"/>
      <c r="F118" s="402"/>
      <c r="G118" s="402"/>
      <c r="H118" s="402"/>
    </row>
    <row r="119" spans="1:9" ht="14.25" customHeight="1" x14ac:dyDescent="0.2">
      <c r="A119" s="402"/>
      <c r="B119" s="402"/>
      <c r="C119" s="402"/>
      <c r="D119" s="402"/>
      <c r="E119" s="402"/>
      <c r="F119" s="402"/>
      <c r="G119" s="402"/>
      <c r="H119" s="402"/>
    </row>
    <row r="120" spans="1:9" ht="14.25" customHeight="1" x14ac:dyDescent="0.2">
      <c r="A120" s="181"/>
      <c r="B120" s="181"/>
      <c r="C120" s="181"/>
      <c r="D120" s="181"/>
      <c r="E120" s="181"/>
      <c r="F120" s="181"/>
      <c r="G120" s="181"/>
      <c r="H120" s="181"/>
    </row>
    <row r="121" spans="1:9" ht="14.25" customHeight="1" x14ac:dyDescent="0.25">
      <c r="A121" s="403" t="s">
        <v>237</v>
      </c>
      <c r="B121" s="403"/>
      <c r="C121" s="403"/>
      <c r="D121" s="403"/>
      <c r="E121" s="403"/>
      <c r="F121" s="403"/>
      <c r="G121" s="395">
        <v>70</v>
      </c>
      <c r="H121" s="396"/>
    </row>
    <row r="122" spans="1:9" ht="14.25" customHeight="1" x14ac:dyDescent="0.2">
      <c r="A122" s="393" t="s">
        <v>582</v>
      </c>
      <c r="B122" s="402"/>
      <c r="C122" s="402"/>
      <c r="D122" s="402"/>
      <c r="E122" s="402"/>
      <c r="F122" s="402"/>
      <c r="G122" s="402"/>
      <c r="H122" s="402"/>
    </row>
    <row r="123" spans="1:9" ht="14.25" customHeight="1" x14ac:dyDescent="0.2">
      <c r="A123" s="402"/>
      <c r="B123" s="402"/>
      <c r="C123" s="402"/>
      <c r="D123" s="402"/>
      <c r="E123" s="402"/>
      <c r="F123" s="402"/>
      <c r="G123" s="402"/>
      <c r="H123" s="402"/>
    </row>
    <row r="124" spans="1:9" ht="14.25" customHeight="1" x14ac:dyDescent="0.2">
      <c r="A124" s="402"/>
      <c r="B124" s="402"/>
      <c r="C124" s="402"/>
      <c r="D124" s="402"/>
      <c r="E124" s="402"/>
      <c r="F124" s="402"/>
      <c r="G124" s="402"/>
      <c r="H124" s="402"/>
    </row>
    <row r="125" spans="1:9" ht="14.25" customHeight="1" x14ac:dyDescent="0.2">
      <c r="A125" s="402"/>
      <c r="B125" s="402"/>
      <c r="C125" s="402"/>
      <c r="D125" s="402"/>
      <c r="E125" s="402"/>
      <c r="F125" s="402"/>
      <c r="G125" s="402"/>
      <c r="H125" s="402"/>
    </row>
    <row r="126" spans="1:9" ht="24" customHeight="1" x14ac:dyDescent="0.2">
      <c r="A126" s="299"/>
      <c r="B126" s="299"/>
      <c r="C126" s="299"/>
      <c r="D126" s="299"/>
      <c r="E126" s="299"/>
      <c r="F126" s="299"/>
      <c r="G126" s="299"/>
      <c r="H126" s="299"/>
    </row>
    <row r="127" spans="1:9" ht="17.25" customHeight="1" thickBot="1" x14ac:dyDescent="0.3">
      <c r="A127" s="143" t="s">
        <v>583</v>
      </c>
      <c r="B127" s="144"/>
      <c r="C127" s="145"/>
      <c r="D127" s="146"/>
      <c r="E127" s="146"/>
      <c r="F127" s="146"/>
      <c r="G127" s="352">
        <v>400</v>
      </c>
      <c r="H127" s="352"/>
      <c r="I127" s="32"/>
    </row>
    <row r="128" spans="1:9" ht="14.25" customHeight="1" thickTop="1" x14ac:dyDescent="0.25">
      <c r="A128" s="403" t="s">
        <v>584</v>
      </c>
      <c r="B128" s="403"/>
      <c r="C128" s="403"/>
      <c r="D128" s="403"/>
      <c r="E128" s="403"/>
      <c r="F128" s="403"/>
      <c r="G128" s="395">
        <v>400</v>
      </c>
      <c r="H128" s="396"/>
    </row>
    <row r="129" spans="1:9" ht="14.25" customHeight="1" x14ac:dyDescent="0.2">
      <c r="A129" s="393" t="s">
        <v>585</v>
      </c>
      <c r="B129" s="402"/>
      <c r="C129" s="402"/>
      <c r="D129" s="402"/>
      <c r="E129" s="402"/>
      <c r="F129" s="402"/>
      <c r="G129" s="402"/>
      <c r="H129" s="402"/>
    </row>
    <row r="130" spans="1:9" ht="14.25" customHeight="1" x14ac:dyDescent="0.2">
      <c r="A130" s="402"/>
      <c r="B130" s="402"/>
      <c r="C130" s="402"/>
      <c r="D130" s="402"/>
      <c r="E130" s="402"/>
      <c r="F130" s="402"/>
      <c r="G130" s="402"/>
      <c r="H130" s="402"/>
    </row>
    <row r="131" spans="1:9" ht="14.25" customHeight="1" x14ac:dyDescent="0.2">
      <c r="A131" s="402"/>
      <c r="B131" s="402"/>
      <c r="C131" s="402"/>
      <c r="D131" s="402"/>
      <c r="E131" s="402"/>
      <c r="F131" s="402"/>
      <c r="G131" s="402"/>
      <c r="H131" s="402"/>
    </row>
    <row r="132" spans="1:9" ht="14.25" customHeight="1" x14ac:dyDescent="0.2">
      <c r="A132" s="402"/>
      <c r="B132" s="402"/>
      <c r="C132" s="402"/>
      <c r="D132" s="402"/>
      <c r="E132" s="402"/>
      <c r="F132" s="402"/>
      <c r="G132" s="402"/>
      <c r="H132" s="402"/>
    </row>
    <row r="133" spans="1:9" ht="36" customHeight="1" x14ac:dyDescent="0.2">
      <c r="A133" s="299"/>
      <c r="B133" s="299"/>
      <c r="C133" s="299"/>
      <c r="D133" s="299"/>
      <c r="E133" s="299"/>
      <c r="F133" s="299"/>
      <c r="G133" s="299"/>
      <c r="H133" s="299"/>
    </row>
    <row r="134" spans="1:9" ht="17.25" customHeight="1" thickBot="1" x14ac:dyDescent="0.3">
      <c r="A134" s="143" t="s">
        <v>145</v>
      </c>
      <c r="B134" s="144"/>
      <c r="C134" s="145"/>
      <c r="D134" s="146"/>
      <c r="E134" s="146"/>
      <c r="F134" s="146"/>
      <c r="G134" s="352">
        <f>SUM(G135,G146,G166,G191,G250)</f>
        <v>4527</v>
      </c>
      <c r="H134" s="352"/>
      <c r="I134" s="32"/>
    </row>
    <row r="135" spans="1:9" ht="17.25" customHeight="1" thickTop="1" x14ac:dyDescent="0.25">
      <c r="A135" s="140" t="s">
        <v>370</v>
      </c>
      <c r="G135" s="407">
        <f>SUM(G137,G142)</f>
        <v>150</v>
      </c>
      <c r="H135" s="407"/>
      <c r="I135" s="32"/>
    </row>
    <row r="136" spans="1:9" ht="17.25" customHeight="1" x14ac:dyDescent="0.25">
      <c r="A136" s="404" t="s">
        <v>239</v>
      </c>
      <c r="B136" s="405"/>
      <c r="C136" s="405"/>
      <c r="D136" s="405"/>
      <c r="E136" s="405"/>
      <c r="F136" s="405"/>
      <c r="G136" s="177"/>
      <c r="H136" s="178"/>
      <c r="I136" s="32"/>
    </row>
    <row r="137" spans="1:9" ht="17.25" customHeight="1" x14ac:dyDescent="0.25">
      <c r="A137" s="405"/>
      <c r="B137" s="405"/>
      <c r="C137" s="405"/>
      <c r="D137" s="405"/>
      <c r="E137" s="405"/>
      <c r="F137" s="405"/>
      <c r="G137" s="395">
        <v>100</v>
      </c>
      <c r="H137" s="396"/>
      <c r="I137" s="32"/>
    </row>
    <row r="138" spans="1:9" ht="17.25" customHeight="1" x14ac:dyDescent="0.2">
      <c r="A138" s="373" t="s">
        <v>587</v>
      </c>
      <c r="B138" s="374"/>
      <c r="C138" s="374"/>
      <c r="D138" s="374"/>
      <c r="E138" s="374"/>
      <c r="F138" s="374"/>
      <c r="G138" s="374"/>
      <c r="H138" s="374"/>
      <c r="I138" s="32"/>
    </row>
    <row r="139" spans="1:9" ht="9" customHeight="1" x14ac:dyDescent="0.2">
      <c r="A139" s="374"/>
      <c r="B139" s="374"/>
      <c r="C139" s="374"/>
      <c r="D139" s="374"/>
      <c r="E139" s="374"/>
      <c r="F139" s="374"/>
      <c r="G139" s="374"/>
      <c r="H139" s="374"/>
      <c r="I139" s="32"/>
    </row>
    <row r="140" spans="1:9" ht="17.25" customHeight="1" x14ac:dyDescent="0.2">
      <c r="A140" s="374"/>
      <c r="B140" s="374"/>
      <c r="C140" s="374"/>
      <c r="D140" s="374"/>
      <c r="E140" s="374"/>
      <c r="F140" s="374"/>
      <c r="G140" s="374"/>
      <c r="H140" s="374"/>
      <c r="I140" s="32"/>
    </row>
    <row r="141" spans="1:9" ht="11.25" customHeight="1" x14ac:dyDescent="0.25">
      <c r="A141" s="140"/>
      <c r="G141" s="177"/>
      <c r="H141" s="178"/>
      <c r="I141" s="32"/>
    </row>
    <row r="142" spans="1:9" ht="17.25" customHeight="1" x14ac:dyDescent="0.25">
      <c r="A142" s="406" t="s">
        <v>588</v>
      </c>
      <c r="B142" s="406"/>
      <c r="C142" s="406"/>
      <c r="D142" s="406"/>
      <c r="E142" s="406"/>
      <c r="F142" s="406"/>
      <c r="G142" s="395">
        <v>50</v>
      </c>
      <c r="H142" s="396"/>
      <c r="I142" s="32"/>
    </row>
    <row r="143" spans="1:9" ht="17.25" customHeight="1" x14ac:dyDescent="0.2">
      <c r="A143" s="373" t="s">
        <v>589</v>
      </c>
      <c r="B143" s="374"/>
      <c r="C143" s="374"/>
      <c r="D143" s="374"/>
      <c r="E143" s="374"/>
      <c r="F143" s="374"/>
      <c r="G143" s="374"/>
      <c r="H143" s="374"/>
      <c r="I143" s="32"/>
    </row>
    <row r="144" spans="1:9" ht="10.5" customHeight="1" x14ac:dyDescent="0.2">
      <c r="A144" s="374"/>
      <c r="B144" s="374"/>
      <c r="C144" s="374"/>
      <c r="D144" s="374"/>
      <c r="E144" s="374"/>
      <c r="F144" s="374"/>
      <c r="G144" s="374"/>
      <c r="H144" s="374"/>
      <c r="I144" s="32"/>
    </row>
    <row r="145" spans="1:9" ht="15" customHeight="1" x14ac:dyDescent="0.25">
      <c r="A145" s="140"/>
      <c r="G145" s="177"/>
      <c r="H145" s="178"/>
      <c r="I145" s="32"/>
    </row>
    <row r="146" spans="1:9" s="293" customFormat="1" ht="17.25" customHeight="1" x14ac:dyDescent="0.25">
      <c r="A146" s="261" t="s">
        <v>55</v>
      </c>
      <c r="B146" s="294"/>
      <c r="C146" s="295"/>
      <c r="D146" s="296"/>
      <c r="E146" s="296"/>
      <c r="F146" s="296"/>
      <c r="G146" s="398">
        <f>SUM(G147,G152,G157,G162)</f>
        <v>215</v>
      </c>
      <c r="H146" s="398"/>
      <c r="I146" s="78"/>
    </row>
    <row r="147" spans="1:9" s="293" customFormat="1" ht="17.25" customHeight="1" x14ac:dyDescent="0.25">
      <c r="A147" s="399" t="s">
        <v>590</v>
      </c>
      <c r="B147" s="399"/>
      <c r="C147" s="399"/>
      <c r="D147" s="399"/>
      <c r="E147" s="399"/>
      <c r="F147" s="399"/>
      <c r="G147" s="395">
        <v>130</v>
      </c>
      <c r="H147" s="396"/>
      <c r="I147" s="78"/>
    </row>
    <row r="148" spans="1:9" s="293" customFormat="1" ht="17.25" customHeight="1" x14ac:dyDescent="0.2">
      <c r="A148" s="400" t="s">
        <v>591</v>
      </c>
      <c r="B148" s="374"/>
      <c r="C148" s="374"/>
      <c r="D148" s="374"/>
      <c r="E148" s="374"/>
      <c r="F148" s="374"/>
      <c r="G148" s="374"/>
      <c r="H148" s="374"/>
      <c r="I148" s="78"/>
    </row>
    <row r="149" spans="1:9" s="293" customFormat="1" ht="17.25" customHeight="1" x14ac:dyDescent="0.2">
      <c r="A149" s="374"/>
      <c r="B149" s="374"/>
      <c r="C149" s="374"/>
      <c r="D149" s="374"/>
      <c r="E149" s="374"/>
      <c r="F149" s="374"/>
      <c r="G149" s="374"/>
      <c r="H149" s="374"/>
      <c r="I149" s="78"/>
    </row>
    <row r="150" spans="1:9" s="293" customFormat="1" ht="20.25" customHeight="1" x14ac:dyDescent="0.2">
      <c r="A150" s="374"/>
      <c r="B150" s="374"/>
      <c r="C150" s="374"/>
      <c r="D150" s="374"/>
      <c r="E150" s="374"/>
      <c r="F150" s="374"/>
      <c r="G150" s="374"/>
      <c r="H150" s="374"/>
      <c r="I150" s="78"/>
    </row>
    <row r="151" spans="1:9" s="293" customFormat="1" ht="15" customHeight="1" x14ac:dyDescent="0.25">
      <c r="A151" s="261"/>
      <c r="B151" s="294"/>
      <c r="C151" s="295"/>
      <c r="D151" s="296"/>
      <c r="E151" s="296"/>
      <c r="F151" s="296"/>
      <c r="G151" s="177"/>
      <c r="H151" s="178"/>
      <c r="I151" s="78"/>
    </row>
    <row r="152" spans="1:9" s="293" customFormat="1" ht="17.25" customHeight="1" x14ac:dyDescent="0.25">
      <c r="A152" s="399" t="s">
        <v>240</v>
      </c>
      <c r="B152" s="399"/>
      <c r="C152" s="399"/>
      <c r="D152" s="399"/>
      <c r="E152" s="399"/>
      <c r="F152" s="399"/>
      <c r="G152" s="395">
        <v>10</v>
      </c>
      <c r="H152" s="396"/>
      <c r="I152" s="78"/>
    </row>
    <row r="153" spans="1:9" s="293" customFormat="1" ht="17.25" customHeight="1" x14ac:dyDescent="0.2">
      <c r="A153" s="400" t="s">
        <v>592</v>
      </c>
      <c r="B153" s="374"/>
      <c r="C153" s="374"/>
      <c r="D153" s="374"/>
      <c r="E153" s="374"/>
      <c r="F153" s="374"/>
      <c r="G153" s="374"/>
      <c r="H153" s="374"/>
      <c r="I153" s="78"/>
    </row>
    <row r="154" spans="1:9" s="293" customFormat="1" ht="17.25" customHeight="1" x14ac:dyDescent="0.2">
      <c r="A154" s="374"/>
      <c r="B154" s="374"/>
      <c r="C154" s="374"/>
      <c r="D154" s="374"/>
      <c r="E154" s="374"/>
      <c r="F154" s="374"/>
      <c r="G154" s="374"/>
      <c r="H154" s="374"/>
      <c r="I154" s="78"/>
    </row>
    <row r="155" spans="1:9" s="293" customFormat="1" ht="23.25" customHeight="1" x14ac:dyDescent="0.2">
      <c r="A155" s="374"/>
      <c r="B155" s="374"/>
      <c r="C155" s="374"/>
      <c r="D155" s="374"/>
      <c r="E155" s="374"/>
      <c r="F155" s="374"/>
      <c r="G155" s="374"/>
      <c r="H155" s="374"/>
      <c r="I155" s="78"/>
    </row>
    <row r="156" spans="1:9" s="293" customFormat="1" ht="17.25" customHeight="1" x14ac:dyDescent="0.25">
      <c r="A156" s="261"/>
      <c r="B156" s="294"/>
      <c r="C156" s="295"/>
      <c r="D156" s="296"/>
      <c r="E156" s="296"/>
      <c r="F156" s="296"/>
      <c r="G156" s="177"/>
      <c r="H156" s="178"/>
      <c r="I156" s="78"/>
    </row>
    <row r="157" spans="1:9" s="293" customFormat="1" ht="17.25" customHeight="1" x14ac:dyDescent="0.25">
      <c r="A157" s="399" t="s">
        <v>593</v>
      </c>
      <c r="B157" s="399"/>
      <c r="C157" s="399"/>
      <c r="D157" s="399"/>
      <c r="E157" s="399"/>
      <c r="F157" s="399"/>
      <c r="G157" s="395">
        <v>5</v>
      </c>
      <c r="H157" s="396"/>
      <c r="I157" s="78"/>
    </row>
    <row r="158" spans="1:9" s="293" customFormat="1" ht="12.75" customHeight="1" x14ac:dyDescent="0.2">
      <c r="A158" s="400" t="s">
        <v>594</v>
      </c>
      <c r="B158" s="374"/>
      <c r="C158" s="374"/>
      <c r="D158" s="374"/>
      <c r="E158" s="374"/>
      <c r="F158" s="374"/>
      <c r="G158" s="374"/>
      <c r="H158" s="374"/>
      <c r="I158" s="78"/>
    </row>
    <row r="159" spans="1:9" s="293" customFormat="1" ht="11.25" customHeight="1" x14ac:dyDescent="0.2">
      <c r="A159" s="374"/>
      <c r="B159" s="374"/>
      <c r="C159" s="374"/>
      <c r="D159" s="374"/>
      <c r="E159" s="374"/>
      <c r="F159" s="374"/>
      <c r="G159" s="374"/>
      <c r="H159" s="374"/>
      <c r="I159" s="78"/>
    </row>
    <row r="160" spans="1:9" s="293" customFormat="1" ht="17.25" customHeight="1" x14ac:dyDescent="0.2">
      <c r="A160" s="374"/>
      <c r="B160" s="374"/>
      <c r="C160" s="374"/>
      <c r="D160" s="374"/>
      <c r="E160" s="374"/>
      <c r="F160" s="374"/>
      <c r="G160" s="374"/>
      <c r="H160" s="374"/>
      <c r="I160" s="78"/>
    </row>
    <row r="161" spans="1:9" s="293" customFormat="1" ht="17.25" customHeight="1" x14ac:dyDescent="0.25">
      <c r="A161" s="185"/>
      <c r="B161" s="185"/>
      <c r="C161" s="185"/>
      <c r="D161" s="185"/>
      <c r="E161" s="185"/>
      <c r="F161" s="185"/>
      <c r="G161" s="185"/>
      <c r="H161" s="185"/>
      <c r="I161" s="78"/>
    </row>
    <row r="162" spans="1:9" s="293" customFormat="1" ht="17.25" customHeight="1" x14ac:dyDescent="0.25">
      <c r="A162" s="415" t="s">
        <v>651</v>
      </c>
      <c r="B162" s="399"/>
      <c r="C162" s="399"/>
      <c r="D162" s="399"/>
      <c r="E162" s="399"/>
      <c r="F162" s="399"/>
      <c r="G162" s="395">
        <v>70</v>
      </c>
      <c r="H162" s="396"/>
      <c r="I162" s="78"/>
    </row>
    <row r="163" spans="1:9" s="293" customFormat="1" ht="12.75" customHeight="1" x14ac:dyDescent="0.2">
      <c r="A163" s="400" t="s">
        <v>595</v>
      </c>
      <c r="B163" s="374"/>
      <c r="C163" s="374"/>
      <c r="D163" s="374"/>
      <c r="E163" s="374"/>
      <c r="F163" s="374"/>
      <c r="G163" s="374"/>
      <c r="H163" s="374"/>
      <c r="I163" s="78"/>
    </row>
    <row r="164" spans="1:9" s="293" customFormat="1" ht="17.25" customHeight="1" x14ac:dyDescent="0.2">
      <c r="A164" s="374"/>
      <c r="B164" s="374"/>
      <c r="C164" s="374"/>
      <c r="D164" s="374"/>
      <c r="E164" s="374"/>
      <c r="F164" s="374"/>
      <c r="G164" s="374"/>
      <c r="H164" s="374"/>
      <c r="I164" s="78"/>
    </row>
    <row r="165" spans="1:9" s="293" customFormat="1" ht="14.25" customHeight="1" x14ac:dyDescent="0.2">
      <c r="A165" s="180"/>
      <c r="B165" s="180"/>
      <c r="C165" s="180"/>
      <c r="D165" s="180"/>
      <c r="E165" s="180"/>
      <c r="F165" s="180"/>
      <c r="G165" s="180"/>
      <c r="H165" s="180"/>
      <c r="I165" s="78"/>
    </row>
    <row r="166" spans="1:9" s="70" customFormat="1" ht="14.25" customHeight="1" x14ac:dyDescent="0.25">
      <c r="A166" s="243" t="s">
        <v>18</v>
      </c>
      <c r="B166" s="244"/>
      <c r="C166" s="242"/>
      <c r="D166" s="241"/>
      <c r="E166" s="241"/>
      <c r="F166" s="241"/>
      <c r="G166" s="346">
        <f>SUM(G167,G173,G179,G185)</f>
        <v>962</v>
      </c>
      <c r="H166" s="346"/>
      <c r="I166" s="79"/>
    </row>
    <row r="167" spans="1:9" s="300" customFormat="1" ht="14.25" customHeight="1" x14ac:dyDescent="0.25">
      <c r="A167" s="363" t="s">
        <v>318</v>
      </c>
      <c r="B167" s="363"/>
      <c r="C167" s="363"/>
      <c r="D167" s="363"/>
      <c r="E167" s="363"/>
      <c r="F167" s="363"/>
      <c r="G167" s="395">
        <v>150</v>
      </c>
      <c r="H167" s="396"/>
    </row>
    <row r="168" spans="1:9" s="300" customFormat="1" ht="14.25" customHeight="1" x14ac:dyDescent="0.25">
      <c r="A168" s="397" t="s">
        <v>652</v>
      </c>
      <c r="B168" s="374"/>
      <c r="C168" s="374"/>
      <c r="D168" s="374"/>
      <c r="E168" s="374"/>
      <c r="F168" s="374"/>
      <c r="G168" s="374"/>
      <c r="H168" s="374"/>
    </row>
    <row r="169" spans="1:9" s="300" customFormat="1" ht="14.25" customHeight="1" x14ac:dyDescent="0.25">
      <c r="A169" s="374"/>
      <c r="B169" s="374"/>
      <c r="C169" s="374"/>
      <c r="D169" s="374"/>
      <c r="E169" s="374"/>
      <c r="F169" s="374"/>
      <c r="G169" s="374"/>
      <c r="H169" s="374"/>
    </row>
    <row r="170" spans="1:9" s="300" customFormat="1" ht="14.25" customHeight="1" x14ac:dyDescent="0.25">
      <c r="A170" s="374"/>
      <c r="B170" s="374"/>
      <c r="C170" s="374"/>
      <c r="D170" s="374"/>
      <c r="E170" s="374"/>
      <c r="F170" s="374"/>
      <c r="G170" s="374"/>
      <c r="H170" s="374"/>
    </row>
    <row r="171" spans="1:9" s="300" customFormat="1" ht="14.25" customHeight="1" x14ac:dyDescent="0.25">
      <c r="A171" s="374"/>
      <c r="B171" s="374"/>
      <c r="C171" s="374"/>
      <c r="D171" s="374"/>
      <c r="E171" s="374"/>
      <c r="F171" s="374"/>
      <c r="G171" s="374"/>
      <c r="H171" s="374"/>
    </row>
    <row r="172" spans="1:9" s="300" customFormat="1" ht="14.25" customHeight="1" x14ac:dyDescent="0.25"/>
    <row r="173" spans="1:9" s="300" customFormat="1" ht="14.25" customHeight="1" x14ac:dyDescent="0.25">
      <c r="A173" s="363" t="s">
        <v>319</v>
      </c>
      <c r="B173" s="363"/>
      <c r="C173" s="363"/>
      <c r="D173" s="363"/>
      <c r="E173" s="363"/>
      <c r="G173" s="395">
        <v>70</v>
      </c>
      <c r="H173" s="395"/>
    </row>
    <row r="174" spans="1:9" s="300" customFormat="1" ht="14.25" customHeight="1" x14ac:dyDescent="0.25">
      <c r="A174" s="397" t="s">
        <v>596</v>
      </c>
      <c r="B174" s="397"/>
      <c r="C174" s="397"/>
      <c r="D174" s="397"/>
      <c r="E174" s="397"/>
      <c r="F174" s="397"/>
      <c r="G174" s="397"/>
      <c r="H174" s="397"/>
    </row>
    <row r="175" spans="1:9" s="300" customFormat="1" ht="14.25" customHeight="1" x14ac:dyDescent="0.25">
      <c r="A175" s="397"/>
      <c r="B175" s="397"/>
      <c r="C175" s="397"/>
      <c r="D175" s="397"/>
      <c r="E175" s="397"/>
      <c r="F175" s="397"/>
      <c r="G175" s="397"/>
      <c r="H175" s="397"/>
    </row>
    <row r="176" spans="1:9" s="300" customFormat="1" ht="14.25" customHeight="1" x14ac:dyDescent="0.25">
      <c r="A176" s="397"/>
      <c r="B176" s="397"/>
      <c r="C176" s="397"/>
      <c r="D176" s="397"/>
      <c r="E176" s="397"/>
      <c r="F176" s="397"/>
      <c r="G176" s="397"/>
      <c r="H176" s="397"/>
    </row>
    <row r="177" spans="1:8" s="300" customFormat="1" ht="14.25" customHeight="1" x14ac:dyDescent="0.25">
      <c r="A177" s="397"/>
      <c r="B177" s="397"/>
      <c r="C177" s="397"/>
      <c r="D177" s="397"/>
      <c r="E177" s="397"/>
      <c r="F177" s="397"/>
      <c r="G177" s="397"/>
      <c r="H177" s="397"/>
    </row>
    <row r="178" spans="1:8" s="300" customFormat="1" ht="14.25" customHeight="1" x14ac:dyDescent="0.25"/>
    <row r="179" spans="1:8" s="300" customFormat="1" ht="14.25" customHeight="1" x14ac:dyDescent="0.25">
      <c r="A179" s="363" t="s">
        <v>597</v>
      </c>
      <c r="B179" s="363"/>
      <c r="C179" s="363"/>
      <c r="D179" s="363"/>
      <c r="E179" s="363"/>
      <c r="G179" s="395">
        <v>100</v>
      </c>
      <c r="H179" s="396"/>
    </row>
    <row r="180" spans="1:8" s="300" customFormat="1" ht="14.25" customHeight="1" x14ac:dyDescent="0.25">
      <c r="A180" s="397" t="s">
        <v>598</v>
      </c>
      <c r="B180" s="397"/>
      <c r="C180" s="397"/>
      <c r="D180" s="397"/>
      <c r="E180" s="397"/>
      <c r="F180" s="397"/>
      <c r="G180" s="397"/>
      <c r="H180" s="397"/>
    </row>
    <row r="181" spans="1:8" s="300" customFormat="1" ht="14.25" customHeight="1" x14ac:dyDescent="0.25">
      <c r="A181" s="397"/>
      <c r="B181" s="397"/>
      <c r="C181" s="397"/>
      <c r="D181" s="397"/>
      <c r="E181" s="397"/>
      <c r="F181" s="397"/>
      <c r="G181" s="397"/>
      <c r="H181" s="397"/>
    </row>
    <row r="182" spans="1:8" s="300" customFormat="1" ht="14.25" customHeight="1" x14ac:dyDescent="0.25">
      <c r="A182" s="397"/>
      <c r="B182" s="397"/>
      <c r="C182" s="397"/>
      <c r="D182" s="397"/>
      <c r="E182" s="397"/>
      <c r="F182" s="397"/>
      <c r="G182" s="397"/>
      <c r="H182" s="397"/>
    </row>
    <row r="183" spans="1:8" s="300" customFormat="1" ht="14.25" customHeight="1" x14ac:dyDescent="0.25">
      <c r="A183" s="397"/>
      <c r="B183" s="397"/>
      <c r="C183" s="397"/>
      <c r="D183" s="397"/>
      <c r="E183" s="397"/>
      <c r="F183" s="397"/>
      <c r="G183" s="397"/>
      <c r="H183" s="397"/>
    </row>
    <row r="184" spans="1:8" s="300" customFormat="1" ht="14.25" customHeight="1" x14ac:dyDescent="0.25"/>
    <row r="185" spans="1:8" s="300" customFormat="1" ht="14.25" customHeight="1" x14ac:dyDescent="0.25">
      <c r="A185" s="301" t="s">
        <v>599</v>
      </c>
      <c r="B185" s="301"/>
      <c r="C185" s="301"/>
      <c r="D185" s="301"/>
      <c r="E185" s="301"/>
      <c r="G185" s="395">
        <v>642</v>
      </c>
      <c r="H185" s="396"/>
    </row>
    <row r="186" spans="1:8" s="300" customFormat="1" ht="14.25" customHeight="1" x14ac:dyDescent="0.25">
      <c r="A186" s="397" t="s">
        <v>600</v>
      </c>
      <c r="B186" s="397"/>
      <c r="C186" s="397"/>
      <c r="D186" s="397"/>
      <c r="E186" s="397"/>
      <c r="F186" s="397"/>
      <c r="G186" s="397"/>
      <c r="H186" s="397"/>
    </row>
    <row r="187" spans="1:8" s="300" customFormat="1" ht="14.25" customHeight="1" x14ac:dyDescent="0.25">
      <c r="A187" s="397"/>
      <c r="B187" s="397"/>
      <c r="C187" s="397"/>
      <c r="D187" s="397"/>
      <c r="E187" s="397"/>
      <c r="F187" s="397"/>
      <c r="G187" s="397"/>
      <c r="H187" s="397"/>
    </row>
    <row r="188" spans="1:8" s="300" customFormat="1" ht="14.25" customHeight="1" x14ac:dyDescent="0.25">
      <c r="A188" s="397"/>
      <c r="B188" s="397"/>
      <c r="C188" s="397"/>
      <c r="D188" s="397"/>
      <c r="E188" s="397"/>
      <c r="F188" s="397"/>
      <c r="G188" s="397"/>
      <c r="H188" s="397"/>
    </row>
    <row r="189" spans="1:8" s="300" customFormat="1" ht="14.25" customHeight="1" x14ac:dyDescent="0.25">
      <c r="A189" s="397"/>
      <c r="B189" s="397"/>
      <c r="C189" s="397"/>
      <c r="D189" s="397"/>
      <c r="E189" s="397"/>
      <c r="F189" s="397"/>
      <c r="G189" s="397"/>
      <c r="H189" s="397"/>
    </row>
    <row r="190" spans="1:8" s="300" customFormat="1" ht="14.25" customHeight="1" x14ac:dyDescent="0.25"/>
    <row r="191" spans="1:8" ht="14.25" customHeight="1" x14ac:dyDescent="0.25">
      <c r="A191" s="140" t="s">
        <v>20</v>
      </c>
      <c r="G191" s="366">
        <f>SUM(G192,G195,G205,G212,G218,G224,G235,G239,G243)</f>
        <v>2900</v>
      </c>
      <c r="H191" s="367"/>
    </row>
    <row r="192" spans="1:8" ht="14.25" customHeight="1" x14ac:dyDescent="0.25">
      <c r="A192" s="184" t="s">
        <v>601</v>
      </c>
      <c r="G192" s="395">
        <v>40</v>
      </c>
      <c r="H192" s="396"/>
    </row>
    <row r="193" spans="1:8" ht="14.25" customHeight="1" x14ac:dyDescent="0.25">
      <c r="A193" s="176" t="s">
        <v>602</v>
      </c>
      <c r="G193" s="177"/>
      <c r="H193" s="178"/>
    </row>
    <row r="194" spans="1:8" ht="14.25" customHeight="1" x14ac:dyDescent="0.25">
      <c r="A194" s="140"/>
      <c r="G194" s="177"/>
      <c r="H194" s="178"/>
    </row>
    <row r="195" spans="1:8" ht="14.25" customHeight="1" x14ac:dyDescent="0.25">
      <c r="A195" s="184" t="s">
        <v>241</v>
      </c>
      <c r="G195" s="395">
        <v>800</v>
      </c>
      <c r="H195" s="396"/>
    </row>
    <row r="196" spans="1:8" ht="14.25" customHeight="1" x14ac:dyDescent="0.2">
      <c r="A196" s="373" t="s">
        <v>242</v>
      </c>
      <c r="B196" s="374"/>
      <c r="C196" s="374"/>
      <c r="D196" s="374"/>
      <c r="E196" s="374"/>
      <c r="F196" s="374"/>
      <c r="G196" s="374"/>
      <c r="H196" s="374"/>
    </row>
    <row r="197" spans="1:8" ht="14.25" customHeight="1" x14ac:dyDescent="0.2">
      <c r="A197" s="374"/>
      <c r="B197" s="374"/>
      <c r="C197" s="374"/>
      <c r="D197" s="374"/>
      <c r="E197" s="374"/>
      <c r="F197" s="374"/>
      <c r="G197" s="374"/>
      <c r="H197" s="374"/>
    </row>
    <row r="198" spans="1:8" ht="14.25" customHeight="1" x14ac:dyDescent="0.25">
      <c r="A198" s="176" t="s">
        <v>243</v>
      </c>
      <c r="G198" s="177"/>
      <c r="H198" s="178"/>
    </row>
    <row r="199" spans="1:8" ht="14.25" customHeight="1" x14ac:dyDescent="0.25">
      <c r="A199" s="176" t="s">
        <v>303</v>
      </c>
      <c r="G199" s="177"/>
      <c r="H199" s="178"/>
    </row>
    <row r="200" spans="1:8" ht="14.25" customHeight="1" x14ac:dyDescent="0.25">
      <c r="A200" s="176" t="s">
        <v>244</v>
      </c>
      <c r="G200" s="177"/>
      <c r="H200" s="178"/>
    </row>
    <row r="201" spans="1:8" ht="14.25" customHeight="1" x14ac:dyDescent="0.25">
      <c r="A201" s="176" t="s">
        <v>245</v>
      </c>
      <c r="G201" s="177"/>
      <c r="H201" s="178"/>
    </row>
    <row r="202" spans="1:8" ht="14.25" customHeight="1" x14ac:dyDescent="0.25">
      <c r="A202" s="176" t="s">
        <v>246</v>
      </c>
      <c r="G202" s="177"/>
      <c r="H202" s="178"/>
    </row>
    <row r="203" spans="1:8" ht="14.25" customHeight="1" x14ac:dyDescent="0.25">
      <c r="A203" s="176" t="s">
        <v>247</v>
      </c>
      <c r="G203" s="177"/>
      <c r="H203" s="178"/>
    </row>
    <row r="204" spans="1:8" ht="14.25" customHeight="1" x14ac:dyDescent="0.25">
      <c r="A204" s="176"/>
      <c r="G204" s="177"/>
      <c r="H204" s="178"/>
    </row>
    <row r="205" spans="1:8" ht="14.25" customHeight="1" x14ac:dyDescent="0.25">
      <c r="A205" s="184" t="s">
        <v>248</v>
      </c>
      <c r="G205" s="395">
        <v>50</v>
      </c>
      <c r="H205" s="396"/>
    </row>
    <row r="206" spans="1:8" ht="14.25" customHeight="1" x14ac:dyDescent="0.2">
      <c r="A206" s="373" t="s">
        <v>709</v>
      </c>
      <c r="B206" s="373"/>
      <c r="C206" s="373"/>
      <c r="D206" s="373"/>
      <c r="E206" s="373"/>
      <c r="F206" s="373"/>
      <c r="G206" s="373"/>
      <c r="H206" s="373"/>
    </row>
    <row r="207" spans="1:8" ht="14.25" customHeight="1" x14ac:dyDescent="0.2">
      <c r="A207" s="373"/>
      <c r="B207" s="373"/>
      <c r="C207" s="373"/>
      <c r="D207" s="373"/>
      <c r="E207" s="373"/>
      <c r="F207" s="373"/>
      <c r="G207" s="373"/>
      <c r="H207" s="373"/>
    </row>
    <row r="208" spans="1:8" ht="14.25" customHeight="1" x14ac:dyDescent="0.2">
      <c r="A208" s="373"/>
      <c r="B208" s="373"/>
      <c r="C208" s="373"/>
      <c r="D208" s="373"/>
      <c r="E208" s="373"/>
      <c r="F208" s="373"/>
      <c r="G208" s="373"/>
      <c r="H208" s="373"/>
    </row>
    <row r="209" spans="1:8" ht="14.25" customHeight="1" x14ac:dyDescent="0.2">
      <c r="A209" s="373"/>
      <c r="B209" s="373"/>
      <c r="C209" s="373"/>
      <c r="D209" s="373"/>
      <c r="E209" s="373"/>
      <c r="F209" s="373"/>
      <c r="G209" s="373"/>
      <c r="H209" s="373"/>
    </row>
    <row r="210" spans="1:8" ht="14.25" customHeight="1" x14ac:dyDescent="0.2">
      <c r="A210" s="373"/>
      <c r="B210" s="373"/>
      <c r="C210" s="373"/>
      <c r="D210" s="373"/>
      <c r="E210" s="373"/>
      <c r="F210" s="373"/>
      <c r="G210" s="373"/>
      <c r="H210" s="373"/>
    </row>
    <row r="211" spans="1:8" ht="14.25" customHeight="1" x14ac:dyDescent="0.25">
      <c r="A211" s="176"/>
      <c r="G211" s="177"/>
      <c r="H211" s="178"/>
    </row>
    <row r="212" spans="1:8" ht="14.25" customHeight="1" x14ac:dyDescent="0.25">
      <c r="A212" s="184" t="s">
        <v>249</v>
      </c>
      <c r="G212" s="395">
        <v>400</v>
      </c>
      <c r="H212" s="396"/>
    </row>
    <row r="213" spans="1:8" ht="14.25" customHeight="1" x14ac:dyDescent="0.2">
      <c r="A213" s="373" t="s">
        <v>603</v>
      </c>
      <c r="B213" s="373"/>
      <c r="C213" s="373"/>
      <c r="D213" s="373"/>
      <c r="E213" s="373"/>
      <c r="F213" s="373"/>
      <c r="G213" s="373"/>
      <c r="H213" s="373"/>
    </row>
    <row r="214" spans="1:8" ht="14.25" customHeight="1" x14ac:dyDescent="0.2">
      <c r="A214" s="373"/>
      <c r="B214" s="373"/>
      <c r="C214" s="373"/>
      <c r="D214" s="373"/>
      <c r="E214" s="373"/>
      <c r="F214" s="373"/>
      <c r="G214" s="373"/>
      <c r="H214" s="373"/>
    </row>
    <row r="215" spans="1:8" ht="14.25" customHeight="1" x14ac:dyDescent="0.2">
      <c r="A215" s="373"/>
      <c r="B215" s="373"/>
      <c r="C215" s="373"/>
      <c r="D215" s="373"/>
      <c r="E215" s="373"/>
      <c r="F215" s="373"/>
      <c r="G215" s="373"/>
      <c r="H215" s="373"/>
    </row>
    <row r="216" spans="1:8" ht="14.25" customHeight="1" x14ac:dyDescent="0.2">
      <c r="A216" s="373"/>
      <c r="B216" s="373"/>
      <c r="C216" s="373"/>
      <c r="D216" s="373"/>
      <c r="E216" s="373"/>
      <c r="F216" s="373"/>
      <c r="G216" s="373"/>
      <c r="H216" s="373"/>
    </row>
    <row r="217" spans="1:8" ht="14.25" customHeight="1" x14ac:dyDescent="0.25">
      <c r="A217" s="176"/>
      <c r="G217" s="177"/>
      <c r="H217" s="178"/>
    </row>
    <row r="218" spans="1:8" ht="14.25" customHeight="1" x14ac:dyDescent="0.25">
      <c r="A218" s="184" t="s">
        <v>604</v>
      </c>
      <c r="G218" s="395">
        <v>80</v>
      </c>
      <c r="H218" s="396"/>
    </row>
    <row r="219" spans="1:8" ht="14.25" customHeight="1" x14ac:dyDescent="0.2">
      <c r="A219" s="373" t="s">
        <v>605</v>
      </c>
      <c r="B219" s="373"/>
      <c r="C219" s="373"/>
      <c r="D219" s="373"/>
      <c r="E219" s="373"/>
      <c r="F219" s="373"/>
      <c r="G219" s="373"/>
      <c r="H219" s="373"/>
    </row>
    <row r="220" spans="1:8" ht="14.25" customHeight="1" x14ac:dyDescent="0.2">
      <c r="A220" s="373"/>
      <c r="B220" s="373"/>
      <c r="C220" s="373"/>
      <c r="D220" s="373"/>
      <c r="E220" s="373"/>
      <c r="F220" s="373"/>
      <c r="G220" s="373"/>
      <c r="H220" s="373"/>
    </row>
    <row r="221" spans="1:8" ht="14.25" customHeight="1" x14ac:dyDescent="0.2">
      <c r="A221" s="373"/>
      <c r="B221" s="373"/>
      <c r="C221" s="373"/>
      <c r="D221" s="373"/>
      <c r="E221" s="373"/>
      <c r="F221" s="373"/>
      <c r="G221" s="373"/>
      <c r="H221" s="373"/>
    </row>
    <row r="222" spans="1:8" ht="14.25" customHeight="1" x14ac:dyDescent="0.2">
      <c r="A222" s="373"/>
      <c r="B222" s="373"/>
      <c r="C222" s="373"/>
      <c r="D222" s="373"/>
      <c r="E222" s="373"/>
      <c r="F222" s="373"/>
      <c r="G222" s="373"/>
      <c r="H222" s="373"/>
    </row>
    <row r="223" spans="1:8" ht="14.25" customHeight="1" x14ac:dyDescent="0.25">
      <c r="A223" s="176"/>
      <c r="G223" s="177"/>
      <c r="H223" s="178"/>
    </row>
    <row r="224" spans="1:8" ht="14.25" customHeight="1" x14ac:dyDescent="0.25">
      <c r="A224" s="184" t="s">
        <v>250</v>
      </c>
      <c r="G224" s="395">
        <v>560</v>
      </c>
      <c r="H224" s="396"/>
    </row>
    <row r="225" spans="1:8" ht="14.25" customHeight="1" x14ac:dyDescent="0.2">
      <c r="A225" s="373" t="s">
        <v>710</v>
      </c>
      <c r="B225" s="374"/>
      <c r="C225" s="374"/>
      <c r="D225" s="374"/>
      <c r="E225" s="374"/>
      <c r="F225" s="374"/>
      <c r="G225" s="374"/>
      <c r="H225" s="374"/>
    </row>
    <row r="226" spans="1:8" ht="14.25" customHeight="1" x14ac:dyDescent="0.2">
      <c r="A226" s="374"/>
      <c r="B226" s="374"/>
      <c r="C226" s="374"/>
      <c r="D226" s="374"/>
      <c r="E226" s="374"/>
      <c r="F226" s="374"/>
      <c r="G226" s="374"/>
      <c r="H226" s="374"/>
    </row>
    <row r="227" spans="1:8" ht="14.25" customHeight="1" x14ac:dyDescent="0.2">
      <c r="A227" s="374"/>
      <c r="B227" s="374"/>
      <c r="C227" s="374"/>
      <c r="D227" s="374"/>
      <c r="E227" s="374"/>
      <c r="F227" s="374"/>
      <c r="G227" s="374"/>
      <c r="H227" s="374"/>
    </row>
    <row r="228" spans="1:8" ht="14.25" customHeight="1" x14ac:dyDescent="0.2">
      <c r="A228" s="374"/>
      <c r="B228" s="374"/>
      <c r="C228" s="374"/>
      <c r="D228" s="374"/>
      <c r="E228" s="374"/>
      <c r="F228" s="374"/>
      <c r="G228" s="374"/>
      <c r="H228" s="374"/>
    </row>
    <row r="229" spans="1:8" ht="14.25" customHeight="1" x14ac:dyDescent="0.2">
      <c r="A229" s="374"/>
      <c r="B229" s="374"/>
      <c r="C229" s="374"/>
      <c r="D229" s="374"/>
      <c r="E229" s="374"/>
      <c r="F229" s="374"/>
      <c r="G229" s="374"/>
      <c r="H229" s="374"/>
    </row>
    <row r="230" spans="1:8" ht="14.25" customHeight="1" x14ac:dyDescent="0.2">
      <c r="A230" s="374"/>
      <c r="B230" s="374"/>
      <c r="C230" s="374"/>
      <c r="D230" s="374"/>
      <c r="E230" s="374"/>
      <c r="F230" s="374"/>
      <c r="G230" s="374"/>
      <c r="H230" s="374"/>
    </row>
    <row r="231" spans="1:8" ht="14.25" customHeight="1" x14ac:dyDescent="0.2">
      <c r="A231" s="374"/>
      <c r="B231" s="374"/>
      <c r="C231" s="374"/>
      <c r="D231" s="374"/>
      <c r="E231" s="374"/>
      <c r="F231" s="374"/>
      <c r="G231" s="374"/>
      <c r="H231" s="374"/>
    </row>
    <row r="232" spans="1:8" ht="14.25" customHeight="1" x14ac:dyDescent="0.2">
      <c r="A232" s="374"/>
      <c r="B232" s="374"/>
      <c r="C232" s="374"/>
      <c r="D232" s="374"/>
      <c r="E232" s="374"/>
      <c r="F232" s="374"/>
      <c r="G232" s="374"/>
      <c r="H232" s="374"/>
    </row>
    <row r="233" spans="1:8" ht="14.25" customHeight="1" x14ac:dyDescent="0.2">
      <c r="A233" s="374"/>
      <c r="B233" s="374"/>
      <c r="C233" s="374"/>
      <c r="D233" s="374"/>
      <c r="E233" s="374"/>
      <c r="F233" s="374"/>
      <c r="G233" s="374"/>
      <c r="H233" s="374"/>
    </row>
    <row r="234" spans="1:8" ht="14.25" customHeight="1" x14ac:dyDescent="0.25">
      <c r="A234" s="185"/>
      <c r="B234" s="185"/>
      <c r="C234" s="185"/>
      <c r="D234" s="185"/>
      <c r="E234" s="185"/>
      <c r="F234" s="185"/>
      <c r="G234" s="185"/>
      <c r="H234" s="185"/>
    </row>
    <row r="235" spans="1:8" s="300" customFormat="1" ht="14.25" customHeight="1" x14ac:dyDescent="0.25">
      <c r="A235" s="363" t="s">
        <v>606</v>
      </c>
      <c r="B235" s="363"/>
      <c r="C235" s="363"/>
      <c r="D235" s="363"/>
      <c r="E235" s="363"/>
      <c r="F235" s="363"/>
      <c r="G235" s="395">
        <v>50</v>
      </c>
      <c r="H235" s="396"/>
    </row>
    <row r="236" spans="1:8" s="300" customFormat="1" ht="14.25" customHeight="1" x14ac:dyDescent="0.25">
      <c r="A236" s="397" t="s">
        <v>607</v>
      </c>
      <c r="B236" s="374"/>
      <c r="C236" s="374"/>
      <c r="D236" s="374"/>
      <c r="E236" s="374"/>
      <c r="F236" s="374"/>
      <c r="G236" s="374"/>
      <c r="H236" s="374"/>
    </row>
    <row r="237" spans="1:8" s="300" customFormat="1" ht="14.25" customHeight="1" x14ac:dyDescent="0.25">
      <c r="A237" s="377"/>
      <c r="B237" s="377"/>
      <c r="C237" s="377"/>
      <c r="D237" s="377"/>
      <c r="E237" s="377"/>
      <c r="F237" s="377"/>
      <c r="G237" s="377"/>
      <c r="H237" s="377"/>
    </row>
    <row r="238" spans="1:8" ht="14.25" customHeight="1" x14ac:dyDescent="0.25">
      <c r="A238" s="185"/>
      <c r="B238" s="185"/>
      <c r="C238" s="185"/>
      <c r="D238" s="185"/>
      <c r="E238" s="185"/>
      <c r="F238" s="185"/>
      <c r="G238" s="185"/>
      <c r="H238" s="185"/>
    </row>
    <row r="239" spans="1:8" s="300" customFormat="1" ht="28.5" customHeight="1" x14ac:dyDescent="0.25">
      <c r="A239" s="394" t="s">
        <v>608</v>
      </c>
      <c r="B239" s="394"/>
      <c r="C239" s="394"/>
      <c r="D239" s="394"/>
      <c r="E239" s="394"/>
      <c r="F239" s="394"/>
      <c r="G239" s="395">
        <v>100</v>
      </c>
      <c r="H239" s="396"/>
    </row>
    <row r="240" spans="1:8" s="300" customFormat="1" ht="14.25" customHeight="1" x14ac:dyDescent="0.25">
      <c r="A240" s="397" t="s">
        <v>711</v>
      </c>
      <c r="B240" s="374"/>
      <c r="C240" s="374"/>
      <c r="D240" s="374"/>
      <c r="E240" s="374"/>
      <c r="F240" s="374"/>
      <c r="G240" s="374"/>
      <c r="H240" s="374"/>
    </row>
    <row r="241" spans="1:9" s="300" customFormat="1" ht="14.25" customHeight="1" x14ac:dyDescent="0.25">
      <c r="A241" s="377"/>
      <c r="B241" s="377"/>
      <c r="C241" s="377"/>
      <c r="D241" s="377"/>
      <c r="E241" s="377"/>
      <c r="F241" s="377"/>
      <c r="G241" s="377"/>
      <c r="H241" s="377"/>
    </row>
    <row r="242" spans="1:9" ht="14.25" customHeight="1" x14ac:dyDescent="0.25">
      <c r="A242" s="185"/>
      <c r="B242" s="185"/>
      <c r="C242" s="185"/>
      <c r="D242" s="185"/>
      <c r="E242" s="185"/>
      <c r="F242" s="185"/>
      <c r="G242" s="185"/>
      <c r="H242" s="185"/>
    </row>
    <row r="243" spans="1:9" s="300" customFormat="1" ht="30" customHeight="1" x14ac:dyDescent="0.25">
      <c r="A243" s="394" t="s">
        <v>609</v>
      </c>
      <c r="B243" s="394"/>
      <c r="C243" s="394"/>
      <c r="D243" s="394"/>
      <c r="E243" s="394"/>
      <c r="F243" s="394"/>
      <c r="G243" s="395">
        <v>820</v>
      </c>
      <c r="H243" s="396"/>
    </row>
    <row r="244" spans="1:9" s="300" customFormat="1" ht="14.25" customHeight="1" x14ac:dyDescent="0.25">
      <c r="A244" s="397" t="s">
        <v>712</v>
      </c>
      <c r="B244" s="397"/>
      <c r="C244" s="397"/>
      <c r="D244" s="397"/>
      <c r="E244" s="397"/>
      <c r="F244" s="397"/>
      <c r="G244" s="397"/>
      <c r="H244" s="397"/>
    </row>
    <row r="245" spans="1:9" s="300" customFormat="1" ht="14.25" customHeight="1" x14ac:dyDescent="0.25">
      <c r="A245" s="397"/>
      <c r="B245" s="397"/>
      <c r="C245" s="397"/>
      <c r="D245" s="397"/>
      <c r="E245" s="397"/>
      <c r="F245" s="397"/>
      <c r="G245" s="397"/>
      <c r="H245" s="397"/>
    </row>
    <row r="246" spans="1:9" ht="14.25" customHeight="1" x14ac:dyDescent="0.2">
      <c r="A246" s="397"/>
      <c r="B246" s="397"/>
      <c r="C246" s="397"/>
      <c r="D246" s="397"/>
      <c r="E246" s="397"/>
      <c r="F246" s="397"/>
      <c r="G246" s="397"/>
      <c r="H246" s="397"/>
    </row>
    <row r="247" spans="1:9" ht="14.25" customHeight="1" x14ac:dyDescent="0.2">
      <c r="A247" s="397"/>
      <c r="B247" s="397"/>
      <c r="C247" s="397"/>
      <c r="D247" s="397"/>
      <c r="E247" s="397"/>
      <c r="F247" s="397"/>
      <c r="G247" s="397"/>
      <c r="H247" s="397"/>
    </row>
    <row r="248" spans="1:9" ht="14.25" customHeight="1" x14ac:dyDescent="0.2">
      <c r="A248" s="397"/>
      <c r="B248" s="397"/>
      <c r="C248" s="397"/>
      <c r="D248" s="397"/>
      <c r="E248" s="397"/>
      <c r="F248" s="397"/>
      <c r="G248" s="397"/>
      <c r="H248" s="397"/>
    </row>
    <row r="249" spans="1:9" ht="14.25" customHeight="1" x14ac:dyDescent="0.25">
      <c r="A249" s="185"/>
      <c r="B249" s="185"/>
      <c r="C249" s="185"/>
      <c r="D249" s="185"/>
      <c r="E249" s="185"/>
      <c r="F249" s="185"/>
      <c r="G249" s="185"/>
      <c r="H249" s="185"/>
    </row>
    <row r="250" spans="1:9" ht="15" x14ac:dyDescent="0.25">
      <c r="A250" s="140" t="s">
        <v>333</v>
      </c>
      <c r="G250" s="366">
        <v>300</v>
      </c>
      <c r="H250" s="367"/>
    </row>
    <row r="251" spans="1:9" ht="14.25" customHeight="1" x14ac:dyDescent="0.25">
      <c r="A251" s="184" t="s">
        <v>253</v>
      </c>
      <c r="G251" s="395"/>
      <c r="H251" s="396"/>
    </row>
    <row r="252" spans="1:9" ht="14.25" customHeight="1" x14ac:dyDescent="0.2">
      <c r="A252" s="393" t="s">
        <v>610</v>
      </c>
      <c r="B252" s="402"/>
      <c r="C252" s="402"/>
      <c r="D252" s="402"/>
      <c r="E252" s="402"/>
      <c r="F252" s="402"/>
      <c r="G252" s="402"/>
      <c r="H252" s="402"/>
    </row>
    <row r="253" spans="1:9" ht="14.25" customHeight="1" x14ac:dyDescent="0.2">
      <c r="A253" s="402"/>
      <c r="B253" s="402"/>
      <c r="C253" s="402"/>
      <c r="D253" s="402"/>
      <c r="E253" s="402"/>
      <c r="F253" s="402"/>
      <c r="G253" s="402"/>
      <c r="H253" s="402"/>
    </row>
    <row r="254" spans="1:9" ht="31.5" customHeight="1" x14ac:dyDescent="0.25">
      <c r="A254" s="185"/>
      <c r="B254" s="185"/>
      <c r="C254" s="185"/>
      <c r="D254" s="185"/>
      <c r="E254" s="185"/>
      <c r="F254" s="185"/>
      <c r="G254" s="185"/>
      <c r="H254" s="185"/>
    </row>
    <row r="255" spans="1:9" ht="17.25" customHeight="1" thickBot="1" x14ac:dyDescent="0.3">
      <c r="A255" s="143" t="s">
        <v>251</v>
      </c>
      <c r="B255" s="144"/>
      <c r="C255" s="145"/>
      <c r="D255" s="146"/>
      <c r="E255" s="146"/>
      <c r="F255" s="146"/>
      <c r="G255" s="352">
        <f>SUM(G256)</f>
        <v>100</v>
      </c>
      <c r="H255" s="352"/>
      <c r="I255" s="32"/>
    </row>
    <row r="256" spans="1:9" ht="14.25" customHeight="1" thickTop="1" x14ac:dyDescent="0.25">
      <c r="A256" s="140" t="s">
        <v>252</v>
      </c>
      <c r="G256" s="366">
        <v>100</v>
      </c>
      <c r="H256" s="367"/>
    </row>
    <row r="257" spans="1:9" ht="14.25" customHeight="1" x14ac:dyDescent="0.25">
      <c r="A257" s="184" t="s">
        <v>612</v>
      </c>
      <c r="G257" s="177"/>
      <c r="H257" s="178"/>
    </row>
    <row r="258" spans="1:9" ht="14.25" customHeight="1" x14ac:dyDescent="0.2">
      <c r="A258" s="373" t="s">
        <v>611</v>
      </c>
      <c r="B258" s="374"/>
      <c r="C258" s="374"/>
      <c r="D258" s="374"/>
      <c r="E258" s="374"/>
      <c r="F258" s="374"/>
      <c r="G258" s="374"/>
      <c r="H258" s="374"/>
    </row>
    <row r="259" spans="1:9" ht="14.25" customHeight="1" x14ac:dyDescent="0.2">
      <c r="A259" s="374"/>
      <c r="B259" s="374"/>
      <c r="C259" s="374"/>
      <c r="D259" s="374"/>
      <c r="E259" s="374"/>
      <c r="F259" s="374"/>
      <c r="G259" s="374"/>
      <c r="H259" s="374"/>
    </row>
    <row r="260" spans="1:9" ht="14.25" customHeight="1" x14ac:dyDescent="0.2">
      <c r="A260" s="374"/>
      <c r="B260" s="374"/>
      <c r="C260" s="374"/>
      <c r="D260" s="374"/>
      <c r="E260" s="374"/>
      <c r="F260" s="374"/>
      <c r="G260" s="374"/>
      <c r="H260" s="374"/>
    </row>
    <row r="261" spans="1:9" ht="35.25" customHeight="1" x14ac:dyDescent="0.25">
      <c r="A261" s="185"/>
      <c r="B261" s="185"/>
      <c r="C261" s="185"/>
      <c r="D261" s="185"/>
      <c r="E261" s="185"/>
      <c r="F261" s="185"/>
      <c r="G261" s="185"/>
      <c r="H261" s="185"/>
    </row>
    <row r="262" spans="1:9" ht="30.75" customHeight="1" thickBot="1" x14ac:dyDescent="0.3">
      <c r="A262" s="353" t="s">
        <v>254</v>
      </c>
      <c r="B262" s="354"/>
      <c r="C262" s="354"/>
      <c r="D262" s="354"/>
      <c r="E262" s="354"/>
      <c r="F262" s="354"/>
      <c r="G262" s="352">
        <f>SUM(G263)</f>
        <v>500</v>
      </c>
      <c r="H262" s="352"/>
      <c r="I262" s="32"/>
    </row>
    <row r="263" spans="1:9" ht="14.25" customHeight="1" thickTop="1" x14ac:dyDescent="0.25">
      <c r="A263" s="140" t="s">
        <v>255</v>
      </c>
      <c r="G263" s="366">
        <v>500</v>
      </c>
      <c r="H263" s="367"/>
    </row>
    <row r="264" spans="1:9" ht="14.25" customHeight="1" x14ac:dyDescent="0.25">
      <c r="A264" s="184" t="s">
        <v>613</v>
      </c>
      <c r="G264" s="395"/>
      <c r="H264" s="396"/>
    </row>
    <row r="265" spans="1:9" ht="14.25" customHeight="1" x14ac:dyDescent="0.2">
      <c r="A265" s="393" t="s">
        <v>614</v>
      </c>
      <c r="B265" s="402"/>
      <c r="C265" s="402"/>
      <c r="D265" s="402"/>
      <c r="E265" s="402"/>
      <c r="F265" s="402"/>
      <c r="G265" s="402"/>
      <c r="H265" s="402"/>
    </row>
    <row r="266" spans="1:9" ht="14.25" customHeight="1" x14ac:dyDescent="0.2">
      <c r="A266" s="402"/>
      <c r="B266" s="402"/>
      <c r="C266" s="402"/>
      <c r="D266" s="402"/>
      <c r="E266" s="402"/>
      <c r="F266" s="402"/>
      <c r="G266" s="402"/>
      <c r="H266" s="402"/>
    </row>
    <row r="267" spans="1:9" ht="14.25" customHeight="1" x14ac:dyDescent="0.2">
      <c r="A267" s="402"/>
      <c r="B267" s="402"/>
      <c r="C267" s="402"/>
      <c r="D267" s="402"/>
      <c r="E267" s="402"/>
      <c r="F267" s="402"/>
      <c r="G267" s="402"/>
      <c r="H267" s="402"/>
    </row>
    <row r="268" spans="1:9" ht="39" customHeight="1" x14ac:dyDescent="0.25">
      <c r="A268" s="185"/>
      <c r="B268" s="185"/>
      <c r="C268" s="185"/>
      <c r="D268" s="185"/>
      <c r="E268" s="185"/>
      <c r="F268" s="185"/>
      <c r="G268" s="185"/>
      <c r="H268" s="185"/>
    </row>
    <row r="269" spans="1:9" ht="17.25" customHeight="1" thickBot="1" x14ac:dyDescent="0.3">
      <c r="A269" s="143" t="s">
        <v>146</v>
      </c>
      <c r="B269" s="144"/>
      <c r="C269" s="145"/>
      <c r="D269" s="146"/>
      <c r="E269" s="146"/>
      <c r="F269" s="146"/>
      <c r="G269" s="352">
        <f>SUM(G270)</f>
        <v>648</v>
      </c>
      <c r="H269" s="352"/>
      <c r="I269" s="32"/>
    </row>
    <row r="270" spans="1:9" ht="15.75" thickTop="1" x14ac:dyDescent="0.25">
      <c r="A270" s="140" t="s">
        <v>20</v>
      </c>
      <c r="G270" s="366">
        <f>SUM(G271,G275)</f>
        <v>648</v>
      </c>
      <c r="H270" s="367"/>
    </row>
    <row r="271" spans="1:9" ht="15" x14ac:dyDescent="0.25">
      <c r="A271" s="184" t="s">
        <v>256</v>
      </c>
      <c r="G271" s="395">
        <v>278</v>
      </c>
      <c r="H271" s="396"/>
    </row>
    <row r="272" spans="1:9" ht="85.5" customHeight="1" x14ac:dyDescent="0.2">
      <c r="A272" s="373" t="s">
        <v>713</v>
      </c>
      <c r="B272" s="373"/>
      <c r="C272" s="373"/>
      <c r="D272" s="373"/>
      <c r="E272" s="373"/>
      <c r="F272" s="373"/>
      <c r="G272" s="373"/>
      <c r="H272" s="373"/>
    </row>
    <row r="273" spans="1:13" ht="15" x14ac:dyDescent="0.25">
      <c r="A273" s="140"/>
      <c r="G273" s="177"/>
      <c r="H273" s="178"/>
    </row>
    <row r="274" spans="1:13" ht="15" x14ac:dyDescent="0.25">
      <c r="A274" s="404" t="s">
        <v>257</v>
      </c>
      <c r="B274" s="377"/>
      <c r="C274" s="377"/>
      <c r="D274" s="377"/>
      <c r="E274" s="377"/>
      <c r="F274" s="377"/>
      <c r="G274" s="177"/>
      <c r="H274" s="178"/>
    </row>
    <row r="275" spans="1:13" ht="15" x14ac:dyDescent="0.25">
      <c r="A275" s="377"/>
      <c r="B275" s="377"/>
      <c r="C275" s="377"/>
      <c r="D275" s="377"/>
      <c r="E275" s="377"/>
      <c r="F275" s="377"/>
      <c r="G275" s="395">
        <v>370</v>
      </c>
      <c r="H275" s="396"/>
    </row>
    <row r="276" spans="1:13" ht="98.25" customHeight="1" x14ac:dyDescent="0.2">
      <c r="A276" s="368" t="s">
        <v>714</v>
      </c>
      <c r="B276" s="368"/>
      <c r="C276" s="368"/>
      <c r="D276" s="368"/>
      <c r="E276" s="368"/>
      <c r="F276" s="368"/>
      <c r="G276" s="368"/>
      <c r="H276" s="368"/>
    </row>
    <row r="277" spans="1:13" ht="24" customHeight="1" x14ac:dyDescent="0.25">
      <c r="A277" s="140"/>
      <c r="G277" s="177"/>
      <c r="H277" s="178"/>
    </row>
    <row r="278" spans="1:13" ht="17.25" customHeight="1" thickBot="1" x14ac:dyDescent="0.3">
      <c r="A278" s="143" t="s">
        <v>147</v>
      </c>
      <c r="B278" s="144"/>
      <c r="C278" s="145"/>
      <c r="D278" s="146"/>
      <c r="E278" s="146"/>
      <c r="F278" s="146"/>
      <c r="G278" s="352">
        <f>+G279</f>
        <v>1544</v>
      </c>
      <c r="H278" s="352"/>
      <c r="I278" s="32"/>
    </row>
    <row r="279" spans="1:13" ht="15.75" thickTop="1" x14ac:dyDescent="0.25">
      <c r="A279" s="140" t="s">
        <v>148</v>
      </c>
      <c r="G279" s="366">
        <f>SUM(G280,G286)</f>
        <v>1544</v>
      </c>
      <c r="H279" s="367"/>
    </row>
    <row r="280" spans="1:13" ht="15" x14ac:dyDescent="0.25">
      <c r="A280" s="184" t="s">
        <v>258</v>
      </c>
      <c r="G280" s="395">
        <v>256</v>
      </c>
      <c r="H280" s="396"/>
    </row>
    <row r="281" spans="1:13" ht="14.25" customHeight="1" x14ac:dyDescent="0.2">
      <c r="A281" s="393" t="s">
        <v>715</v>
      </c>
      <c r="B281" s="393"/>
      <c r="C281" s="393"/>
      <c r="D281" s="393"/>
      <c r="E281" s="393"/>
      <c r="F281" s="393"/>
      <c r="G281" s="393"/>
      <c r="H281" s="393"/>
    </row>
    <row r="282" spans="1:13" ht="14.25" customHeight="1" x14ac:dyDescent="0.2">
      <c r="A282" s="393"/>
      <c r="B282" s="393"/>
      <c r="C282" s="393"/>
      <c r="D282" s="393"/>
      <c r="E282" s="393"/>
      <c r="F282" s="393"/>
      <c r="G282" s="393"/>
      <c r="H282" s="393"/>
    </row>
    <row r="283" spans="1:13" x14ac:dyDescent="0.2">
      <c r="A283" s="393"/>
      <c r="B283" s="393"/>
      <c r="C283" s="393"/>
      <c r="D283" s="393"/>
      <c r="E283" s="393"/>
      <c r="F283" s="393"/>
      <c r="G283" s="393"/>
      <c r="H283" s="393"/>
    </row>
    <row r="284" spans="1:13" x14ac:dyDescent="0.2">
      <c r="A284" s="393"/>
      <c r="B284" s="393"/>
      <c r="C284" s="393"/>
      <c r="D284" s="393"/>
      <c r="E284" s="393"/>
      <c r="F284" s="393"/>
      <c r="G284" s="393"/>
      <c r="H284" s="393"/>
    </row>
    <row r="285" spans="1:13" x14ac:dyDescent="0.2">
      <c r="A285" s="135"/>
      <c r="B285" s="135"/>
      <c r="D285" s="135"/>
      <c r="E285" s="135"/>
      <c r="F285" s="135"/>
      <c r="G285" s="135"/>
    </row>
    <row r="286" spans="1:13" ht="15" x14ac:dyDescent="0.25">
      <c r="A286" s="137" t="s">
        <v>259</v>
      </c>
      <c r="B286" s="135"/>
      <c r="D286" s="135"/>
      <c r="E286" s="135"/>
      <c r="F286" s="135"/>
      <c r="G286" s="395">
        <v>1288</v>
      </c>
      <c r="H286" s="396"/>
    </row>
    <row r="287" spans="1:13" ht="78.75" customHeight="1" x14ac:dyDescent="0.2">
      <c r="A287" s="393" t="s">
        <v>716</v>
      </c>
      <c r="B287" s="393"/>
      <c r="C287" s="393"/>
      <c r="D287" s="393"/>
      <c r="E287" s="393"/>
      <c r="F287" s="393"/>
      <c r="G287" s="393"/>
      <c r="H287" s="393"/>
    </row>
    <row r="288" spans="1:13" s="304" customFormat="1" ht="17.25" customHeight="1" x14ac:dyDescent="0.25">
      <c r="A288" s="141"/>
      <c r="B288" s="141"/>
      <c r="C288" s="135"/>
      <c r="D288" s="133"/>
      <c r="E288" s="133"/>
      <c r="F288" s="133"/>
      <c r="G288" s="133"/>
      <c r="H288" s="135"/>
      <c r="I288" s="302"/>
      <c r="J288" s="302"/>
      <c r="K288" s="302"/>
      <c r="L288" s="302"/>
      <c r="M288" s="303"/>
    </row>
    <row r="289" spans="1:7" x14ac:dyDescent="0.2">
      <c r="A289" s="135"/>
      <c r="B289" s="135"/>
      <c r="D289" s="135"/>
      <c r="E289" s="135"/>
      <c r="F289" s="135"/>
      <c r="G289" s="135"/>
    </row>
    <row r="290" spans="1:7" x14ac:dyDescent="0.2">
      <c r="A290" s="135"/>
      <c r="B290" s="135"/>
      <c r="D290" s="135"/>
      <c r="E290" s="135"/>
      <c r="F290" s="135"/>
      <c r="G290" s="135"/>
    </row>
    <row r="291" spans="1:7" x14ac:dyDescent="0.2">
      <c r="A291" s="135"/>
      <c r="B291" s="135"/>
      <c r="D291" s="135"/>
      <c r="E291" s="135"/>
      <c r="F291" s="135"/>
      <c r="G291" s="135"/>
    </row>
  </sheetData>
  <mergeCells count="167">
    <mergeCell ref="A287:H287"/>
    <mergeCell ref="G166:H166"/>
    <mergeCell ref="G191:H191"/>
    <mergeCell ref="G270:H270"/>
    <mergeCell ref="G278:H278"/>
    <mergeCell ref="G279:H279"/>
    <mergeCell ref="A152:F152"/>
    <mergeCell ref="G152:H152"/>
    <mergeCell ref="A153:H155"/>
    <mergeCell ref="A157:F157"/>
    <mergeCell ref="G157:H157"/>
    <mergeCell ref="A158:H160"/>
    <mergeCell ref="A162:F162"/>
    <mergeCell ref="G162:H162"/>
    <mergeCell ref="A163:H164"/>
    <mergeCell ref="A235:F235"/>
    <mergeCell ref="G235:H235"/>
    <mergeCell ref="A196:H197"/>
    <mergeCell ref="G286:H286"/>
    <mergeCell ref="A272:H272"/>
    <mergeCell ref="A274:F275"/>
    <mergeCell ref="G275:H275"/>
    <mergeCell ref="A276:H276"/>
    <mergeCell ref="A225:H233"/>
    <mergeCell ref="G1:H1"/>
    <mergeCell ref="A21:C21"/>
    <mergeCell ref="G34:H34"/>
    <mergeCell ref="A23:H23"/>
    <mergeCell ref="G40:H40"/>
    <mergeCell ref="A59:F59"/>
    <mergeCell ref="G59:H59"/>
    <mergeCell ref="G61:H61"/>
    <mergeCell ref="G51:H51"/>
    <mergeCell ref="A52:H55"/>
    <mergeCell ref="A56:F58"/>
    <mergeCell ref="G58:H58"/>
    <mergeCell ref="G38:H38"/>
    <mergeCell ref="A41:H43"/>
    <mergeCell ref="A46:F46"/>
    <mergeCell ref="G45:H45"/>
    <mergeCell ref="G46:H46"/>
    <mergeCell ref="A44:F44"/>
    <mergeCell ref="G44:H44"/>
    <mergeCell ref="A45:F45"/>
    <mergeCell ref="G35:H35"/>
    <mergeCell ref="G48:H48"/>
    <mergeCell ref="A36:F36"/>
    <mergeCell ref="A37:F37"/>
    <mergeCell ref="A38:F38"/>
    <mergeCell ref="G36:H36"/>
    <mergeCell ref="G37:H37"/>
    <mergeCell ref="A47:F48"/>
    <mergeCell ref="G50:H50"/>
    <mergeCell ref="A60:F61"/>
    <mergeCell ref="A70:F70"/>
    <mergeCell ref="A63:F63"/>
    <mergeCell ref="G63:H63"/>
    <mergeCell ref="A64:H66"/>
    <mergeCell ref="G70:H70"/>
    <mergeCell ref="A67:F67"/>
    <mergeCell ref="G67:H67"/>
    <mergeCell ref="A68:F68"/>
    <mergeCell ref="G68:H68"/>
    <mergeCell ref="A69:F69"/>
    <mergeCell ref="G69:H69"/>
    <mergeCell ref="G73:H73"/>
    <mergeCell ref="A73:F73"/>
    <mergeCell ref="G72:H72"/>
    <mergeCell ref="A72:F72"/>
    <mergeCell ref="A82:F82"/>
    <mergeCell ref="G75:H75"/>
    <mergeCell ref="G82:H82"/>
    <mergeCell ref="G115:H115"/>
    <mergeCell ref="A111:H113"/>
    <mergeCell ref="A96:F96"/>
    <mergeCell ref="G96:H96"/>
    <mergeCell ref="A97:H99"/>
    <mergeCell ref="A101:F101"/>
    <mergeCell ref="G101:H101"/>
    <mergeCell ref="A90:H91"/>
    <mergeCell ref="A76:H78"/>
    <mergeCell ref="G80:H80"/>
    <mergeCell ref="G81:H81"/>
    <mergeCell ref="A83:H83"/>
    <mergeCell ref="G89:H89"/>
    <mergeCell ref="A85:F85"/>
    <mergeCell ref="G85:H85"/>
    <mergeCell ref="A86:H87"/>
    <mergeCell ref="A89:F89"/>
    <mergeCell ref="A102:H104"/>
    <mergeCell ref="A106:F106"/>
    <mergeCell ref="G106:H106"/>
    <mergeCell ref="A107:H108"/>
    <mergeCell ref="A110:F110"/>
    <mergeCell ref="G110:H110"/>
    <mergeCell ref="A92:F92"/>
    <mergeCell ref="A93:F93"/>
    <mergeCell ref="A94:F94"/>
    <mergeCell ref="A142:F142"/>
    <mergeCell ref="G142:H142"/>
    <mergeCell ref="G135:H135"/>
    <mergeCell ref="A128:F128"/>
    <mergeCell ref="G128:H128"/>
    <mergeCell ref="A129:H132"/>
    <mergeCell ref="G127:H127"/>
    <mergeCell ref="G134:H134"/>
    <mergeCell ref="A116:F116"/>
    <mergeCell ref="G116:H116"/>
    <mergeCell ref="G263:H263"/>
    <mergeCell ref="A262:F262"/>
    <mergeCell ref="A265:H267"/>
    <mergeCell ref="G271:H271"/>
    <mergeCell ref="A258:H260"/>
    <mergeCell ref="G251:H251"/>
    <mergeCell ref="A252:H253"/>
    <mergeCell ref="A213:H216"/>
    <mergeCell ref="G218:H218"/>
    <mergeCell ref="G264:H264"/>
    <mergeCell ref="G224:H224"/>
    <mergeCell ref="G195:H195"/>
    <mergeCell ref="A167:F167"/>
    <mergeCell ref="G167:H167"/>
    <mergeCell ref="A168:H171"/>
    <mergeCell ref="G26:H26"/>
    <mergeCell ref="G27:H27"/>
    <mergeCell ref="A28:H28"/>
    <mergeCell ref="A29:H32"/>
    <mergeCell ref="G262:H262"/>
    <mergeCell ref="G212:H212"/>
    <mergeCell ref="A179:E179"/>
    <mergeCell ref="G179:H179"/>
    <mergeCell ref="G185:H185"/>
    <mergeCell ref="A186:H189"/>
    <mergeCell ref="A174:H177"/>
    <mergeCell ref="G173:H173"/>
    <mergeCell ref="A173:E173"/>
    <mergeCell ref="A117:H119"/>
    <mergeCell ref="A121:F121"/>
    <mergeCell ref="G121:H121"/>
    <mergeCell ref="A122:H125"/>
    <mergeCell ref="A136:F137"/>
    <mergeCell ref="G137:H137"/>
    <mergeCell ref="A138:H140"/>
    <mergeCell ref="A1:C1"/>
    <mergeCell ref="A281:H284"/>
    <mergeCell ref="A219:H222"/>
    <mergeCell ref="A239:F239"/>
    <mergeCell ref="G239:H239"/>
    <mergeCell ref="A240:H241"/>
    <mergeCell ref="A243:F243"/>
    <mergeCell ref="G243:H243"/>
    <mergeCell ref="A244:H248"/>
    <mergeCell ref="G280:H280"/>
    <mergeCell ref="G269:H269"/>
    <mergeCell ref="G255:H255"/>
    <mergeCell ref="G256:H256"/>
    <mergeCell ref="G250:H250"/>
    <mergeCell ref="A236:H237"/>
    <mergeCell ref="G192:H192"/>
    <mergeCell ref="G205:H205"/>
    <mergeCell ref="A180:H183"/>
    <mergeCell ref="A206:H210"/>
    <mergeCell ref="A143:H144"/>
    <mergeCell ref="G146:H146"/>
    <mergeCell ref="A147:F147"/>
    <mergeCell ref="G147:H147"/>
    <mergeCell ref="A148:H150"/>
  </mergeCells>
  <pageMargins left="0.70866141732283472" right="0.70866141732283472" top="0.78740157480314965" bottom="0.78740157480314965" header="0.31496062992125984" footer="0.31496062992125984"/>
  <pageSetup paperSize="9" scale="61" firstPageNumber="33"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4" manualBreakCount="4">
    <brk id="70" max="7" man="1"/>
    <brk id="144" max="7" man="1"/>
    <brk id="222" max="7" man="1"/>
    <brk id="284" max="7" man="1"/>
  </rowBreaks>
  <colBreaks count="1" manualBreakCount="1">
    <brk id="12" max="10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77"/>
  <sheetViews>
    <sheetView showGridLines="0" view="pageBreakPreview" topLeftCell="A79" zoomScaleNormal="100" zoomScaleSheetLayoutView="100" workbookViewId="0">
      <selection activeCell="K57" sqref="K57"/>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97</v>
      </c>
      <c r="G1" s="376" t="s">
        <v>149</v>
      </c>
      <c r="H1" s="376"/>
    </row>
    <row r="3" spans="1:8" x14ac:dyDescent="0.2">
      <c r="A3" s="176" t="s">
        <v>1</v>
      </c>
      <c r="B3" s="176" t="s">
        <v>150</v>
      </c>
    </row>
    <row r="4" spans="1:8" x14ac:dyDescent="0.2">
      <c r="B4" s="176" t="s">
        <v>76</v>
      </c>
    </row>
    <row r="5" spans="1:8" s="138" customFormat="1" ht="13.5" thickBot="1" x14ac:dyDescent="0.25">
      <c r="A5" s="249"/>
      <c r="B5" s="249"/>
      <c r="D5" s="134"/>
      <c r="E5" s="134"/>
      <c r="F5" s="134"/>
      <c r="G5" s="134"/>
      <c r="H5" s="138" t="s">
        <v>6</v>
      </c>
    </row>
    <row r="6" spans="1:8" s="138" customFormat="1" ht="39.75" thickTop="1" thickBot="1" x14ac:dyDescent="0.25">
      <c r="A6" s="192" t="s">
        <v>2</v>
      </c>
      <c r="B6" s="193" t="s">
        <v>3</v>
      </c>
      <c r="C6" s="194" t="s">
        <v>4</v>
      </c>
      <c r="D6" s="195" t="s">
        <v>753</v>
      </c>
      <c r="E6" s="195" t="s">
        <v>322</v>
      </c>
      <c r="F6" s="195" t="s">
        <v>323</v>
      </c>
      <c r="G6" s="195" t="s">
        <v>324</v>
      </c>
      <c r="H6" s="81" t="s">
        <v>5</v>
      </c>
    </row>
    <row r="7" spans="1:8" s="201" customFormat="1" ht="12.75" thickTop="1" thickBot="1" x14ac:dyDescent="0.25">
      <c r="A7" s="196">
        <v>1</v>
      </c>
      <c r="B7" s="197">
        <v>2</v>
      </c>
      <c r="C7" s="197">
        <v>3</v>
      </c>
      <c r="D7" s="198">
        <v>4</v>
      </c>
      <c r="E7" s="198">
        <v>5</v>
      </c>
      <c r="F7" s="198">
        <v>6</v>
      </c>
      <c r="G7" s="198">
        <v>7</v>
      </c>
      <c r="H7" s="199" t="s">
        <v>754</v>
      </c>
    </row>
    <row r="8" spans="1:8" s="309" customFormat="1" ht="15" thickTop="1" x14ac:dyDescent="0.2">
      <c r="A8" s="305">
        <v>1019</v>
      </c>
      <c r="B8" s="306">
        <v>51</v>
      </c>
      <c r="C8" s="307" t="s">
        <v>8</v>
      </c>
      <c r="D8" s="308">
        <v>0</v>
      </c>
      <c r="E8" s="308">
        <v>50</v>
      </c>
      <c r="F8" s="308">
        <v>50</v>
      </c>
      <c r="G8" s="308">
        <v>0</v>
      </c>
      <c r="H8" s="102">
        <f t="shared" ref="H8:H23" si="0">G8/E8*100</f>
        <v>0</v>
      </c>
    </row>
    <row r="9" spans="1:8" x14ac:dyDescent="0.2">
      <c r="A9" s="217">
        <v>1032</v>
      </c>
      <c r="B9" s="218">
        <v>51</v>
      </c>
      <c r="C9" s="310" t="s">
        <v>8</v>
      </c>
      <c r="D9" s="76">
        <v>1</v>
      </c>
      <c r="E9" s="76">
        <v>2</v>
      </c>
      <c r="F9" s="76">
        <v>2</v>
      </c>
      <c r="G9" s="76">
        <f>SUM(G30)</f>
        <v>2</v>
      </c>
      <c r="H9" s="102">
        <f t="shared" si="0"/>
        <v>100</v>
      </c>
    </row>
    <row r="10" spans="1:8" x14ac:dyDescent="0.2">
      <c r="A10" s="217">
        <v>1036</v>
      </c>
      <c r="B10" s="218">
        <v>51</v>
      </c>
      <c r="C10" s="310" t="s">
        <v>8</v>
      </c>
      <c r="D10" s="76">
        <v>136</v>
      </c>
      <c r="E10" s="76">
        <v>155</v>
      </c>
      <c r="F10" s="76">
        <v>145</v>
      </c>
      <c r="G10" s="76">
        <f>SUM(G35)</f>
        <v>155</v>
      </c>
      <c r="H10" s="102">
        <f t="shared" si="0"/>
        <v>100</v>
      </c>
    </row>
    <row r="11" spans="1:8" x14ac:dyDescent="0.2">
      <c r="A11" s="217">
        <v>1098</v>
      </c>
      <c r="B11" s="218">
        <v>51</v>
      </c>
      <c r="C11" s="310" t="s">
        <v>8</v>
      </c>
      <c r="D11" s="76">
        <v>0</v>
      </c>
      <c r="E11" s="76">
        <v>0</v>
      </c>
      <c r="F11" s="76">
        <v>39</v>
      </c>
      <c r="G11" s="76">
        <v>0</v>
      </c>
      <c r="H11" s="102"/>
    </row>
    <row r="12" spans="1:8" x14ac:dyDescent="0.2">
      <c r="A12" s="217">
        <v>1099</v>
      </c>
      <c r="B12" s="218">
        <v>51</v>
      </c>
      <c r="C12" s="310" t="s">
        <v>8</v>
      </c>
      <c r="D12" s="76">
        <v>43</v>
      </c>
      <c r="E12" s="76">
        <v>80</v>
      </c>
      <c r="F12" s="76">
        <v>90</v>
      </c>
      <c r="G12" s="76">
        <f>SUM(G57)</f>
        <v>60</v>
      </c>
      <c r="H12" s="102">
        <f>G12/E12*100</f>
        <v>75</v>
      </c>
    </row>
    <row r="13" spans="1:8" x14ac:dyDescent="0.2">
      <c r="A13" s="217">
        <v>2369</v>
      </c>
      <c r="B13" s="218">
        <v>51</v>
      </c>
      <c r="C13" s="310" t="s">
        <v>8</v>
      </c>
      <c r="D13" s="76">
        <v>121</v>
      </c>
      <c r="E13" s="76">
        <v>900</v>
      </c>
      <c r="F13" s="76">
        <v>900</v>
      </c>
      <c r="G13" s="76">
        <f>SUM(G62)</f>
        <v>760</v>
      </c>
      <c r="H13" s="102">
        <f>G13/E13*100</f>
        <v>84.444444444444443</v>
      </c>
    </row>
    <row r="14" spans="1:8" x14ac:dyDescent="0.2">
      <c r="A14" s="217">
        <v>2399</v>
      </c>
      <c r="B14" s="218">
        <v>51</v>
      </c>
      <c r="C14" s="310" t="s">
        <v>8</v>
      </c>
      <c r="D14" s="76">
        <v>0</v>
      </c>
      <c r="E14" s="76">
        <v>250</v>
      </c>
      <c r="F14" s="76">
        <v>0</v>
      </c>
      <c r="G14" s="76">
        <v>0</v>
      </c>
      <c r="H14" s="102"/>
    </row>
    <row r="15" spans="1:8" x14ac:dyDescent="0.2">
      <c r="A15" s="217">
        <v>3719</v>
      </c>
      <c r="B15" s="218">
        <v>51</v>
      </c>
      <c r="C15" s="310" t="s">
        <v>8</v>
      </c>
      <c r="D15" s="76">
        <v>0</v>
      </c>
      <c r="E15" s="76">
        <v>50</v>
      </c>
      <c r="F15" s="76">
        <v>13</v>
      </c>
      <c r="G15" s="76">
        <f>SUM(G99)</f>
        <v>50</v>
      </c>
      <c r="H15" s="102">
        <f>G15/E15*100</f>
        <v>100</v>
      </c>
    </row>
    <row r="16" spans="1:8" x14ac:dyDescent="0.2">
      <c r="A16" s="217">
        <v>3725</v>
      </c>
      <c r="B16" s="218">
        <v>51</v>
      </c>
      <c r="C16" s="222" t="s">
        <v>8</v>
      </c>
      <c r="D16" s="76">
        <v>408</v>
      </c>
      <c r="E16" s="76">
        <v>700</v>
      </c>
      <c r="F16" s="76">
        <v>421</v>
      </c>
      <c r="G16" s="76">
        <f>SUM(G104)</f>
        <v>700</v>
      </c>
      <c r="H16" s="102">
        <f t="shared" si="0"/>
        <v>100</v>
      </c>
    </row>
    <row r="17" spans="1:9" x14ac:dyDescent="0.2">
      <c r="A17" s="217">
        <v>3729</v>
      </c>
      <c r="B17" s="218">
        <v>51</v>
      </c>
      <c r="C17" s="222" t="s">
        <v>8</v>
      </c>
      <c r="D17" s="76">
        <v>837</v>
      </c>
      <c r="E17" s="76">
        <v>50</v>
      </c>
      <c r="F17" s="76">
        <v>150</v>
      </c>
      <c r="G17" s="76">
        <f>SUM(G125)</f>
        <v>150</v>
      </c>
      <c r="H17" s="102">
        <f t="shared" si="0"/>
        <v>300</v>
      </c>
    </row>
    <row r="18" spans="1:9" x14ac:dyDescent="0.2">
      <c r="A18" s="217">
        <v>3729</v>
      </c>
      <c r="B18" s="218">
        <v>52</v>
      </c>
      <c r="C18" s="222" t="s">
        <v>238</v>
      </c>
      <c r="D18" s="76">
        <v>100</v>
      </c>
      <c r="E18" s="76">
        <v>100</v>
      </c>
      <c r="F18" s="76">
        <v>0</v>
      </c>
      <c r="G18" s="76">
        <v>0</v>
      </c>
      <c r="H18" s="102"/>
    </row>
    <row r="19" spans="1:9" x14ac:dyDescent="0.2">
      <c r="A19" s="217">
        <v>3741</v>
      </c>
      <c r="B19" s="218">
        <v>51</v>
      </c>
      <c r="C19" s="222" t="s">
        <v>8</v>
      </c>
      <c r="D19" s="76">
        <v>250</v>
      </c>
      <c r="E19" s="76"/>
      <c r="F19" s="76"/>
      <c r="G19" s="76"/>
      <c r="H19" s="102"/>
    </row>
    <row r="20" spans="1:9" x14ac:dyDescent="0.2">
      <c r="A20" s="217">
        <v>3742</v>
      </c>
      <c r="B20" s="218">
        <v>51</v>
      </c>
      <c r="C20" s="222" t="s">
        <v>8</v>
      </c>
      <c r="D20" s="76">
        <v>2895</v>
      </c>
      <c r="E20" s="76">
        <v>3342</v>
      </c>
      <c r="F20" s="76">
        <v>3342</v>
      </c>
      <c r="G20" s="76">
        <f>SUM(G135)</f>
        <v>3532</v>
      </c>
      <c r="H20" s="102">
        <f t="shared" si="0"/>
        <v>105.68521843207661</v>
      </c>
    </row>
    <row r="21" spans="1:9" x14ac:dyDescent="0.2">
      <c r="A21" s="217">
        <v>3769</v>
      </c>
      <c r="B21" s="218">
        <v>51</v>
      </c>
      <c r="C21" s="222" t="s">
        <v>8</v>
      </c>
      <c r="D21" s="76">
        <v>0</v>
      </c>
      <c r="E21" s="76">
        <v>270</v>
      </c>
      <c r="F21" s="76">
        <v>270</v>
      </c>
      <c r="G21" s="76">
        <f>SUM(G149)</f>
        <v>670</v>
      </c>
      <c r="H21" s="102">
        <f>G21/E21*100</f>
        <v>248.14814814814815</v>
      </c>
    </row>
    <row r="22" spans="1:9" ht="29.25" thickBot="1" x14ac:dyDescent="0.25">
      <c r="A22" s="223">
        <v>6172</v>
      </c>
      <c r="B22" s="224">
        <v>53</v>
      </c>
      <c r="C22" s="311" t="s">
        <v>10</v>
      </c>
      <c r="D22" s="77">
        <v>2</v>
      </c>
      <c r="E22" s="77"/>
      <c r="F22" s="77"/>
      <c r="G22" s="77"/>
      <c r="H22" s="170"/>
    </row>
    <row r="23" spans="1:9" s="231" customFormat="1" ht="16.5" thickTop="1" thickBot="1" x14ac:dyDescent="0.3">
      <c r="A23" s="360" t="s">
        <v>9</v>
      </c>
      <c r="B23" s="361"/>
      <c r="C23" s="362"/>
      <c r="D23" s="229">
        <f>SUM(D8:D22)</f>
        <v>4793</v>
      </c>
      <c r="E23" s="229">
        <f>SUM(E8:E21)</f>
        <v>5949</v>
      </c>
      <c r="F23" s="229">
        <f>SUM(F8:F21)</f>
        <v>5422</v>
      </c>
      <c r="G23" s="229">
        <f>SUM(G9:G21)</f>
        <v>6079</v>
      </c>
      <c r="H23" s="139">
        <f t="shared" si="0"/>
        <v>102.18524121701127</v>
      </c>
    </row>
    <row r="24" spans="1:9" ht="15.75" thickTop="1" thickBot="1" x14ac:dyDescent="0.25">
      <c r="A24" s="232" t="s">
        <v>755</v>
      </c>
      <c r="B24" s="233"/>
      <c r="C24" s="233"/>
      <c r="D24" s="234">
        <v>1726</v>
      </c>
      <c r="E24" s="233"/>
      <c r="F24" s="233"/>
      <c r="G24" s="233"/>
      <c r="H24" s="235"/>
    </row>
    <row r="25" spans="1:9" s="231" customFormat="1" ht="16.5" thickTop="1" thickBot="1" x14ac:dyDescent="0.3">
      <c r="A25" s="360" t="s">
        <v>9</v>
      </c>
      <c r="B25" s="361"/>
      <c r="C25" s="362"/>
      <c r="D25" s="229">
        <f>SUM(D23:D24)</f>
        <v>6519</v>
      </c>
      <c r="E25" s="229">
        <f t="shared" ref="E25:G25" si="1">SUM(E23:E24)</f>
        <v>5949</v>
      </c>
      <c r="F25" s="229">
        <f t="shared" si="1"/>
        <v>5422</v>
      </c>
      <c r="G25" s="229">
        <f t="shared" si="1"/>
        <v>6079</v>
      </c>
      <c r="H25" s="139">
        <f t="shared" ref="H25" si="2">G25/E25*100</f>
        <v>102.18524121701127</v>
      </c>
    </row>
    <row r="26" spans="1:9" ht="15" thickTop="1" x14ac:dyDescent="0.2"/>
    <row r="27" spans="1:9" x14ac:dyDescent="0.2">
      <c r="A27" s="375" t="s">
        <v>528</v>
      </c>
      <c r="B27" s="375"/>
      <c r="C27" s="375"/>
      <c r="D27" s="375"/>
      <c r="E27" s="375"/>
      <c r="F27" s="375"/>
      <c r="G27" s="375"/>
      <c r="H27" s="375"/>
    </row>
    <row r="29" spans="1:9" ht="15" x14ac:dyDescent="0.25">
      <c r="A29" s="142" t="s">
        <v>13</v>
      </c>
    </row>
    <row r="30" spans="1:9" ht="17.25" customHeight="1" thickBot="1" x14ac:dyDescent="0.3">
      <c r="A30" s="143" t="s">
        <v>151</v>
      </c>
      <c r="B30" s="144"/>
      <c r="C30" s="145"/>
      <c r="D30" s="146"/>
      <c r="E30" s="146"/>
      <c r="F30" s="146"/>
      <c r="G30" s="352">
        <v>2</v>
      </c>
      <c r="H30" s="352"/>
      <c r="I30" s="32"/>
    </row>
    <row r="31" spans="1:9" ht="14.25" customHeight="1" thickTop="1" x14ac:dyDescent="0.25">
      <c r="A31" s="390" t="s">
        <v>152</v>
      </c>
      <c r="B31" s="391"/>
      <c r="C31" s="391"/>
      <c r="D31" s="278"/>
      <c r="E31" s="278"/>
      <c r="F31" s="278"/>
      <c r="G31" s="366">
        <v>2</v>
      </c>
      <c r="H31" s="367"/>
    </row>
    <row r="32" spans="1:9" ht="14.25" customHeight="1" x14ac:dyDescent="0.2">
      <c r="A32" s="372" t="s">
        <v>292</v>
      </c>
      <c r="B32" s="374"/>
      <c r="C32" s="374"/>
      <c r="D32" s="374"/>
      <c r="E32" s="374"/>
      <c r="F32" s="374"/>
      <c r="G32" s="374"/>
      <c r="H32" s="374"/>
    </row>
    <row r="33" spans="1:9" ht="14.25" customHeight="1" x14ac:dyDescent="0.2">
      <c r="A33" s="374"/>
      <c r="B33" s="374"/>
      <c r="C33" s="374"/>
      <c r="D33" s="374"/>
      <c r="E33" s="374"/>
      <c r="F33" s="374"/>
      <c r="G33" s="374"/>
      <c r="H33" s="374"/>
    </row>
    <row r="34" spans="1:9" ht="12.75" customHeight="1" x14ac:dyDescent="0.25">
      <c r="A34" s="312"/>
      <c r="B34" s="278"/>
      <c r="C34" s="278"/>
      <c r="D34" s="278"/>
      <c r="E34" s="278"/>
      <c r="F34" s="278"/>
      <c r="G34" s="278"/>
      <c r="H34" s="278"/>
    </row>
    <row r="35" spans="1:9" ht="17.25" customHeight="1" thickBot="1" x14ac:dyDescent="0.3">
      <c r="A35" s="143" t="s">
        <v>153</v>
      </c>
      <c r="B35" s="144"/>
      <c r="C35" s="145"/>
      <c r="D35" s="146"/>
      <c r="E35" s="146"/>
      <c r="F35" s="146"/>
      <c r="G35" s="352">
        <f>SUM(G36,G45)</f>
        <v>155</v>
      </c>
      <c r="H35" s="352"/>
      <c r="I35" s="32"/>
    </row>
    <row r="36" spans="1:9" ht="14.25" customHeight="1" thickTop="1" x14ac:dyDescent="0.25">
      <c r="A36" s="312" t="s">
        <v>128</v>
      </c>
      <c r="B36" s="278"/>
      <c r="C36" s="278"/>
      <c r="D36" s="278"/>
      <c r="E36" s="278"/>
      <c r="F36" s="278"/>
      <c r="G36" s="366">
        <v>60</v>
      </c>
      <c r="H36" s="367"/>
    </row>
    <row r="37" spans="1:9" ht="14.25" customHeight="1" x14ac:dyDescent="0.2">
      <c r="A37" s="372" t="s">
        <v>529</v>
      </c>
      <c r="B37" s="374"/>
      <c r="C37" s="374"/>
      <c r="D37" s="374"/>
      <c r="E37" s="374"/>
      <c r="F37" s="374"/>
      <c r="G37" s="374"/>
      <c r="H37" s="374"/>
    </row>
    <row r="38" spans="1:9" ht="14.25" customHeight="1" x14ac:dyDescent="0.2">
      <c r="A38" s="374"/>
      <c r="B38" s="374"/>
      <c r="C38" s="374"/>
      <c r="D38" s="374"/>
      <c r="E38" s="374"/>
      <c r="F38" s="374"/>
      <c r="G38" s="374"/>
      <c r="H38" s="374"/>
    </row>
    <row r="39" spans="1:9" ht="14.25" customHeight="1" x14ac:dyDescent="0.2">
      <c r="A39" s="374"/>
      <c r="B39" s="374"/>
      <c r="C39" s="374"/>
      <c r="D39" s="374"/>
      <c r="E39" s="374"/>
      <c r="F39" s="374"/>
      <c r="G39" s="374"/>
      <c r="H39" s="374"/>
    </row>
    <row r="40" spans="1:9" ht="14.25" customHeight="1" x14ac:dyDescent="0.2">
      <c r="A40" s="374"/>
      <c r="B40" s="374"/>
      <c r="C40" s="374"/>
      <c r="D40" s="374"/>
      <c r="E40" s="374"/>
      <c r="F40" s="374"/>
      <c r="G40" s="374"/>
      <c r="H40" s="374"/>
    </row>
    <row r="41" spans="1:9" ht="14.25" customHeight="1" x14ac:dyDescent="0.2">
      <c r="A41" s="374"/>
      <c r="B41" s="374"/>
      <c r="C41" s="374"/>
      <c r="D41" s="374"/>
      <c r="E41" s="374"/>
      <c r="F41" s="374"/>
      <c r="G41" s="374"/>
      <c r="H41" s="374"/>
    </row>
    <row r="42" spans="1:9" ht="14.25" customHeight="1" x14ac:dyDescent="0.2">
      <c r="A42" s="374"/>
      <c r="B42" s="374"/>
      <c r="C42" s="374"/>
      <c r="D42" s="374"/>
      <c r="E42" s="374"/>
      <c r="F42" s="374"/>
      <c r="G42" s="374"/>
      <c r="H42" s="374"/>
    </row>
    <row r="43" spans="1:9" ht="14.25" customHeight="1" x14ac:dyDescent="0.2">
      <c r="A43" s="374"/>
      <c r="B43" s="374"/>
      <c r="C43" s="374"/>
      <c r="D43" s="374"/>
      <c r="E43" s="374"/>
      <c r="F43" s="374"/>
      <c r="G43" s="374"/>
      <c r="H43" s="374"/>
    </row>
    <row r="44" spans="1:9" ht="11.25" customHeight="1" x14ac:dyDescent="0.25">
      <c r="A44" s="185"/>
      <c r="B44" s="185"/>
      <c r="C44" s="185"/>
      <c r="D44" s="185"/>
      <c r="E44" s="185"/>
      <c r="F44" s="185"/>
      <c r="G44" s="185"/>
      <c r="H44" s="185"/>
    </row>
    <row r="45" spans="1:9" ht="14.25" customHeight="1" x14ac:dyDescent="0.25">
      <c r="A45" s="312" t="s">
        <v>20</v>
      </c>
      <c r="B45" s="278"/>
      <c r="C45" s="278"/>
      <c r="D45" s="278"/>
      <c r="E45" s="278"/>
      <c r="F45" s="278"/>
      <c r="G45" s="366">
        <v>95</v>
      </c>
      <c r="H45" s="367"/>
    </row>
    <row r="46" spans="1:9" ht="14.25" customHeight="1" x14ac:dyDescent="0.2">
      <c r="A46" s="372" t="s">
        <v>530</v>
      </c>
      <c r="B46" s="372"/>
      <c r="C46" s="372"/>
      <c r="D46" s="372"/>
      <c r="E46" s="372"/>
      <c r="F46" s="372"/>
      <c r="G46" s="372"/>
      <c r="H46" s="372"/>
    </row>
    <row r="47" spans="1:9" ht="14.25" customHeight="1" x14ac:dyDescent="0.2">
      <c r="A47" s="372"/>
      <c r="B47" s="372"/>
      <c r="C47" s="372"/>
      <c r="D47" s="372"/>
      <c r="E47" s="372"/>
      <c r="F47" s="372"/>
      <c r="G47" s="372"/>
      <c r="H47" s="372"/>
    </row>
    <row r="48" spans="1:9" ht="14.25" customHeight="1" x14ac:dyDescent="0.2">
      <c r="A48" s="372" t="s">
        <v>717</v>
      </c>
      <c r="B48" s="372"/>
      <c r="C48" s="372"/>
      <c r="D48" s="372"/>
      <c r="E48" s="372"/>
      <c r="F48" s="372"/>
      <c r="G48" s="372"/>
      <c r="H48" s="372"/>
    </row>
    <row r="49" spans="1:9" ht="14.25" customHeight="1" x14ac:dyDescent="0.2">
      <c r="A49" s="372"/>
      <c r="B49" s="372"/>
      <c r="C49" s="372"/>
      <c r="D49" s="372"/>
      <c r="E49" s="372"/>
      <c r="F49" s="372"/>
      <c r="G49" s="372"/>
      <c r="H49" s="372"/>
    </row>
    <row r="50" spans="1:9" ht="14.25" customHeight="1" x14ac:dyDescent="0.2">
      <c r="A50" s="372"/>
      <c r="B50" s="372"/>
      <c r="C50" s="372"/>
      <c r="D50" s="372"/>
      <c r="E50" s="372"/>
      <c r="F50" s="372"/>
      <c r="G50" s="372"/>
      <c r="H50" s="372"/>
    </row>
    <row r="51" spans="1:9" ht="14.25" customHeight="1" x14ac:dyDescent="0.2">
      <c r="A51" s="372"/>
      <c r="B51" s="372"/>
      <c r="C51" s="372"/>
      <c r="D51" s="372"/>
      <c r="E51" s="372"/>
      <c r="F51" s="372"/>
      <c r="G51" s="372"/>
      <c r="H51" s="372"/>
    </row>
    <row r="52" spans="1:9" ht="14.25" customHeight="1" x14ac:dyDescent="0.2">
      <c r="A52" s="372"/>
      <c r="B52" s="372"/>
      <c r="C52" s="372"/>
      <c r="D52" s="372"/>
      <c r="E52" s="372"/>
      <c r="F52" s="372"/>
      <c r="G52" s="372"/>
      <c r="H52" s="372"/>
    </row>
    <row r="53" spans="1:9" ht="14.25" customHeight="1" x14ac:dyDescent="0.2">
      <c r="A53" s="372"/>
      <c r="B53" s="372"/>
      <c r="C53" s="372"/>
      <c r="D53" s="372"/>
      <c r="E53" s="372"/>
      <c r="F53" s="372"/>
      <c r="G53" s="372"/>
      <c r="H53" s="372"/>
    </row>
    <row r="54" spans="1:9" ht="14.25" customHeight="1" x14ac:dyDescent="0.2">
      <c r="A54" s="372"/>
      <c r="B54" s="372"/>
      <c r="C54" s="372"/>
      <c r="D54" s="372"/>
      <c r="E54" s="372"/>
      <c r="F54" s="372"/>
      <c r="G54" s="372"/>
      <c r="H54" s="372"/>
    </row>
    <row r="55" spans="1:9" ht="14.25" customHeight="1" x14ac:dyDescent="0.2">
      <c r="A55" s="372"/>
      <c r="B55" s="372"/>
      <c r="C55" s="372"/>
      <c r="D55" s="372"/>
      <c r="E55" s="372"/>
      <c r="F55" s="372"/>
      <c r="G55" s="372"/>
      <c r="H55" s="372"/>
    </row>
    <row r="56" spans="1:9" ht="14.25" customHeight="1" x14ac:dyDescent="0.25">
      <c r="A56" s="312"/>
      <c r="B56" s="278"/>
      <c r="C56" s="278"/>
      <c r="D56" s="278"/>
      <c r="E56" s="278"/>
      <c r="F56" s="278"/>
      <c r="G56" s="278"/>
      <c r="H56" s="278"/>
    </row>
    <row r="57" spans="1:9" ht="17.25" customHeight="1" thickBot="1" x14ac:dyDescent="0.3">
      <c r="A57" s="143" t="s">
        <v>154</v>
      </c>
      <c r="B57" s="144"/>
      <c r="C57" s="145"/>
      <c r="D57" s="146"/>
      <c r="E57" s="146"/>
      <c r="F57" s="146"/>
      <c r="G57" s="352">
        <f>SUM(G58)</f>
        <v>60</v>
      </c>
      <c r="H57" s="352"/>
      <c r="I57" s="32"/>
    </row>
    <row r="58" spans="1:9" ht="14.25" customHeight="1" thickTop="1" x14ac:dyDescent="0.25">
      <c r="A58" s="140" t="s">
        <v>71</v>
      </c>
      <c r="B58" s="185"/>
      <c r="C58" s="185"/>
      <c r="D58" s="185"/>
      <c r="E58" s="185"/>
      <c r="F58" s="185"/>
      <c r="G58" s="366">
        <v>60</v>
      </c>
      <c r="H58" s="367"/>
    </row>
    <row r="59" spans="1:9" ht="14.25" customHeight="1" x14ac:dyDescent="0.2">
      <c r="A59" s="373" t="s">
        <v>531</v>
      </c>
      <c r="B59" s="374"/>
      <c r="C59" s="374"/>
      <c r="D59" s="374"/>
      <c r="E59" s="374"/>
      <c r="F59" s="374"/>
      <c r="G59" s="374"/>
      <c r="H59" s="374"/>
    </row>
    <row r="60" spans="1:9" ht="14.25" customHeight="1" x14ac:dyDescent="0.2">
      <c r="A60" s="374"/>
      <c r="B60" s="374"/>
      <c r="C60" s="374"/>
      <c r="D60" s="374"/>
      <c r="E60" s="374"/>
      <c r="F60" s="374"/>
      <c r="G60" s="374"/>
      <c r="H60" s="374"/>
    </row>
    <row r="61" spans="1:9" ht="12.75" customHeight="1" x14ac:dyDescent="0.25">
      <c r="A61" s="140"/>
      <c r="B61" s="185"/>
      <c r="C61" s="185"/>
      <c r="D61" s="185"/>
      <c r="E61" s="185"/>
      <c r="F61" s="185"/>
      <c r="G61" s="185"/>
      <c r="H61" s="185"/>
    </row>
    <row r="62" spans="1:9" ht="17.25" customHeight="1" thickBot="1" x14ac:dyDescent="0.3">
      <c r="A62" s="143" t="s">
        <v>155</v>
      </c>
      <c r="B62" s="144"/>
      <c r="C62" s="145"/>
      <c r="D62" s="146"/>
      <c r="E62" s="146"/>
      <c r="F62" s="146"/>
      <c r="G62" s="352">
        <f>SUM(G64,G69)</f>
        <v>760</v>
      </c>
      <c r="H62" s="352"/>
      <c r="I62" s="32"/>
    </row>
    <row r="63" spans="1:9" ht="15.75" thickTop="1" x14ac:dyDescent="0.25">
      <c r="A63" s="140" t="s">
        <v>18</v>
      </c>
      <c r="B63" s="185"/>
      <c r="C63" s="185"/>
      <c r="D63" s="185"/>
      <c r="E63" s="185"/>
      <c r="F63" s="185"/>
      <c r="G63" s="366"/>
      <c r="H63" s="367"/>
    </row>
    <row r="64" spans="1:9" ht="14.25" customHeight="1" x14ac:dyDescent="0.25">
      <c r="A64" s="403" t="s">
        <v>294</v>
      </c>
      <c r="B64" s="403"/>
      <c r="C64" s="403"/>
      <c r="D64" s="403"/>
      <c r="E64" s="403"/>
      <c r="F64" s="403"/>
      <c r="G64" s="395">
        <v>50</v>
      </c>
      <c r="H64" s="396"/>
    </row>
    <row r="65" spans="1:8" x14ac:dyDescent="0.2">
      <c r="A65" s="373" t="s">
        <v>532</v>
      </c>
      <c r="B65" s="374"/>
      <c r="C65" s="374"/>
      <c r="D65" s="374"/>
      <c r="E65" s="374"/>
      <c r="F65" s="374"/>
      <c r="G65" s="374"/>
      <c r="H65" s="374"/>
    </row>
    <row r="66" spans="1:8" x14ac:dyDescent="0.2">
      <c r="A66" s="374"/>
      <c r="B66" s="374"/>
      <c r="C66" s="374"/>
      <c r="D66" s="374"/>
      <c r="E66" s="374"/>
      <c r="F66" s="374"/>
      <c r="G66" s="374"/>
      <c r="H66" s="374"/>
    </row>
    <row r="67" spans="1:8" x14ac:dyDescent="0.2">
      <c r="A67" s="374"/>
      <c r="B67" s="374"/>
      <c r="C67" s="374"/>
      <c r="D67" s="374"/>
      <c r="E67" s="374"/>
      <c r="F67" s="374"/>
      <c r="G67" s="374"/>
      <c r="H67" s="374"/>
    </row>
    <row r="68" spans="1:8" ht="13.5" customHeight="1" x14ac:dyDescent="0.25">
      <c r="A68" s="185"/>
      <c r="B68" s="185"/>
      <c r="C68" s="185"/>
      <c r="D68" s="185"/>
      <c r="E68" s="185"/>
      <c r="F68" s="185"/>
      <c r="G68" s="185"/>
      <c r="H68" s="185"/>
    </row>
    <row r="69" spans="1:8" ht="14.25" customHeight="1" x14ac:dyDescent="0.25">
      <c r="A69" s="403" t="s">
        <v>293</v>
      </c>
      <c r="B69" s="403"/>
      <c r="C69" s="403"/>
      <c r="D69" s="403"/>
      <c r="E69" s="403"/>
      <c r="F69" s="403"/>
      <c r="G69" s="395">
        <v>710</v>
      </c>
      <c r="H69" s="396"/>
    </row>
    <row r="70" spans="1:8" ht="14.25" customHeight="1" x14ac:dyDescent="0.2">
      <c r="A70" s="373" t="s">
        <v>533</v>
      </c>
      <c r="B70" s="373"/>
      <c r="C70" s="373"/>
      <c r="D70" s="373"/>
      <c r="E70" s="373"/>
      <c r="F70" s="373"/>
      <c r="G70" s="373"/>
      <c r="H70" s="373"/>
    </row>
    <row r="71" spans="1:8" x14ac:dyDescent="0.2">
      <c r="A71" s="373"/>
      <c r="B71" s="373"/>
      <c r="C71" s="373"/>
      <c r="D71" s="373"/>
      <c r="E71" s="373"/>
      <c r="F71" s="373"/>
      <c r="G71" s="373"/>
      <c r="H71" s="373"/>
    </row>
    <row r="72" spans="1:8" x14ac:dyDescent="0.2">
      <c r="A72" s="373"/>
      <c r="B72" s="373"/>
      <c r="C72" s="373"/>
      <c r="D72" s="373"/>
      <c r="E72" s="373"/>
      <c r="F72" s="373"/>
      <c r="G72" s="373"/>
      <c r="H72" s="373"/>
    </row>
    <row r="73" spans="1:8" ht="15" customHeight="1" x14ac:dyDescent="0.2">
      <c r="A73" s="373" t="s">
        <v>550</v>
      </c>
      <c r="B73" s="373"/>
      <c r="C73" s="373"/>
      <c r="D73" s="373"/>
      <c r="E73" s="373"/>
      <c r="F73" s="373"/>
      <c r="G73" s="373"/>
      <c r="H73" s="373"/>
    </row>
    <row r="74" spans="1:8" ht="15" customHeight="1" x14ac:dyDescent="0.2">
      <c r="A74" s="373"/>
      <c r="B74" s="373"/>
      <c r="C74" s="373"/>
      <c r="D74" s="373"/>
      <c r="E74" s="373"/>
      <c r="F74" s="373"/>
      <c r="G74" s="373"/>
      <c r="H74" s="373"/>
    </row>
    <row r="75" spans="1:8" ht="15" customHeight="1" x14ac:dyDescent="0.2">
      <c r="A75" s="373"/>
      <c r="B75" s="373"/>
      <c r="C75" s="373"/>
      <c r="D75" s="373"/>
      <c r="E75" s="373"/>
      <c r="F75" s="373"/>
      <c r="G75" s="373"/>
      <c r="H75" s="373"/>
    </row>
    <row r="76" spans="1:8" ht="14.25" customHeight="1" x14ac:dyDescent="0.2">
      <c r="A76" s="373"/>
      <c r="B76" s="373"/>
      <c r="C76" s="373"/>
      <c r="D76" s="373"/>
      <c r="E76" s="373"/>
      <c r="F76" s="373"/>
      <c r="G76" s="373"/>
      <c r="H76" s="373"/>
    </row>
    <row r="77" spans="1:8" ht="15" customHeight="1" x14ac:dyDescent="0.2">
      <c r="A77" s="373"/>
      <c r="B77" s="373"/>
      <c r="C77" s="373"/>
      <c r="D77" s="373"/>
      <c r="E77" s="373"/>
      <c r="F77" s="373"/>
      <c r="G77" s="373"/>
      <c r="H77" s="373"/>
    </row>
    <row r="78" spans="1:8" ht="15" customHeight="1" x14ac:dyDescent="0.2">
      <c r="A78" s="373"/>
      <c r="B78" s="373"/>
      <c r="C78" s="373"/>
      <c r="D78" s="373"/>
      <c r="E78" s="373"/>
      <c r="F78" s="373"/>
      <c r="G78" s="373"/>
      <c r="H78" s="373"/>
    </row>
    <row r="79" spans="1:8" ht="15" customHeight="1" x14ac:dyDescent="0.2">
      <c r="A79" s="373"/>
      <c r="B79" s="373"/>
      <c r="C79" s="373"/>
      <c r="D79" s="373"/>
      <c r="E79" s="373"/>
      <c r="F79" s="373"/>
      <c r="G79" s="373"/>
      <c r="H79" s="373"/>
    </row>
    <row r="80" spans="1:8" ht="15" customHeight="1" x14ac:dyDescent="0.2">
      <c r="A80" s="173"/>
      <c r="B80" s="173"/>
      <c r="C80" s="173"/>
      <c r="D80" s="173"/>
      <c r="E80" s="173"/>
      <c r="F80" s="173"/>
      <c r="G80" s="173"/>
      <c r="H80" s="173"/>
    </row>
    <row r="81" spans="1:8" ht="15" customHeight="1" x14ac:dyDescent="0.2">
      <c r="A81" s="373" t="s">
        <v>551</v>
      </c>
      <c r="B81" s="373"/>
      <c r="C81" s="373"/>
      <c r="D81" s="373"/>
      <c r="E81" s="373"/>
      <c r="F81" s="373"/>
      <c r="G81" s="373"/>
      <c r="H81" s="373"/>
    </row>
    <row r="82" spans="1:8" ht="15" customHeight="1" x14ac:dyDescent="0.2">
      <c r="A82" s="373"/>
      <c r="B82" s="373"/>
      <c r="C82" s="373"/>
      <c r="D82" s="373"/>
      <c r="E82" s="373"/>
      <c r="F82" s="373"/>
      <c r="G82" s="373"/>
      <c r="H82" s="373"/>
    </row>
    <row r="83" spans="1:8" ht="15" customHeight="1" x14ac:dyDescent="0.2">
      <c r="A83" s="373"/>
      <c r="B83" s="373"/>
      <c r="C83" s="373"/>
      <c r="D83" s="373"/>
      <c r="E83" s="373"/>
      <c r="F83" s="373"/>
      <c r="G83" s="373"/>
      <c r="H83" s="373"/>
    </row>
    <row r="84" spans="1:8" ht="15" customHeight="1" x14ac:dyDescent="0.2">
      <c r="A84" s="373"/>
      <c r="B84" s="373"/>
      <c r="C84" s="373"/>
      <c r="D84" s="373"/>
      <c r="E84" s="373"/>
      <c r="F84" s="373"/>
      <c r="G84" s="373"/>
      <c r="H84" s="373"/>
    </row>
    <row r="85" spans="1:8" ht="15" customHeight="1" x14ac:dyDescent="0.2">
      <c r="A85" s="373"/>
      <c r="B85" s="373"/>
      <c r="C85" s="373"/>
      <c r="D85" s="373"/>
      <c r="E85" s="373"/>
      <c r="F85" s="373"/>
      <c r="G85" s="373"/>
      <c r="H85" s="373"/>
    </row>
    <row r="86" spans="1:8" ht="15" customHeight="1" x14ac:dyDescent="0.2">
      <c r="A86" s="373"/>
      <c r="B86" s="373"/>
      <c r="C86" s="373"/>
      <c r="D86" s="373"/>
      <c r="E86" s="373"/>
      <c r="F86" s="373"/>
      <c r="G86" s="373"/>
      <c r="H86" s="373"/>
    </row>
    <row r="87" spans="1:8" ht="15" customHeight="1" x14ac:dyDescent="0.2">
      <c r="A87" s="373"/>
      <c r="B87" s="373"/>
      <c r="C87" s="373"/>
      <c r="D87" s="373"/>
      <c r="E87" s="373"/>
      <c r="F87" s="373"/>
      <c r="G87" s="373"/>
      <c r="H87" s="373"/>
    </row>
    <row r="88" spans="1:8" ht="15" customHeight="1" x14ac:dyDescent="0.2">
      <c r="A88" s="373"/>
      <c r="B88" s="373"/>
      <c r="C88" s="373"/>
      <c r="D88" s="373"/>
      <c r="E88" s="373"/>
      <c r="F88" s="373"/>
      <c r="G88" s="373"/>
      <c r="H88" s="373"/>
    </row>
    <row r="89" spans="1:8" ht="15" customHeight="1" x14ac:dyDescent="0.2">
      <c r="A89" s="373"/>
      <c r="B89" s="373"/>
      <c r="C89" s="373"/>
      <c r="D89" s="373"/>
      <c r="E89" s="373"/>
      <c r="F89" s="373"/>
      <c r="G89" s="373"/>
      <c r="H89" s="373"/>
    </row>
    <row r="90" spans="1:8" ht="11.25" customHeight="1" x14ac:dyDescent="0.2">
      <c r="A90" s="373"/>
      <c r="B90" s="373"/>
      <c r="C90" s="373"/>
      <c r="D90" s="373"/>
      <c r="E90" s="373"/>
      <c r="F90" s="373"/>
      <c r="G90" s="373"/>
      <c r="H90" s="373"/>
    </row>
    <row r="91" spans="1:8" ht="15" customHeight="1" x14ac:dyDescent="0.2">
      <c r="A91" s="373" t="s">
        <v>534</v>
      </c>
      <c r="B91" s="373"/>
      <c r="C91" s="373"/>
      <c r="D91" s="373"/>
      <c r="E91" s="373"/>
      <c r="F91" s="373"/>
      <c r="G91" s="373"/>
      <c r="H91" s="373"/>
    </row>
    <row r="92" spans="1:8" ht="15" customHeight="1" x14ac:dyDescent="0.2">
      <c r="A92" s="373"/>
      <c r="B92" s="373"/>
      <c r="C92" s="373"/>
      <c r="D92" s="373"/>
      <c r="E92" s="373"/>
      <c r="F92" s="373"/>
      <c r="G92" s="373"/>
      <c r="H92" s="373"/>
    </row>
    <row r="93" spans="1:8" ht="15" customHeight="1" x14ac:dyDescent="0.2">
      <c r="A93" s="373"/>
      <c r="B93" s="373"/>
      <c r="C93" s="373"/>
      <c r="D93" s="373"/>
      <c r="E93" s="373"/>
      <c r="F93" s="373"/>
      <c r="G93" s="373"/>
      <c r="H93" s="373"/>
    </row>
    <row r="94" spans="1:8" ht="15" customHeight="1" x14ac:dyDescent="0.2">
      <c r="A94" s="373"/>
      <c r="B94" s="373"/>
      <c r="C94" s="373"/>
      <c r="D94" s="373"/>
      <c r="E94" s="373"/>
      <c r="F94" s="373"/>
      <c r="G94" s="373"/>
      <c r="H94" s="373"/>
    </row>
    <row r="95" spans="1:8" ht="15" customHeight="1" x14ac:dyDescent="0.2">
      <c r="A95" s="373"/>
      <c r="B95" s="373"/>
      <c r="C95" s="373"/>
      <c r="D95" s="373"/>
      <c r="E95" s="373"/>
      <c r="F95" s="373"/>
      <c r="G95" s="373"/>
      <c r="H95" s="373"/>
    </row>
    <row r="96" spans="1:8" ht="15" customHeight="1" x14ac:dyDescent="0.2">
      <c r="A96" s="373"/>
      <c r="B96" s="373"/>
      <c r="C96" s="373"/>
      <c r="D96" s="373"/>
      <c r="E96" s="373"/>
      <c r="F96" s="373"/>
      <c r="G96" s="373"/>
      <c r="H96" s="373"/>
    </row>
    <row r="97" spans="1:9" ht="15" customHeight="1" x14ac:dyDescent="0.2">
      <c r="A97" s="373"/>
      <c r="B97" s="373"/>
      <c r="C97" s="373"/>
      <c r="D97" s="373"/>
      <c r="E97" s="373"/>
      <c r="F97" s="373"/>
      <c r="G97" s="373"/>
      <c r="H97" s="373"/>
    </row>
    <row r="98" spans="1:9" ht="15" x14ac:dyDescent="0.25">
      <c r="A98" s="183"/>
      <c r="B98" s="183"/>
      <c r="C98" s="183"/>
      <c r="D98" s="183"/>
      <c r="E98" s="183"/>
      <c r="F98" s="183"/>
      <c r="G98" s="183"/>
      <c r="H98" s="183"/>
    </row>
    <row r="99" spans="1:9" ht="17.25" customHeight="1" thickBot="1" x14ac:dyDescent="0.3">
      <c r="A99" s="143" t="s">
        <v>156</v>
      </c>
      <c r="B99" s="144"/>
      <c r="C99" s="145"/>
      <c r="D99" s="146"/>
      <c r="E99" s="146"/>
      <c r="F99" s="146"/>
      <c r="G99" s="352">
        <v>50</v>
      </c>
      <c r="H99" s="352"/>
      <c r="I99" s="32"/>
    </row>
    <row r="100" spans="1:9" ht="15.75" thickTop="1" x14ac:dyDescent="0.25">
      <c r="A100" s="140" t="s">
        <v>18</v>
      </c>
      <c r="B100" s="185"/>
      <c r="C100" s="185"/>
      <c r="D100" s="185"/>
      <c r="E100" s="185"/>
      <c r="F100" s="185"/>
      <c r="G100" s="366">
        <v>50</v>
      </c>
      <c r="H100" s="367"/>
    </row>
    <row r="101" spans="1:9" x14ac:dyDescent="0.2">
      <c r="A101" s="373" t="s">
        <v>195</v>
      </c>
      <c r="B101" s="374"/>
      <c r="C101" s="374"/>
      <c r="D101" s="374"/>
      <c r="E101" s="374"/>
      <c r="F101" s="374"/>
      <c r="G101" s="374"/>
      <c r="H101" s="374"/>
    </row>
    <row r="102" spans="1:9" x14ac:dyDescent="0.2">
      <c r="A102" s="374"/>
      <c r="B102" s="374"/>
      <c r="C102" s="374"/>
      <c r="D102" s="374"/>
      <c r="E102" s="374"/>
      <c r="F102" s="374"/>
      <c r="G102" s="374"/>
      <c r="H102" s="374"/>
    </row>
    <row r="103" spans="1:9" ht="14.25" customHeight="1" x14ac:dyDescent="0.25">
      <c r="A103" s="140"/>
      <c r="B103" s="185"/>
      <c r="C103" s="185"/>
      <c r="D103" s="185"/>
      <c r="E103" s="185"/>
      <c r="F103" s="185"/>
      <c r="G103" s="185"/>
      <c r="H103" s="185"/>
    </row>
    <row r="104" spans="1:9" ht="17.25" customHeight="1" thickBot="1" x14ac:dyDescent="0.3">
      <c r="A104" s="143" t="s">
        <v>157</v>
      </c>
      <c r="B104" s="144"/>
      <c r="C104" s="145"/>
      <c r="D104" s="146"/>
      <c r="E104" s="146"/>
      <c r="F104" s="146"/>
      <c r="G104" s="352">
        <f>SUM(G105)</f>
        <v>700</v>
      </c>
      <c r="H104" s="352"/>
      <c r="I104" s="32"/>
    </row>
    <row r="105" spans="1:9" ht="15.75" thickTop="1" x14ac:dyDescent="0.25">
      <c r="A105" s="140" t="s">
        <v>20</v>
      </c>
      <c r="B105" s="185"/>
      <c r="C105" s="185"/>
      <c r="D105" s="185"/>
      <c r="E105" s="185"/>
      <c r="F105" s="185"/>
      <c r="G105" s="366">
        <v>700</v>
      </c>
      <c r="H105" s="367"/>
    </row>
    <row r="106" spans="1:9" x14ac:dyDescent="0.2">
      <c r="A106" s="393" t="s">
        <v>535</v>
      </c>
      <c r="B106" s="402"/>
      <c r="C106" s="402"/>
      <c r="D106" s="402"/>
      <c r="E106" s="402"/>
      <c r="F106" s="402"/>
      <c r="G106" s="402"/>
      <c r="H106" s="402"/>
    </row>
    <row r="107" spans="1:9" x14ac:dyDescent="0.2">
      <c r="A107" s="402"/>
      <c r="B107" s="402"/>
      <c r="C107" s="402"/>
      <c r="D107" s="402"/>
      <c r="E107" s="402"/>
      <c r="F107" s="402"/>
      <c r="G107" s="402"/>
      <c r="H107" s="402"/>
    </row>
    <row r="108" spans="1:9" x14ac:dyDescent="0.2">
      <c r="A108" s="402"/>
      <c r="B108" s="402"/>
      <c r="C108" s="402"/>
      <c r="D108" s="402"/>
      <c r="E108" s="402"/>
      <c r="F108" s="402"/>
      <c r="G108" s="402"/>
      <c r="H108" s="402"/>
    </row>
    <row r="109" spans="1:9" x14ac:dyDescent="0.2">
      <c r="A109" s="402"/>
      <c r="B109" s="402"/>
      <c r="C109" s="402"/>
      <c r="D109" s="402"/>
      <c r="E109" s="402"/>
      <c r="F109" s="402"/>
      <c r="G109" s="402"/>
      <c r="H109" s="402"/>
    </row>
    <row r="110" spans="1:9" x14ac:dyDescent="0.2">
      <c r="A110" s="402"/>
      <c r="B110" s="402"/>
      <c r="C110" s="402"/>
      <c r="D110" s="402"/>
      <c r="E110" s="402"/>
      <c r="F110" s="402"/>
      <c r="G110" s="402"/>
      <c r="H110" s="402"/>
    </row>
    <row r="111" spans="1:9" x14ac:dyDescent="0.2">
      <c r="A111" s="402"/>
      <c r="B111" s="402"/>
      <c r="C111" s="402"/>
      <c r="D111" s="402"/>
      <c r="E111" s="402"/>
      <c r="F111" s="402"/>
      <c r="G111" s="402"/>
      <c r="H111" s="402"/>
    </row>
    <row r="112" spans="1:9" ht="7.5" customHeight="1" x14ac:dyDescent="0.2">
      <c r="A112" s="180"/>
      <c r="B112" s="180"/>
      <c r="C112" s="180"/>
      <c r="D112" s="180"/>
      <c r="E112" s="180"/>
      <c r="F112" s="180"/>
      <c r="G112" s="180"/>
      <c r="H112" s="180"/>
    </row>
    <row r="113" spans="1:9" ht="14.25" customHeight="1" x14ac:dyDescent="0.2">
      <c r="A113" s="393" t="s">
        <v>718</v>
      </c>
      <c r="B113" s="393"/>
      <c r="C113" s="393"/>
      <c r="D113" s="393"/>
      <c r="E113" s="393"/>
      <c r="F113" s="393"/>
      <c r="G113" s="393"/>
      <c r="H113" s="393"/>
    </row>
    <row r="114" spans="1:9" ht="14.25" customHeight="1" x14ac:dyDescent="0.2">
      <c r="A114" s="393"/>
      <c r="B114" s="393"/>
      <c r="C114" s="393"/>
      <c r="D114" s="393"/>
      <c r="E114" s="393"/>
      <c r="F114" s="393"/>
      <c r="G114" s="393"/>
      <c r="H114" s="393"/>
    </row>
    <row r="115" spans="1:9" ht="14.25" customHeight="1" x14ac:dyDescent="0.2">
      <c r="A115" s="393"/>
      <c r="B115" s="393"/>
      <c r="C115" s="393"/>
      <c r="D115" s="393"/>
      <c r="E115" s="393"/>
      <c r="F115" s="393"/>
      <c r="G115" s="393"/>
      <c r="H115" s="393"/>
    </row>
    <row r="116" spans="1:9" ht="14.25" customHeight="1" x14ac:dyDescent="0.2">
      <c r="A116" s="393"/>
      <c r="B116" s="393"/>
      <c r="C116" s="393"/>
      <c r="D116" s="393"/>
      <c r="E116" s="393"/>
      <c r="F116" s="393"/>
      <c r="G116" s="393"/>
      <c r="H116" s="393"/>
    </row>
    <row r="117" spans="1:9" ht="14.25" customHeight="1" x14ac:dyDescent="0.2">
      <c r="A117" s="393"/>
      <c r="B117" s="393"/>
      <c r="C117" s="393"/>
      <c r="D117" s="393"/>
      <c r="E117" s="393"/>
      <c r="F117" s="393"/>
      <c r="G117" s="393"/>
      <c r="H117" s="393"/>
    </row>
    <row r="118" spans="1:9" ht="14.25" customHeight="1" x14ac:dyDescent="0.2">
      <c r="A118" s="393"/>
      <c r="B118" s="393"/>
      <c r="C118" s="393"/>
      <c r="D118" s="393"/>
      <c r="E118" s="393"/>
      <c r="F118" s="393"/>
      <c r="G118" s="393"/>
      <c r="H118" s="393"/>
    </row>
    <row r="119" spans="1:9" ht="14.25" customHeight="1" x14ac:dyDescent="0.2">
      <c r="A119" s="393"/>
      <c r="B119" s="393"/>
      <c r="C119" s="393"/>
      <c r="D119" s="393"/>
      <c r="E119" s="393"/>
      <c r="F119" s="393"/>
      <c r="G119" s="393"/>
      <c r="H119" s="393"/>
    </row>
    <row r="120" spans="1:9" ht="14.25" customHeight="1" x14ac:dyDescent="0.2">
      <c r="A120" s="393"/>
      <c r="B120" s="393"/>
      <c r="C120" s="393"/>
      <c r="D120" s="393"/>
      <c r="E120" s="393"/>
      <c r="F120" s="393"/>
      <c r="G120" s="393"/>
      <c r="H120" s="393"/>
    </row>
    <row r="121" spans="1:9" ht="14.25" customHeight="1" x14ac:dyDescent="0.2">
      <c r="A121" s="393"/>
      <c r="B121" s="393"/>
      <c r="C121" s="393"/>
      <c r="D121" s="393"/>
      <c r="E121" s="393"/>
      <c r="F121" s="393"/>
      <c r="G121" s="393"/>
      <c r="H121" s="393"/>
    </row>
    <row r="122" spans="1:9" ht="14.25" customHeight="1" x14ac:dyDescent="0.2">
      <c r="A122" s="393"/>
      <c r="B122" s="393"/>
      <c r="C122" s="393"/>
      <c r="D122" s="393"/>
      <c r="E122" s="393"/>
      <c r="F122" s="393"/>
      <c r="G122" s="393"/>
      <c r="H122" s="393"/>
    </row>
    <row r="123" spans="1:9" ht="15" customHeight="1" x14ac:dyDescent="0.2">
      <c r="A123" s="393"/>
      <c r="B123" s="393"/>
      <c r="C123" s="393"/>
      <c r="D123" s="393"/>
      <c r="E123" s="393"/>
      <c r="F123" s="393"/>
      <c r="G123" s="393"/>
      <c r="H123" s="393"/>
    </row>
    <row r="124" spans="1:9" ht="15" x14ac:dyDescent="0.25">
      <c r="A124" s="140"/>
      <c r="B124" s="185"/>
      <c r="C124" s="185"/>
      <c r="D124" s="185"/>
      <c r="E124" s="185"/>
      <c r="F124" s="185"/>
      <c r="G124" s="185"/>
      <c r="H124" s="185"/>
    </row>
    <row r="125" spans="1:9" ht="17.25" customHeight="1" thickBot="1" x14ac:dyDescent="0.3">
      <c r="A125" s="143" t="s">
        <v>158</v>
      </c>
      <c r="B125" s="144"/>
      <c r="C125" s="145"/>
      <c r="D125" s="146"/>
      <c r="E125" s="146"/>
      <c r="F125" s="146"/>
      <c r="G125" s="352">
        <f>SUM(G130,G126)</f>
        <v>150</v>
      </c>
      <c r="H125" s="352"/>
      <c r="I125" s="32"/>
    </row>
    <row r="126" spans="1:9" ht="15.75" thickTop="1" x14ac:dyDescent="0.25">
      <c r="A126" s="140" t="s">
        <v>18</v>
      </c>
      <c r="B126" s="185"/>
      <c r="C126" s="185"/>
      <c r="D126" s="185"/>
      <c r="E126" s="185"/>
      <c r="F126" s="185"/>
      <c r="G126" s="366">
        <v>50</v>
      </c>
      <c r="H126" s="367"/>
    </row>
    <row r="127" spans="1:9" x14ac:dyDescent="0.2">
      <c r="A127" s="393" t="s">
        <v>309</v>
      </c>
      <c r="B127" s="402"/>
      <c r="C127" s="402"/>
      <c r="D127" s="402"/>
      <c r="E127" s="402"/>
      <c r="F127" s="402"/>
      <c r="G127" s="402"/>
      <c r="H127" s="402"/>
    </row>
    <row r="128" spans="1:9" x14ac:dyDescent="0.2">
      <c r="A128" s="402"/>
      <c r="B128" s="402"/>
      <c r="C128" s="402"/>
      <c r="D128" s="402"/>
      <c r="E128" s="402"/>
      <c r="F128" s="402"/>
      <c r="G128" s="402"/>
      <c r="H128" s="402"/>
    </row>
    <row r="129" spans="1:9" ht="10.5" customHeight="1" x14ac:dyDescent="0.2">
      <c r="A129" s="180"/>
      <c r="B129" s="180"/>
      <c r="C129" s="180"/>
      <c r="D129" s="180"/>
      <c r="E129" s="180"/>
      <c r="F129" s="180"/>
      <c r="G129" s="180"/>
      <c r="H129" s="180"/>
    </row>
    <row r="130" spans="1:9" ht="15" x14ac:dyDescent="0.25">
      <c r="A130" s="140" t="s">
        <v>480</v>
      </c>
      <c r="B130" s="185"/>
      <c r="C130" s="185"/>
      <c r="D130" s="185"/>
      <c r="E130" s="185"/>
      <c r="F130" s="185"/>
      <c r="G130" s="366">
        <v>100</v>
      </c>
      <c r="H130" s="367"/>
    </row>
    <row r="131" spans="1:9" ht="14.25" customHeight="1" x14ac:dyDescent="0.2">
      <c r="A131" s="393" t="s">
        <v>536</v>
      </c>
      <c r="B131" s="393"/>
      <c r="C131" s="393"/>
      <c r="D131" s="393"/>
      <c r="E131" s="393"/>
      <c r="F131" s="393"/>
      <c r="G131" s="393"/>
      <c r="H131" s="393"/>
    </row>
    <row r="132" spans="1:9" ht="14.25" customHeight="1" x14ac:dyDescent="0.2">
      <c r="A132" s="393"/>
      <c r="B132" s="393"/>
      <c r="C132" s="393"/>
      <c r="D132" s="393"/>
      <c r="E132" s="393"/>
      <c r="F132" s="393"/>
      <c r="G132" s="393"/>
      <c r="H132" s="393"/>
    </row>
    <row r="133" spans="1:9" ht="15" customHeight="1" x14ac:dyDescent="0.2">
      <c r="A133" s="393"/>
      <c r="B133" s="393"/>
      <c r="C133" s="393"/>
      <c r="D133" s="393"/>
      <c r="E133" s="393"/>
      <c r="F133" s="393"/>
      <c r="G133" s="393"/>
      <c r="H133" s="393"/>
    </row>
    <row r="134" spans="1:9" ht="15" x14ac:dyDescent="0.2">
      <c r="A134" s="180"/>
      <c r="B134" s="180"/>
      <c r="C134" s="180"/>
      <c r="D134" s="180"/>
      <c r="E134" s="180"/>
      <c r="F134" s="180"/>
      <c r="G134" s="180"/>
      <c r="H134" s="180"/>
    </row>
    <row r="135" spans="1:9" ht="17.25" customHeight="1" thickBot="1" x14ac:dyDescent="0.3">
      <c r="A135" s="143" t="s">
        <v>159</v>
      </c>
      <c r="B135" s="144"/>
      <c r="C135" s="145"/>
      <c r="D135" s="146"/>
      <c r="E135" s="146"/>
      <c r="F135" s="146"/>
      <c r="G135" s="352">
        <f>SUM(G136,G141)</f>
        <v>3532</v>
      </c>
      <c r="H135" s="352"/>
      <c r="I135" s="32"/>
    </row>
    <row r="136" spans="1:9" ht="15.75" thickTop="1" x14ac:dyDescent="0.25">
      <c r="A136" s="140" t="s">
        <v>18</v>
      </c>
      <c r="B136" s="185"/>
      <c r="C136" s="185"/>
      <c r="D136" s="185"/>
      <c r="E136" s="185"/>
      <c r="F136" s="185"/>
      <c r="G136" s="366">
        <v>250</v>
      </c>
      <c r="H136" s="367"/>
    </row>
    <row r="137" spans="1:9" ht="14.25" customHeight="1" x14ac:dyDescent="0.2">
      <c r="A137" s="373" t="s">
        <v>537</v>
      </c>
      <c r="B137" s="373"/>
      <c r="C137" s="373"/>
      <c r="D137" s="373"/>
      <c r="E137" s="373"/>
      <c r="F137" s="373"/>
      <c r="G137" s="373"/>
      <c r="H137" s="373"/>
    </row>
    <row r="138" spans="1:9" ht="14.25" customHeight="1" x14ac:dyDescent="0.2">
      <c r="A138" s="373"/>
      <c r="B138" s="373"/>
      <c r="C138" s="373"/>
      <c r="D138" s="373"/>
      <c r="E138" s="373"/>
      <c r="F138" s="373"/>
      <c r="G138" s="373"/>
      <c r="H138" s="373"/>
    </row>
    <row r="139" spans="1:9" ht="14.25" customHeight="1" x14ac:dyDescent="0.2">
      <c r="A139" s="373"/>
      <c r="B139" s="373"/>
      <c r="C139" s="373"/>
      <c r="D139" s="373"/>
      <c r="E139" s="373"/>
      <c r="F139" s="373"/>
      <c r="G139" s="373"/>
      <c r="H139" s="373"/>
    </row>
    <row r="140" spans="1:9" ht="15" x14ac:dyDescent="0.25">
      <c r="A140" s="185"/>
      <c r="B140" s="185"/>
      <c r="C140" s="185"/>
      <c r="D140" s="185"/>
      <c r="E140" s="185"/>
      <c r="F140" s="185"/>
      <c r="G140" s="185"/>
      <c r="H140" s="185"/>
    </row>
    <row r="141" spans="1:9" ht="15" x14ac:dyDescent="0.25">
      <c r="A141" s="140" t="s">
        <v>20</v>
      </c>
      <c r="G141" s="366">
        <f>SUM(G142,G146)</f>
        <v>3282</v>
      </c>
      <c r="H141" s="367"/>
    </row>
    <row r="142" spans="1:9" ht="15" x14ac:dyDescent="0.25">
      <c r="A142" s="184" t="s">
        <v>538</v>
      </c>
      <c r="G142" s="395">
        <v>3207</v>
      </c>
      <c r="H142" s="396"/>
    </row>
    <row r="143" spans="1:9" ht="14.25" customHeight="1" x14ac:dyDescent="0.2">
      <c r="A143" s="373" t="s">
        <v>539</v>
      </c>
      <c r="B143" s="373"/>
      <c r="C143" s="373"/>
      <c r="D143" s="373"/>
      <c r="E143" s="373"/>
      <c r="F143" s="373"/>
      <c r="G143" s="373"/>
      <c r="H143" s="373"/>
    </row>
    <row r="144" spans="1:9" ht="15" customHeight="1" x14ac:dyDescent="0.2">
      <c r="A144" s="373"/>
      <c r="B144" s="373"/>
      <c r="C144" s="373"/>
      <c r="D144" s="373"/>
      <c r="E144" s="373"/>
      <c r="F144" s="373"/>
      <c r="G144" s="373"/>
      <c r="H144" s="373"/>
    </row>
    <row r="145" spans="1:9" ht="15" customHeight="1" x14ac:dyDescent="0.2">
      <c r="A145" s="173"/>
      <c r="B145" s="173"/>
      <c r="C145" s="173"/>
      <c r="D145" s="173"/>
      <c r="E145" s="173"/>
      <c r="F145" s="173"/>
      <c r="G145" s="173"/>
      <c r="H145" s="173"/>
    </row>
    <row r="146" spans="1:9" ht="15" x14ac:dyDescent="0.25">
      <c r="A146" s="184" t="s">
        <v>540</v>
      </c>
      <c r="G146" s="395">
        <v>75</v>
      </c>
      <c r="H146" s="396"/>
    </row>
    <row r="147" spans="1:9" ht="14.25" customHeight="1" x14ac:dyDescent="0.2">
      <c r="A147" s="373" t="s">
        <v>541</v>
      </c>
      <c r="B147" s="373"/>
      <c r="C147" s="373"/>
      <c r="D147" s="373"/>
      <c r="E147" s="373"/>
      <c r="F147" s="373"/>
      <c r="G147" s="373"/>
      <c r="H147" s="373"/>
    </row>
    <row r="148" spans="1:9" ht="15" x14ac:dyDescent="0.25">
      <c r="A148" s="185"/>
      <c r="B148" s="185"/>
      <c r="C148" s="185"/>
      <c r="D148" s="185"/>
      <c r="E148" s="185"/>
      <c r="F148" s="185"/>
      <c r="G148" s="185"/>
      <c r="H148" s="185"/>
    </row>
    <row r="149" spans="1:9" ht="17.25" customHeight="1" thickBot="1" x14ac:dyDescent="0.3">
      <c r="A149" s="143" t="s">
        <v>160</v>
      </c>
      <c r="B149" s="144"/>
      <c r="C149" s="145"/>
      <c r="D149" s="146"/>
      <c r="E149" s="146"/>
      <c r="F149" s="146"/>
      <c r="G149" s="352">
        <f>SUM(G150)</f>
        <v>670</v>
      </c>
      <c r="H149" s="352"/>
      <c r="I149" s="32"/>
    </row>
    <row r="150" spans="1:9" ht="15.75" thickTop="1" x14ac:dyDescent="0.25">
      <c r="A150" s="140" t="s">
        <v>20</v>
      </c>
      <c r="G150" s="366">
        <v>670</v>
      </c>
      <c r="H150" s="367"/>
    </row>
    <row r="151" spans="1:9" ht="15" x14ac:dyDescent="0.25">
      <c r="A151" s="404" t="s">
        <v>542</v>
      </c>
      <c r="B151" s="404"/>
      <c r="C151" s="404"/>
      <c r="D151" s="404"/>
      <c r="E151" s="404"/>
      <c r="F151" s="404"/>
      <c r="G151" s="395"/>
      <c r="H151" s="396"/>
    </row>
    <row r="152" spans="1:9" ht="15" x14ac:dyDescent="0.25">
      <c r="A152" s="404"/>
      <c r="B152" s="404"/>
      <c r="C152" s="404"/>
      <c r="D152" s="404"/>
      <c r="E152" s="404"/>
      <c r="F152" s="404"/>
      <c r="G152" s="177"/>
      <c r="H152" s="178"/>
    </row>
    <row r="153" spans="1:9" ht="15" customHeight="1" x14ac:dyDescent="0.2">
      <c r="A153" s="373" t="s">
        <v>543</v>
      </c>
      <c r="B153" s="373"/>
      <c r="C153" s="373"/>
      <c r="D153" s="373"/>
      <c r="E153" s="373"/>
      <c r="F153" s="373"/>
      <c r="G153" s="373"/>
      <c r="H153" s="373"/>
    </row>
    <row r="154" spans="1:9" ht="15" customHeight="1" x14ac:dyDescent="0.2">
      <c r="A154" s="373"/>
      <c r="B154" s="373"/>
      <c r="C154" s="373"/>
      <c r="D154" s="373"/>
      <c r="E154" s="373"/>
      <c r="F154" s="373"/>
      <c r="G154" s="373"/>
      <c r="H154" s="373"/>
    </row>
    <row r="155" spans="1:9" ht="15" customHeight="1" x14ac:dyDescent="0.2">
      <c r="A155" s="373"/>
      <c r="B155" s="373"/>
      <c r="C155" s="373"/>
      <c r="D155" s="373"/>
      <c r="E155" s="373"/>
      <c r="F155" s="373"/>
      <c r="G155" s="373"/>
      <c r="H155" s="373"/>
    </row>
    <row r="156" spans="1:9" ht="15" x14ac:dyDescent="0.25">
      <c r="A156" s="140"/>
      <c r="G156" s="177"/>
      <c r="H156" s="178"/>
    </row>
    <row r="157" spans="1:9" ht="29.25" customHeight="1" x14ac:dyDescent="0.2">
      <c r="A157" s="373" t="s">
        <v>544</v>
      </c>
      <c r="B157" s="373"/>
      <c r="C157" s="373"/>
      <c r="D157" s="373"/>
      <c r="E157" s="373"/>
      <c r="F157" s="373"/>
      <c r="G157" s="373"/>
      <c r="H157" s="373"/>
    </row>
    <row r="158" spans="1:9" ht="14.25" customHeight="1" x14ac:dyDescent="0.2">
      <c r="A158" s="173"/>
      <c r="B158" s="173"/>
      <c r="C158" s="173"/>
      <c r="D158" s="173"/>
      <c r="E158" s="173"/>
      <c r="F158" s="173"/>
      <c r="G158" s="173"/>
      <c r="H158" s="173"/>
    </row>
    <row r="159" spans="1:9" ht="15" customHeight="1" x14ac:dyDescent="0.2">
      <c r="A159" s="373" t="s">
        <v>545</v>
      </c>
      <c r="B159" s="373"/>
      <c r="C159" s="373"/>
      <c r="D159" s="373"/>
      <c r="E159" s="373"/>
      <c r="F159" s="373"/>
      <c r="G159" s="373"/>
      <c r="H159" s="373"/>
    </row>
    <row r="161" spans="1:8" ht="15" customHeight="1" x14ac:dyDescent="0.2">
      <c r="A161" s="373" t="s">
        <v>546</v>
      </c>
      <c r="B161" s="373"/>
      <c r="C161" s="373"/>
      <c r="D161" s="373"/>
      <c r="E161" s="373"/>
      <c r="F161" s="373"/>
      <c r="G161" s="373"/>
      <c r="H161" s="373"/>
    </row>
    <row r="162" spans="1:8" x14ac:dyDescent="0.2">
      <c r="A162" s="373"/>
      <c r="B162" s="373"/>
      <c r="C162" s="373"/>
      <c r="D162" s="373"/>
      <c r="E162" s="373"/>
      <c r="F162" s="373"/>
      <c r="G162" s="373"/>
      <c r="H162" s="373"/>
    </row>
    <row r="163" spans="1:8" x14ac:dyDescent="0.2">
      <c r="A163" s="373"/>
      <c r="B163" s="373"/>
      <c r="C163" s="373"/>
      <c r="D163" s="373"/>
      <c r="E163" s="373"/>
      <c r="F163" s="373"/>
      <c r="G163" s="373"/>
      <c r="H163" s="373"/>
    </row>
    <row r="164" spans="1:8" ht="14.25" customHeight="1" x14ac:dyDescent="0.2">
      <c r="A164" s="373" t="s">
        <v>547</v>
      </c>
      <c r="B164" s="373"/>
      <c r="C164" s="373"/>
      <c r="D164" s="373"/>
      <c r="E164" s="373"/>
      <c r="F164" s="373"/>
      <c r="G164" s="373"/>
      <c r="H164" s="373"/>
    </row>
    <row r="165" spans="1:8" x14ac:dyDescent="0.2">
      <c r="A165" s="373"/>
      <c r="B165" s="373"/>
      <c r="C165" s="373"/>
      <c r="D165" s="373"/>
      <c r="E165" s="373"/>
      <c r="F165" s="373"/>
      <c r="G165" s="373"/>
      <c r="H165" s="373"/>
    </row>
    <row r="166" spans="1:8" x14ac:dyDescent="0.2">
      <c r="A166" s="373"/>
      <c r="B166" s="373"/>
      <c r="C166" s="373"/>
      <c r="D166" s="373"/>
      <c r="E166" s="373"/>
      <c r="F166" s="373"/>
      <c r="G166" s="373"/>
      <c r="H166" s="373"/>
    </row>
    <row r="167" spans="1:8" x14ac:dyDescent="0.2">
      <c r="A167" s="373"/>
      <c r="B167" s="373"/>
      <c r="C167" s="373"/>
      <c r="D167" s="373"/>
      <c r="E167" s="373"/>
      <c r="F167" s="373"/>
      <c r="G167" s="373"/>
      <c r="H167" s="373"/>
    </row>
    <row r="168" spans="1:8" x14ac:dyDescent="0.2">
      <c r="A168" s="373"/>
      <c r="B168" s="373"/>
      <c r="C168" s="373"/>
      <c r="D168" s="373"/>
      <c r="E168" s="373"/>
      <c r="F168" s="373"/>
      <c r="G168" s="373"/>
      <c r="H168" s="373"/>
    </row>
    <row r="169" spans="1:8" x14ac:dyDescent="0.2">
      <c r="A169" s="373"/>
      <c r="B169" s="373"/>
      <c r="C169" s="373"/>
      <c r="D169" s="373"/>
      <c r="E169" s="373"/>
      <c r="F169" s="373"/>
      <c r="G169" s="373"/>
      <c r="H169" s="373"/>
    </row>
    <row r="170" spans="1:8" x14ac:dyDescent="0.2">
      <c r="A170" s="373"/>
      <c r="B170" s="373"/>
      <c r="C170" s="373"/>
      <c r="D170" s="373"/>
      <c r="E170" s="373"/>
      <c r="F170" s="373"/>
      <c r="G170" s="373"/>
      <c r="H170" s="373"/>
    </row>
    <row r="171" spans="1:8" x14ac:dyDescent="0.2">
      <c r="A171" s="373"/>
      <c r="B171" s="373"/>
      <c r="C171" s="373"/>
      <c r="D171" s="373"/>
      <c r="E171" s="373"/>
      <c r="F171" s="373"/>
      <c r="G171" s="373"/>
      <c r="H171" s="373"/>
    </row>
    <row r="172" spans="1:8" x14ac:dyDescent="0.2">
      <c r="A172" s="373"/>
      <c r="B172" s="373"/>
      <c r="C172" s="373"/>
      <c r="D172" s="373"/>
      <c r="E172" s="373"/>
      <c r="F172" s="373"/>
      <c r="G172" s="373"/>
      <c r="H172" s="373"/>
    </row>
    <row r="173" spans="1:8" x14ac:dyDescent="0.2">
      <c r="A173" s="373"/>
      <c r="B173" s="373"/>
      <c r="C173" s="373"/>
      <c r="D173" s="373"/>
      <c r="E173" s="373"/>
      <c r="F173" s="373"/>
      <c r="G173" s="373"/>
      <c r="H173" s="373"/>
    </row>
    <row r="175" spans="1:8" x14ac:dyDescent="0.2">
      <c r="A175" s="401" t="s">
        <v>548</v>
      </c>
      <c r="B175" s="401"/>
      <c r="C175" s="401"/>
      <c r="D175" s="401"/>
      <c r="E175" s="401"/>
      <c r="F175" s="401"/>
      <c r="G175" s="401"/>
      <c r="H175" s="401"/>
    </row>
    <row r="176" spans="1:8" x14ac:dyDescent="0.2">
      <c r="A176" s="373" t="s">
        <v>549</v>
      </c>
      <c r="B176" s="373"/>
      <c r="C176" s="373"/>
      <c r="D176" s="373"/>
      <c r="E176" s="373"/>
      <c r="F176" s="373"/>
      <c r="G176" s="373"/>
      <c r="H176" s="373"/>
    </row>
    <row r="177" spans="1:8" x14ac:dyDescent="0.2">
      <c r="A177" s="373"/>
      <c r="B177" s="373"/>
      <c r="C177" s="373"/>
      <c r="D177" s="373"/>
      <c r="E177" s="373"/>
      <c r="F177" s="373"/>
      <c r="G177" s="373"/>
      <c r="H177" s="373"/>
    </row>
  </sheetData>
  <mergeCells count="59">
    <mergeCell ref="G62:H62"/>
    <mergeCell ref="G69:H69"/>
    <mergeCell ref="A70:H72"/>
    <mergeCell ref="G63:H63"/>
    <mergeCell ref="A65:H67"/>
    <mergeCell ref="A64:F64"/>
    <mergeCell ref="G64:H64"/>
    <mergeCell ref="A69:F69"/>
    <mergeCell ref="G45:H45"/>
    <mergeCell ref="G57:H57"/>
    <mergeCell ref="G58:H58"/>
    <mergeCell ref="A59:H60"/>
    <mergeCell ref="A46:H47"/>
    <mergeCell ref="A48:H55"/>
    <mergeCell ref="G126:H126"/>
    <mergeCell ref="G141:H141"/>
    <mergeCell ref="A113:H123"/>
    <mergeCell ref="G104:H104"/>
    <mergeCell ref="G99:H99"/>
    <mergeCell ref="G100:H100"/>
    <mergeCell ref="A101:H102"/>
    <mergeCell ref="A143:H144"/>
    <mergeCell ref="G149:H149"/>
    <mergeCell ref="G150:H150"/>
    <mergeCell ref="A147:H147"/>
    <mergeCell ref="A127:H128"/>
    <mergeCell ref="A131:H133"/>
    <mergeCell ref="A73:H79"/>
    <mergeCell ref="A91:H97"/>
    <mergeCell ref="G130:H130"/>
    <mergeCell ref="G1:H1"/>
    <mergeCell ref="A23:C23"/>
    <mergeCell ref="A27:H27"/>
    <mergeCell ref="G30:H30"/>
    <mergeCell ref="A31:C31"/>
    <mergeCell ref="G31:H31"/>
    <mergeCell ref="A32:H33"/>
    <mergeCell ref="G35:H35"/>
    <mergeCell ref="G36:H36"/>
    <mergeCell ref="A37:H43"/>
    <mergeCell ref="G105:H105"/>
    <mergeCell ref="A106:H111"/>
    <mergeCell ref="A25:C25"/>
    <mergeCell ref="A175:H175"/>
    <mergeCell ref="A176:H177"/>
    <mergeCell ref="A81:H90"/>
    <mergeCell ref="A153:H155"/>
    <mergeCell ref="A161:H163"/>
    <mergeCell ref="A164:H173"/>
    <mergeCell ref="A137:H139"/>
    <mergeCell ref="G142:H142"/>
    <mergeCell ref="G146:H146"/>
    <mergeCell ref="G151:H151"/>
    <mergeCell ref="A151:F152"/>
    <mergeCell ref="A157:H157"/>
    <mergeCell ref="A159:H159"/>
    <mergeCell ref="G135:H135"/>
    <mergeCell ref="G136:H136"/>
    <mergeCell ref="G125:H125"/>
  </mergeCells>
  <pageMargins left="0.70866141732283472" right="0.70866141732283472" top="0.78740157480314965" bottom="0.78740157480314965" header="0.31496062992125984" footer="0.31496062992125984"/>
  <pageSetup paperSize="9" scale="61" firstPageNumber="38"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1" manualBreakCount="1">
    <brk id="158" max="7" man="1"/>
  </rowBreaks>
  <colBreaks count="1" manualBreakCount="1">
    <brk id="12" max="10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17"/>
  <sheetViews>
    <sheetView showGridLines="0" view="pageBreakPreview" topLeftCell="A194" zoomScaleNormal="100" zoomScaleSheetLayoutView="100" workbookViewId="0">
      <selection activeCell="L18" sqref="L18"/>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615</v>
      </c>
      <c r="G1" s="376" t="s">
        <v>161</v>
      </c>
      <c r="H1" s="376"/>
    </row>
    <row r="3" spans="1:8" x14ac:dyDescent="0.2">
      <c r="A3" s="176" t="s">
        <v>1</v>
      </c>
      <c r="B3" s="176" t="s">
        <v>162</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29.25" thickTop="1" x14ac:dyDescent="0.2">
      <c r="A9" s="313">
        <v>3121</v>
      </c>
      <c r="B9" s="314">
        <v>53</v>
      </c>
      <c r="C9" s="259" t="s">
        <v>10</v>
      </c>
      <c r="D9" s="76"/>
      <c r="E9" s="76">
        <v>0</v>
      </c>
      <c r="F9" s="76">
        <v>100</v>
      </c>
      <c r="G9" s="76">
        <f>SUM(G33)</f>
        <v>100</v>
      </c>
      <c r="H9" s="102"/>
    </row>
    <row r="10" spans="1:8" x14ac:dyDescent="0.2">
      <c r="A10" s="217">
        <v>3219</v>
      </c>
      <c r="B10" s="218">
        <v>51</v>
      </c>
      <c r="C10" s="315" t="s">
        <v>8</v>
      </c>
      <c r="D10" s="76">
        <v>321</v>
      </c>
      <c r="E10" s="76"/>
      <c r="F10" s="76"/>
      <c r="G10" s="76"/>
      <c r="H10" s="102"/>
    </row>
    <row r="11" spans="1:8" ht="28.5" x14ac:dyDescent="0.2">
      <c r="A11" s="217">
        <v>3233</v>
      </c>
      <c r="B11" s="218">
        <v>53</v>
      </c>
      <c r="C11" s="259" t="s">
        <v>10</v>
      </c>
      <c r="D11" s="76"/>
      <c r="E11" s="76">
        <v>0</v>
      </c>
      <c r="F11" s="76">
        <v>160</v>
      </c>
      <c r="G11" s="76">
        <f>SUM(G37)</f>
        <v>320</v>
      </c>
      <c r="H11" s="102"/>
    </row>
    <row r="12" spans="1:8" ht="13.5" customHeight="1" x14ac:dyDescent="0.2">
      <c r="A12" s="217">
        <v>3269</v>
      </c>
      <c r="B12" s="218">
        <v>51</v>
      </c>
      <c r="C12" s="315" t="s">
        <v>8</v>
      </c>
      <c r="D12" s="76">
        <v>14160</v>
      </c>
      <c r="E12" s="76">
        <v>2320</v>
      </c>
      <c r="F12" s="76">
        <v>1662</v>
      </c>
      <c r="G12" s="76">
        <f>SUM(G45)</f>
        <v>3055</v>
      </c>
      <c r="H12" s="102">
        <f t="shared" ref="H12:H22" si="0">G12/E12*100</f>
        <v>131.68103448275863</v>
      </c>
    </row>
    <row r="13" spans="1:8" x14ac:dyDescent="0.2">
      <c r="A13" s="217">
        <v>3269</v>
      </c>
      <c r="B13" s="218">
        <v>51</v>
      </c>
      <c r="C13" s="315" t="s">
        <v>8</v>
      </c>
      <c r="D13" s="76"/>
      <c r="E13" s="76"/>
      <c r="F13" s="76"/>
      <c r="G13" s="76">
        <f>SUM(G111)</f>
        <v>175</v>
      </c>
      <c r="H13" s="102"/>
    </row>
    <row r="14" spans="1:8" ht="28.5" x14ac:dyDescent="0.2">
      <c r="A14" s="217">
        <v>3269</v>
      </c>
      <c r="B14" s="218">
        <v>53</v>
      </c>
      <c r="C14" s="259" t="s">
        <v>10</v>
      </c>
      <c r="D14" s="76">
        <v>151</v>
      </c>
      <c r="E14" s="76"/>
      <c r="F14" s="76"/>
      <c r="G14" s="76"/>
      <c r="H14" s="102"/>
    </row>
    <row r="15" spans="1:8" x14ac:dyDescent="0.2">
      <c r="A15" s="217">
        <v>3269</v>
      </c>
      <c r="B15" s="218">
        <v>54</v>
      </c>
      <c r="C15" s="315" t="s">
        <v>11</v>
      </c>
      <c r="D15" s="76"/>
      <c r="E15" s="76">
        <v>330</v>
      </c>
      <c r="F15" s="76">
        <v>295</v>
      </c>
      <c r="G15" s="76">
        <f>SUM(G128)</f>
        <v>385</v>
      </c>
      <c r="H15" s="102">
        <f t="shared" si="0"/>
        <v>116.66666666666667</v>
      </c>
    </row>
    <row r="16" spans="1:8" x14ac:dyDescent="0.2">
      <c r="A16" s="217">
        <v>3299</v>
      </c>
      <c r="B16" s="218">
        <v>51</v>
      </c>
      <c r="C16" s="315" t="s">
        <v>8</v>
      </c>
      <c r="D16" s="76"/>
      <c r="E16" s="76"/>
      <c r="F16" s="76"/>
      <c r="G16" s="76">
        <f>SUM(G143)</f>
        <v>0</v>
      </c>
      <c r="H16" s="102"/>
    </row>
    <row r="17" spans="1:9" ht="28.5" x14ac:dyDescent="0.2">
      <c r="A17" s="217">
        <v>3299</v>
      </c>
      <c r="B17" s="218">
        <v>53</v>
      </c>
      <c r="C17" s="259" t="s">
        <v>10</v>
      </c>
      <c r="D17" s="76"/>
      <c r="E17" s="76">
        <v>7300</v>
      </c>
      <c r="F17" s="76">
        <v>7300</v>
      </c>
      <c r="G17" s="76">
        <f>SUM(G147)</f>
        <v>6806</v>
      </c>
      <c r="H17" s="102">
        <f t="shared" si="0"/>
        <v>93.232876712328775</v>
      </c>
    </row>
    <row r="18" spans="1:9" ht="28.5" x14ac:dyDescent="0.2">
      <c r="A18" s="217">
        <v>3299</v>
      </c>
      <c r="B18" s="218">
        <v>53</v>
      </c>
      <c r="C18" s="259" t="s">
        <v>10</v>
      </c>
      <c r="D18" s="76"/>
      <c r="E18" s="76">
        <v>350</v>
      </c>
      <c r="F18" s="76">
        <v>350</v>
      </c>
      <c r="G18" s="76">
        <f>SUM(G161)</f>
        <v>250</v>
      </c>
      <c r="H18" s="102">
        <f t="shared" si="0"/>
        <v>71.428571428571431</v>
      </c>
    </row>
    <row r="19" spans="1:9" ht="30.75" customHeight="1" x14ac:dyDescent="0.2">
      <c r="A19" s="217">
        <v>3314</v>
      </c>
      <c r="B19" s="218">
        <v>53</v>
      </c>
      <c r="C19" s="259" t="s">
        <v>10</v>
      </c>
      <c r="D19" s="76"/>
      <c r="E19" s="76">
        <v>9000</v>
      </c>
      <c r="F19" s="76">
        <v>870</v>
      </c>
      <c r="G19" s="76">
        <f>SUM(G169)</f>
        <v>10000</v>
      </c>
      <c r="H19" s="102">
        <f t="shared" si="0"/>
        <v>111.11111111111111</v>
      </c>
    </row>
    <row r="20" spans="1:9" x14ac:dyDescent="0.2">
      <c r="A20" s="217">
        <v>3319</v>
      </c>
      <c r="B20" s="218">
        <v>51</v>
      </c>
      <c r="C20" s="315" t="s">
        <v>8</v>
      </c>
      <c r="D20" s="76"/>
      <c r="E20" s="76">
        <v>166</v>
      </c>
      <c r="F20" s="76">
        <v>516</v>
      </c>
      <c r="G20" s="76">
        <f>SUM(G173)</f>
        <v>141</v>
      </c>
      <c r="H20" s="102">
        <f t="shared" si="0"/>
        <v>84.939759036144579</v>
      </c>
    </row>
    <row r="21" spans="1:9" ht="30.75" customHeight="1" x14ac:dyDescent="0.2">
      <c r="A21" s="217">
        <v>3541</v>
      </c>
      <c r="B21" s="218">
        <v>53</v>
      </c>
      <c r="C21" s="259" t="s">
        <v>10</v>
      </c>
      <c r="D21" s="76"/>
      <c r="E21" s="76"/>
      <c r="F21" s="76">
        <v>200</v>
      </c>
      <c r="G21" s="76">
        <f>SUM(G185)</f>
        <v>200</v>
      </c>
      <c r="H21" s="102"/>
    </row>
    <row r="22" spans="1:9" x14ac:dyDescent="0.2">
      <c r="A22" s="217">
        <v>3792</v>
      </c>
      <c r="B22" s="218">
        <v>51</v>
      </c>
      <c r="C22" s="315" t="s">
        <v>8</v>
      </c>
      <c r="D22" s="76">
        <v>108</v>
      </c>
      <c r="E22" s="76">
        <v>140</v>
      </c>
      <c r="F22" s="76">
        <v>140</v>
      </c>
      <c r="G22" s="76">
        <f>SUM(G192)</f>
        <v>90</v>
      </c>
      <c r="H22" s="102">
        <f t="shared" si="0"/>
        <v>64.285714285714292</v>
      </c>
    </row>
    <row r="23" spans="1:9" ht="28.5" x14ac:dyDescent="0.2">
      <c r="A23" s="217">
        <v>3792</v>
      </c>
      <c r="B23" s="218">
        <v>53</v>
      </c>
      <c r="C23" s="259" t="s">
        <v>10</v>
      </c>
      <c r="D23" s="76"/>
      <c r="E23" s="76">
        <v>50</v>
      </c>
      <c r="F23" s="76">
        <v>390</v>
      </c>
      <c r="G23" s="76">
        <f>SUM(G213)</f>
        <v>50</v>
      </c>
      <c r="H23" s="102">
        <f>G23/E23*100</f>
        <v>100</v>
      </c>
      <c r="I23" s="133"/>
    </row>
    <row r="24" spans="1:9" ht="29.25" thickBot="1" x14ac:dyDescent="0.25">
      <c r="A24" s="223">
        <v>6402</v>
      </c>
      <c r="B24" s="224">
        <v>53</v>
      </c>
      <c r="C24" s="259" t="s">
        <v>10</v>
      </c>
      <c r="D24" s="77">
        <v>2186</v>
      </c>
      <c r="E24" s="77"/>
      <c r="F24" s="77"/>
      <c r="G24" s="77"/>
      <c r="H24" s="170"/>
      <c r="I24" s="133"/>
    </row>
    <row r="25" spans="1:9" s="231" customFormat="1" ht="16.5" thickTop="1" thickBot="1" x14ac:dyDescent="0.3">
      <c r="A25" s="360" t="s">
        <v>9</v>
      </c>
      <c r="B25" s="361"/>
      <c r="C25" s="362"/>
      <c r="D25" s="229">
        <f>SUM(D9:D24)</f>
        <v>16926</v>
      </c>
      <c r="E25" s="229">
        <f>SUM(E9:E23)</f>
        <v>19656</v>
      </c>
      <c r="F25" s="229">
        <f t="shared" ref="F25:G25" si="1">SUM(F9:F23)</f>
        <v>11983</v>
      </c>
      <c r="G25" s="229">
        <f t="shared" si="1"/>
        <v>21572</v>
      </c>
      <c r="H25" s="139">
        <f>G25/E25*100</f>
        <v>109.74765974765974</v>
      </c>
    </row>
    <row r="26" spans="1:9" ht="15.75" thickTop="1" thickBot="1" x14ac:dyDescent="0.25">
      <c r="A26" s="232" t="s">
        <v>755</v>
      </c>
      <c r="B26" s="233"/>
      <c r="C26" s="233"/>
      <c r="D26" s="234">
        <v>3482707</v>
      </c>
      <c r="E26" s="233"/>
      <c r="F26" s="233"/>
      <c r="G26" s="233"/>
      <c r="H26" s="235"/>
    </row>
    <row r="27" spans="1:9" s="231" customFormat="1" ht="16.5" thickTop="1" thickBot="1" x14ac:dyDescent="0.3">
      <c r="A27" s="360" t="s">
        <v>9</v>
      </c>
      <c r="B27" s="361"/>
      <c r="C27" s="362"/>
      <c r="D27" s="229">
        <f>SUM(D25:D26)</f>
        <v>3499633</v>
      </c>
      <c r="E27" s="229">
        <f t="shared" ref="E27:G27" si="2">SUM(E25:E26)</f>
        <v>19656</v>
      </c>
      <c r="F27" s="229">
        <f t="shared" si="2"/>
        <v>11983</v>
      </c>
      <c r="G27" s="229">
        <f t="shared" si="2"/>
        <v>21572</v>
      </c>
      <c r="H27" s="139">
        <f t="shared" ref="H27" si="3">G27/E27*100</f>
        <v>109.74765974765974</v>
      </c>
    </row>
    <row r="28" spans="1:9" ht="15" thickTop="1" x14ac:dyDescent="0.2">
      <c r="A28" s="135"/>
      <c r="B28" s="135"/>
      <c r="D28" s="135"/>
      <c r="E28" s="135"/>
      <c r="F28" s="135"/>
      <c r="G28" s="135"/>
    </row>
    <row r="29" spans="1:9" x14ac:dyDescent="0.2">
      <c r="A29" s="135"/>
      <c r="B29" s="135"/>
      <c r="D29" s="135"/>
      <c r="E29" s="135"/>
      <c r="F29" s="135"/>
      <c r="G29" s="135"/>
    </row>
    <row r="30" spans="1:9" s="289" customFormat="1" x14ac:dyDescent="0.2">
      <c r="A30" s="375" t="s">
        <v>616</v>
      </c>
      <c r="B30" s="375"/>
      <c r="C30" s="375"/>
      <c r="D30" s="375"/>
      <c r="E30" s="375"/>
      <c r="F30" s="375"/>
      <c r="G30" s="375"/>
      <c r="H30" s="375"/>
    </row>
    <row r="31" spans="1:9" x14ac:dyDescent="0.2">
      <c r="A31" s="136"/>
      <c r="B31" s="136"/>
      <c r="C31" s="136"/>
      <c r="D31" s="136"/>
      <c r="E31" s="136"/>
      <c r="F31" s="136"/>
      <c r="G31" s="136"/>
      <c r="H31" s="136"/>
    </row>
    <row r="32" spans="1:9" ht="15" x14ac:dyDescent="0.25">
      <c r="A32" s="142" t="s">
        <v>13</v>
      </c>
    </row>
    <row r="33" spans="1:9" ht="30.75" customHeight="1" thickBot="1" x14ac:dyDescent="0.3">
      <c r="A33" s="353" t="s">
        <v>617</v>
      </c>
      <c r="B33" s="354"/>
      <c r="C33" s="354"/>
      <c r="D33" s="354"/>
      <c r="E33" s="354"/>
      <c r="F33" s="354"/>
      <c r="G33" s="352">
        <f>SUM(G34)</f>
        <v>100</v>
      </c>
      <c r="H33" s="352"/>
      <c r="I33" s="32"/>
    </row>
    <row r="34" spans="1:9" ht="14.25" customHeight="1" thickTop="1" x14ac:dyDescent="0.25">
      <c r="A34" s="140" t="s">
        <v>287</v>
      </c>
      <c r="G34" s="366">
        <v>100</v>
      </c>
      <c r="H34" s="367"/>
    </row>
    <row r="35" spans="1:9" x14ac:dyDescent="0.2">
      <c r="A35" s="368" t="s">
        <v>618</v>
      </c>
      <c r="B35" s="370"/>
      <c r="C35" s="370"/>
      <c r="D35" s="370"/>
      <c r="E35" s="370"/>
      <c r="F35" s="370"/>
      <c r="G35" s="370"/>
      <c r="H35" s="370"/>
    </row>
    <row r="36" spans="1:9" ht="15" x14ac:dyDescent="0.25">
      <c r="A36" s="142"/>
    </row>
    <row r="37" spans="1:9" ht="30.75" customHeight="1" thickBot="1" x14ac:dyDescent="0.3">
      <c r="A37" s="353" t="s">
        <v>619</v>
      </c>
      <c r="B37" s="354"/>
      <c r="C37" s="354"/>
      <c r="D37" s="354"/>
      <c r="E37" s="354"/>
      <c r="F37" s="354"/>
      <c r="G37" s="352">
        <f>SUM(G38)</f>
        <v>320</v>
      </c>
      <c r="H37" s="352"/>
      <c r="I37" s="32"/>
    </row>
    <row r="38" spans="1:9" ht="14.25" customHeight="1" thickTop="1" x14ac:dyDescent="0.25">
      <c r="A38" s="140" t="s">
        <v>287</v>
      </c>
      <c r="G38" s="366">
        <v>320</v>
      </c>
      <c r="H38" s="367"/>
    </row>
    <row r="39" spans="1:9" ht="14.25" customHeight="1" x14ac:dyDescent="0.2">
      <c r="A39" s="373" t="s">
        <v>620</v>
      </c>
      <c r="B39" s="373"/>
      <c r="C39" s="373"/>
      <c r="D39" s="373"/>
      <c r="E39" s="373"/>
      <c r="F39" s="373"/>
      <c r="G39" s="373"/>
      <c r="H39" s="373"/>
    </row>
    <row r="40" spans="1:9" ht="15" customHeight="1" x14ac:dyDescent="0.2">
      <c r="A40" s="373"/>
      <c r="B40" s="373"/>
      <c r="C40" s="373"/>
      <c r="D40" s="373"/>
      <c r="E40" s="373"/>
      <c r="F40" s="373"/>
      <c r="G40" s="373"/>
      <c r="H40" s="373"/>
    </row>
    <row r="41" spans="1:9" ht="15" customHeight="1" x14ac:dyDescent="0.2">
      <c r="A41" s="373"/>
      <c r="B41" s="373"/>
      <c r="C41" s="373"/>
      <c r="D41" s="373"/>
      <c r="E41" s="373"/>
      <c r="F41" s="373"/>
      <c r="G41" s="373"/>
      <c r="H41" s="373"/>
    </row>
    <row r="42" spans="1:9" ht="15" customHeight="1" x14ac:dyDescent="0.2">
      <c r="A42" s="373"/>
      <c r="B42" s="373"/>
      <c r="C42" s="373"/>
      <c r="D42" s="373"/>
      <c r="E42" s="373"/>
      <c r="F42" s="373"/>
      <c r="G42" s="373"/>
      <c r="H42" s="373"/>
    </row>
    <row r="43" spans="1:9" ht="15" customHeight="1" x14ac:dyDescent="0.2">
      <c r="A43" s="373"/>
      <c r="B43" s="373"/>
      <c r="C43" s="373"/>
      <c r="D43" s="373"/>
      <c r="E43" s="373"/>
      <c r="F43" s="373"/>
      <c r="G43" s="373"/>
      <c r="H43" s="373"/>
    </row>
    <row r="44" spans="1:9" ht="15" x14ac:dyDescent="0.25">
      <c r="A44" s="142"/>
    </row>
    <row r="45" spans="1:9" ht="17.25" customHeight="1" thickBot="1" x14ac:dyDescent="0.3">
      <c r="A45" s="143" t="s">
        <v>163</v>
      </c>
      <c r="B45" s="144"/>
      <c r="C45" s="145"/>
      <c r="D45" s="146"/>
      <c r="E45" s="146"/>
      <c r="F45" s="146"/>
      <c r="G45" s="352">
        <f>SUM(G46,G52,G59,G63,G67,G93,G101)</f>
        <v>3055</v>
      </c>
      <c r="H45" s="352"/>
      <c r="I45" s="32"/>
    </row>
    <row r="46" spans="1:9" ht="15.75" thickTop="1" x14ac:dyDescent="0.25">
      <c r="A46" s="140" t="s">
        <v>370</v>
      </c>
      <c r="G46" s="366">
        <v>35</v>
      </c>
      <c r="H46" s="367"/>
    </row>
    <row r="47" spans="1:9" x14ac:dyDescent="0.2">
      <c r="A47" s="393" t="s">
        <v>621</v>
      </c>
      <c r="B47" s="402"/>
      <c r="C47" s="402"/>
      <c r="D47" s="402"/>
      <c r="E47" s="402"/>
      <c r="F47" s="402"/>
      <c r="G47" s="402"/>
      <c r="H47" s="402"/>
    </row>
    <row r="48" spans="1:9" x14ac:dyDescent="0.2">
      <c r="A48" s="402"/>
      <c r="B48" s="402"/>
      <c r="C48" s="402"/>
      <c r="D48" s="402"/>
      <c r="E48" s="402"/>
      <c r="F48" s="402"/>
      <c r="G48" s="402"/>
      <c r="H48" s="402"/>
    </row>
    <row r="49" spans="1:8" x14ac:dyDescent="0.2">
      <c r="A49" s="402"/>
      <c r="B49" s="402"/>
      <c r="C49" s="402"/>
      <c r="D49" s="402"/>
      <c r="E49" s="402"/>
      <c r="F49" s="402"/>
      <c r="G49" s="402"/>
      <c r="H49" s="402"/>
    </row>
    <row r="50" spans="1:8" x14ac:dyDescent="0.2">
      <c r="A50" s="402"/>
      <c r="B50" s="402"/>
      <c r="C50" s="402"/>
      <c r="D50" s="402"/>
      <c r="E50" s="402"/>
      <c r="F50" s="402"/>
      <c r="G50" s="402"/>
      <c r="H50" s="402"/>
    </row>
    <row r="51" spans="1:8" ht="15" x14ac:dyDescent="0.2">
      <c r="A51" s="180"/>
      <c r="B51" s="180"/>
      <c r="C51" s="180"/>
      <c r="D51" s="180"/>
      <c r="E51" s="180"/>
      <c r="F51" s="180"/>
      <c r="G51" s="180"/>
      <c r="H51" s="180"/>
    </row>
    <row r="52" spans="1:8" ht="15" x14ac:dyDescent="0.25">
      <c r="A52" s="140" t="s">
        <v>41</v>
      </c>
      <c r="G52" s="366">
        <v>5</v>
      </c>
      <c r="H52" s="367"/>
    </row>
    <row r="53" spans="1:8" x14ac:dyDescent="0.2">
      <c r="A53" s="418" t="s">
        <v>623</v>
      </c>
      <c r="B53" s="419"/>
      <c r="C53" s="419"/>
      <c r="D53" s="419"/>
      <c r="E53" s="419"/>
      <c r="F53" s="419"/>
      <c r="G53" s="419"/>
      <c r="H53" s="419"/>
    </row>
    <row r="54" spans="1:8" x14ac:dyDescent="0.2">
      <c r="A54" s="418"/>
      <c r="B54" s="419"/>
      <c r="C54" s="419"/>
      <c r="D54" s="419"/>
      <c r="E54" s="419"/>
      <c r="F54" s="419"/>
      <c r="G54" s="419"/>
      <c r="H54" s="419"/>
    </row>
    <row r="55" spans="1:8" x14ac:dyDescent="0.2">
      <c r="A55" s="419"/>
      <c r="B55" s="419"/>
      <c r="C55" s="419"/>
      <c r="D55" s="419"/>
      <c r="E55" s="419"/>
      <c r="F55" s="419"/>
      <c r="G55" s="419"/>
      <c r="H55" s="419"/>
    </row>
    <row r="56" spans="1:8" x14ac:dyDescent="0.2">
      <c r="A56" s="419"/>
      <c r="B56" s="419"/>
      <c r="C56" s="419"/>
      <c r="D56" s="419"/>
      <c r="E56" s="419"/>
      <c r="F56" s="419"/>
      <c r="G56" s="419"/>
      <c r="H56" s="419"/>
    </row>
    <row r="57" spans="1:8" x14ac:dyDescent="0.2">
      <c r="A57" s="419"/>
      <c r="B57" s="419"/>
      <c r="C57" s="419"/>
      <c r="D57" s="419"/>
      <c r="E57" s="419"/>
      <c r="F57" s="419"/>
      <c r="G57" s="419"/>
      <c r="H57" s="419"/>
    </row>
    <row r="59" spans="1:8" ht="15" x14ac:dyDescent="0.25">
      <c r="A59" s="140" t="s">
        <v>55</v>
      </c>
      <c r="G59" s="366">
        <v>108</v>
      </c>
      <c r="H59" s="367"/>
    </row>
    <row r="60" spans="1:8" x14ac:dyDescent="0.2">
      <c r="A60" s="393" t="s">
        <v>164</v>
      </c>
      <c r="B60" s="402"/>
      <c r="C60" s="402"/>
      <c r="D60" s="402"/>
      <c r="E60" s="402"/>
      <c r="F60" s="402"/>
      <c r="G60" s="402"/>
      <c r="H60" s="402"/>
    </row>
    <row r="61" spans="1:8" x14ac:dyDescent="0.2">
      <c r="A61" s="402"/>
      <c r="B61" s="402"/>
      <c r="C61" s="402"/>
      <c r="D61" s="402"/>
      <c r="E61" s="402"/>
      <c r="F61" s="402"/>
      <c r="G61" s="402"/>
      <c r="H61" s="402"/>
    </row>
    <row r="62" spans="1:8" ht="15" x14ac:dyDescent="0.2">
      <c r="A62" s="180"/>
      <c r="B62" s="180"/>
      <c r="C62" s="180"/>
      <c r="D62" s="180"/>
      <c r="E62" s="180"/>
      <c r="F62" s="180"/>
      <c r="G62" s="180"/>
      <c r="H62" s="180"/>
    </row>
    <row r="63" spans="1:8" ht="15" x14ac:dyDescent="0.25">
      <c r="A63" s="140" t="s">
        <v>124</v>
      </c>
      <c r="B63" s="185"/>
      <c r="C63" s="185"/>
      <c r="D63" s="185"/>
      <c r="E63" s="185"/>
      <c r="F63" s="185"/>
      <c r="G63" s="366">
        <v>6</v>
      </c>
      <c r="H63" s="367"/>
    </row>
    <row r="64" spans="1:8" ht="15" customHeight="1" x14ac:dyDescent="0.2">
      <c r="A64" s="418" t="s">
        <v>719</v>
      </c>
      <c r="B64" s="418"/>
      <c r="C64" s="418"/>
      <c r="D64" s="418"/>
      <c r="E64" s="418"/>
      <c r="F64" s="418"/>
      <c r="G64" s="418"/>
      <c r="H64" s="418"/>
    </row>
    <row r="65" spans="1:8" x14ac:dyDescent="0.2">
      <c r="A65" s="418"/>
      <c r="B65" s="418"/>
      <c r="C65" s="418"/>
      <c r="D65" s="418"/>
      <c r="E65" s="418"/>
      <c r="F65" s="418"/>
      <c r="G65" s="418"/>
      <c r="H65" s="418"/>
    </row>
    <row r="66" spans="1:8" x14ac:dyDescent="0.2">
      <c r="A66" s="135"/>
      <c r="B66" s="135"/>
      <c r="D66" s="135"/>
      <c r="E66" s="135"/>
      <c r="F66" s="135"/>
      <c r="G66" s="135"/>
    </row>
    <row r="67" spans="1:8" ht="15" x14ac:dyDescent="0.25">
      <c r="A67" s="140" t="s">
        <v>20</v>
      </c>
      <c r="G67" s="366">
        <f>SUM(G68,G72,G75,G81,G85)</f>
        <v>1504</v>
      </c>
      <c r="H67" s="367"/>
    </row>
    <row r="68" spans="1:8" ht="15" x14ac:dyDescent="0.25">
      <c r="A68" s="184" t="s">
        <v>316</v>
      </c>
      <c r="G68" s="395">
        <v>84</v>
      </c>
      <c r="H68" s="396"/>
    </row>
    <row r="69" spans="1:8" ht="15" customHeight="1" x14ac:dyDescent="0.2">
      <c r="A69" s="370" t="s">
        <v>262</v>
      </c>
      <c r="B69" s="370"/>
      <c r="C69" s="370"/>
      <c r="D69" s="370"/>
      <c r="E69" s="370"/>
      <c r="F69" s="370"/>
      <c r="G69" s="370"/>
      <c r="H69" s="370"/>
    </row>
    <row r="70" spans="1:8" s="137" customFormat="1" x14ac:dyDescent="0.2"/>
    <row r="71" spans="1:8" s="137" customFormat="1" x14ac:dyDescent="0.2"/>
    <row r="72" spans="1:8" ht="15" x14ac:dyDescent="0.25">
      <c r="A72" s="184" t="s">
        <v>624</v>
      </c>
      <c r="G72" s="395">
        <v>150</v>
      </c>
      <c r="H72" s="396"/>
    </row>
    <row r="73" spans="1:8" ht="15" customHeight="1" x14ac:dyDescent="0.2">
      <c r="A73" s="411" t="s">
        <v>720</v>
      </c>
      <c r="B73" s="411"/>
      <c r="C73" s="411"/>
      <c r="D73" s="411"/>
      <c r="E73" s="411"/>
      <c r="F73" s="411"/>
      <c r="G73" s="411"/>
      <c r="H73" s="411"/>
    </row>
    <row r="75" spans="1:8" ht="15" x14ac:dyDescent="0.25">
      <c r="A75" s="184" t="s">
        <v>317</v>
      </c>
      <c r="G75" s="395">
        <v>200</v>
      </c>
      <c r="H75" s="396"/>
    </row>
    <row r="76" spans="1:8" x14ac:dyDescent="0.2">
      <c r="A76" s="373" t="s">
        <v>263</v>
      </c>
      <c r="B76" s="374"/>
      <c r="C76" s="374"/>
      <c r="D76" s="374"/>
      <c r="E76" s="374"/>
      <c r="F76" s="374"/>
      <c r="G76" s="374"/>
      <c r="H76" s="374"/>
    </row>
    <row r="77" spans="1:8" x14ac:dyDescent="0.2">
      <c r="A77" s="374"/>
      <c r="B77" s="374"/>
      <c r="C77" s="374"/>
      <c r="D77" s="374"/>
      <c r="E77" s="374"/>
      <c r="F77" s="374"/>
      <c r="G77" s="374"/>
      <c r="H77" s="374"/>
    </row>
    <row r="78" spans="1:8" x14ac:dyDescent="0.2">
      <c r="A78" s="374"/>
      <c r="B78" s="374"/>
      <c r="C78" s="374"/>
      <c r="D78" s="374"/>
      <c r="E78" s="374"/>
      <c r="F78" s="374"/>
      <c r="G78" s="374"/>
      <c r="H78" s="374"/>
    </row>
    <row r="79" spans="1:8" x14ac:dyDescent="0.2">
      <c r="A79" s="374"/>
      <c r="B79" s="374"/>
      <c r="C79" s="374"/>
      <c r="D79" s="374"/>
      <c r="E79" s="374"/>
      <c r="F79" s="374"/>
      <c r="G79" s="374"/>
      <c r="H79" s="374"/>
    </row>
    <row r="81" spans="1:8" ht="15" x14ac:dyDescent="0.25">
      <c r="A81" s="184" t="s">
        <v>625</v>
      </c>
      <c r="G81" s="395">
        <v>30</v>
      </c>
      <c r="H81" s="396"/>
    </row>
    <row r="82" spans="1:8" ht="15" customHeight="1" x14ac:dyDescent="0.2">
      <c r="A82" s="373" t="s">
        <v>721</v>
      </c>
      <c r="B82" s="373"/>
      <c r="C82" s="373"/>
      <c r="D82" s="373"/>
      <c r="E82" s="373"/>
      <c r="F82" s="373"/>
      <c r="G82" s="373"/>
      <c r="H82" s="373"/>
    </row>
    <row r="83" spans="1:8" ht="15" customHeight="1" x14ac:dyDescent="0.2">
      <c r="A83" s="373"/>
      <c r="B83" s="373"/>
      <c r="C83" s="373"/>
      <c r="D83" s="373"/>
      <c r="E83" s="373"/>
      <c r="F83" s="373"/>
      <c r="G83" s="373"/>
      <c r="H83" s="373"/>
    </row>
    <row r="85" spans="1:8" ht="15" x14ac:dyDescent="0.25">
      <c r="A85" s="404" t="s">
        <v>626</v>
      </c>
      <c r="B85" s="404"/>
      <c r="C85" s="404"/>
      <c r="D85" s="404"/>
      <c r="E85" s="404"/>
      <c r="F85" s="404"/>
      <c r="G85" s="395">
        <f>1200-160</f>
        <v>1040</v>
      </c>
      <c r="H85" s="396"/>
    </row>
    <row r="86" spans="1:8" ht="14.25" customHeight="1" x14ac:dyDescent="0.2">
      <c r="A86" s="373" t="s">
        <v>627</v>
      </c>
      <c r="B86" s="373"/>
      <c r="C86" s="373"/>
      <c r="D86" s="373"/>
      <c r="E86" s="373"/>
      <c r="F86" s="373"/>
      <c r="G86" s="373"/>
      <c r="H86" s="373"/>
    </row>
    <row r="87" spans="1:8" ht="14.25" customHeight="1" x14ac:dyDescent="0.2">
      <c r="A87" s="373"/>
      <c r="B87" s="373"/>
      <c r="C87" s="373"/>
      <c r="D87" s="373"/>
      <c r="E87" s="373"/>
      <c r="F87" s="373"/>
      <c r="G87" s="373"/>
      <c r="H87" s="373"/>
    </row>
    <row r="88" spans="1:8" ht="15" customHeight="1" x14ac:dyDescent="0.2">
      <c r="A88" s="373"/>
      <c r="B88" s="373"/>
      <c r="C88" s="373"/>
      <c r="D88" s="373"/>
      <c r="E88" s="373"/>
      <c r="F88" s="373"/>
      <c r="G88" s="373"/>
      <c r="H88" s="373"/>
    </row>
    <row r="89" spans="1:8" ht="15" customHeight="1" x14ac:dyDescent="0.2">
      <c r="A89" s="373"/>
      <c r="B89" s="373"/>
      <c r="C89" s="373"/>
      <c r="D89" s="373"/>
      <c r="E89" s="373"/>
      <c r="F89" s="373"/>
      <c r="G89" s="373"/>
      <c r="H89" s="373"/>
    </row>
    <row r="90" spans="1:8" ht="15" customHeight="1" x14ac:dyDescent="0.2">
      <c r="A90" s="373"/>
      <c r="B90" s="373"/>
      <c r="C90" s="373"/>
      <c r="D90" s="373"/>
      <c r="E90" s="373"/>
      <c r="F90" s="373"/>
      <c r="G90" s="373"/>
      <c r="H90" s="373"/>
    </row>
    <row r="91" spans="1:8" ht="15" customHeight="1" x14ac:dyDescent="0.2">
      <c r="A91" s="373"/>
      <c r="B91" s="373"/>
      <c r="C91" s="373"/>
      <c r="D91" s="373"/>
      <c r="E91" s="373"/>
      <c r="F91" s="373"/>
      <c r="G91" s="373"/>
      <c r="H91" s="373"/>
    </row>
    <row r="92" spans="1:8" ht="15" customHeight="1" x14ac:dyDescent="0.2">
      <c r="A92" s="173"/>
      <c r="B92" s="173"/>
      <c r="C92" s="173"/>
      <c r="D92" s="173"/>
      <c r="E92" s="173"/>
      <c r="F92" s="173"/>
      <c r="G92" s="173"/>
      <c r="H92" s="173"/>
    </row>
    <row r="93" spans="1:8" ht="15" x14ac:dyDescent="0.25">
      <c r="A93" s="140" t="s">
        <v>45</v>
      </c>
      <c r="G93" s="366">
        <f>SUM(G94,G97)</f>
        <v>97</v>
      </c>
      <c r="H93" s="367"/>
    </row>
    <row r="94" spans="1:8" ht="15" x14ac:dyDescent="0.25">
      <c r="A94" s="184" t="s">
        <v>642</v>
      </c>
      <c r="G94" s="395">
        <v>17</v>
      </c>
      <c r="H94" s="396"/>
    </row>
    <row r="95" spans="1:8" ht="15" x14ac:dyDescent="0.25">
      <c r="A95" s="176" t="s">
        <v>265</v>
      </c>
      <c r="G95" s="177"/>
      <c r="H95" s="178"/>
    </row>
    <row r="96" spans="1:8" ht="15" customHeight="1" x14ac:dyDescent="0.2">
      <c r="A96" s="173"/>
      <c r="B96" s="173"/>
      <c r="C96" s="173"/>
      <c r="D96" s="173"/>
      <c r="E96" s="173"/>
      <c r="F96" s="173"/>
      <c r="G96" s="173"/>
      <c r="H96" s="173"/>
    </row>
    <row r="97" spans="1:9" ht="15" x14ac:dyDescent="0.25">
      <c r="A97" s="184" t="s">
        <v>266</v>
      </c>
      <c r="G97" s="395">
        <v>80</v>
      </c>
      <c r="H97" s="396"/>
    </row>
    <row r="98" spans="1:9" ht="15" customHeight="1" x14ac:dyDescent="0.2">
      <c r="A98" s="373" t="s">
        <v>267</v>
      </c>
      <c r="B98" s="373"/>
      <c r="C98" s="373"/>
      <c r="D98" s="373"/>
      <c r="E98" s="373"/>
      <c r="F98" s="373"/>
      <c r="G98" s="373"/>
      <c r="H98" s="373"/>
    </row>
    <row r="99" spans="1:9" ht="15" customHeight="1" x14ac:dyDescent="0.2">
      <c r="A99" s="373"/>
      <c r="B99" s="373"/>
      <c r="C99" s="373"/>
      <c r="D99" s="373"/>
      <c r="E99" s="373"/>
      <c r="F99" s="373"/>
      <c r="G99" s="373"/>
      <c r="H99" s="373"/>
    </row>
    <row r="100" spans="1:9" ht="15" customHeight="1" x14ac:dyDescent="0.2">
      <c r="A100" s="173"/>
      <c r="B100" s="173"/>
      <c r="C100" s="173"/>
      <c r="D100" s="173"/>
      <c r="E100" s="173"/>
      <c r="F100" s="173"/>
      <c r="G100" s="173"/>
      <c r="H100" s="173"/>
    </row>
    <row r="101" spans="1:9" ht="15" x14ac:dyDescent="0.25">
      <c r="A101" s="140" t="s">
        <v>48</v>
      </c>
      <c r="G101" s="366">
        <v>1300</v>
      </c>
      <c r="H101" s="367"/>
    </row>
    <row r="102" spans="1:9" ht="15" x14ac:dyDescent="0.25">
      <c r="A102" s="404" t="s">
        <v>628</v>
      </c>
      <c r="B102" s="404"/>
      <c r="C102" s="404"/>
      <c r="D102" s="404"/>
      <c r="E102" s="404"/>
      <c r="F102" s="404"/>
      <c r="G102" s="177"/>
      <c r="H102" s="178"/>
    </row>
    <row r="103" spans="1:9" ht="14.25" customHeight="1" x14ac:dyDescent="0.2">
      <c r="A103" s="373" t="s">
        <v>629</v>
      </c>
      <c r="B103" s="373"/>
      <c r="C103" s="373"/>
      <c r="D103" s="373"/>
      <c r="E103" s="373"/>
      <c r="F103" s="373"/>
      <c r="G103" s="373"/>
      <c r="H103" s="373"/>
    </row>
    <row r="104" spans="1:9" ht="14.25" customHeight="1" x14ac:dyDescent="0.2">
      <c r="A104" s="373"/>
      <c r="B104" s="373"/>
      <c r="C104" s="373"/>
      <c r="D104" s="373"/>
      <c r="E104" s="373"/>
      <c r="F104" s="373"/>
      <c r="G104" s="373"/>
      <c r="H104" s="373"/>
    </row>
    <row r="105" spans="1:9" x14ac:dyDescent="0.2">
      <c r="A105" s="373"/>
      <c r="B105" s="373"/>
      <c r="C105" s="373"/>
      <c r="D105" s="373"/>
      <c r="E105" s="373"/>
      <c r="F105" s="373"/>
      <c r="G105" s="373"/>
      <c r="H105" s="373"/>
    </row>
    <row r="106" spans="1:9" x14ac:dyDescent="0.2">
      <c r="A106" s="373"/>
      <c r="B106" s="373"/>
      <c r="C106" s="373"/>
      <c r="D106" s="373"/>
      <c r="E106" s="373"/>
      <c r="F106" s="373"/>
      <c r="G106" s="373"/>
      <c r="H106" s="373"/>
    </row>
    <row r="107" spans="1:9" ht="15" customHeight="1" x14ac:dyDescent="0.2">
      <c r="A107" s="373"/>
      <c r="B107" s="373"/>
      <c r="C107" s="373"/>
      <c r="D107" s="373"/>
      <c r="E107" s="373"/>
      <c r="F107" s="373"/>
      <c r="G107" s="373"/>
      <c r="H107" s="373"/>
    </row>
    <row r="108" spans="1:9" x14ac:dyDescent="0.2">
      <c r="A108" s="373"/>
      <c r="B108" s="373"/>
      <c r="C108" s="373"/>
      <c r="D108" s="373"/>
      <c r="E108" s="373"/>
      <c r="F108" s="373"/>
      <c r="G108" s="373"/>
      <c r="H108" s="373"/>
    </row>
    <row r="110" spans="1:9" ht="15" x14ac:dyDescent="0.25">
      <c r="A110" s="417" t="s">
        <v>636</v>
      </c>
      <c r="B110" s="417"/>
      <c r="C110" s="417"/>
      <c r="D110" s="417"/>
      <c r="E110" s="417"/>
      <c r="F110" s="417"/>
      <c r="G110" s="395">
        <f>G112+G115+G118+G121+G129</f>
        <v>525</v>
      </c>
      <c r="H110" s="396"/>
    </row>
    <row r="111" spans="1:9" ht="17.25" customHeight="1" thickBot="1" x14ac:dyDescent="0.3">
      <c r="A111" s="143" t="s">
        <v>163</v>
      </c>
      <c r="B111" s="144"/>
      <c r="C111" s="145"/>
      <c r="D111" s="146"/>
      <c r="E111" s="146"/>
      <c r="F111" s="146"/>
      <c r="G111" s="352">
        <f>SUM(G112,G115,G118,G121,G124)</f>
        <v>175</v>
      </c>
      <c r="H111" s="352"/>
      <c r="I111" s="32"/>
    </row>
    <row r="112" spans="1:9" ht="15.75" thickTop="1" x14ac:dyDescent="0.25">
      <c r="A112" s="140" t="s">
        <v>370</v>
      </c>
      <c r="G112" s="366">
        <v>25</v>
      </c>
      <c r="H112" s="367"/>
    </row>
    <row r="113" spans="1:9" x14ac:dyDescent="0.2">
      <c r="A113" s="370" t="s">
        <v>622</v>
      </c>
      <c r="B113" s="370"/>
      <c r="C113" s="370"/>
      <c r="D113" s="370"/>
      <c r="E113" s="370"/>
      <c r="F113" s="370"/>
      <c r="G113" s="370"/>
      <c r="H113" s="370"/>
    </row>
    <row r="115" spans="1:9" ht="15" x14ac:dyDescent="0.25">
      <c r="A115" s="140" t="s">
        <v>55</v>
      </c>
      <c r="G115" s="366">
        <v>20</v>
      </c>
      <c r="H115" s="367"/>
    </row>
    <row r="116" spans="1:9" ht="15" customHeight="1" x14ac:dyDescent="0.2">
      <c r="A116" s="393" t="s">
        <v>165</v>
      </c>
      <c r="B116" s="393"/>
      <c r="C116" s="393"/>
      <c r="D116" s="393"/>
      <c r="E116" s="393"/>
      <c r="F116" s="393"/>
      <c r="G116" s="393"/>
      <c r="H116" s="393"/>
    </row>
    <row r="117" spans="1:9" x14ac:dyDescent="0.2">
      <c r="A117" s="135"/>
      <c r="B117" s="135"/>
      <c r="D117" s="135"/>
      <c r="E117" s="135"/>
      <c r="F117" s="135"/>
      <c r="G117" s="135"/>
    </row>
    <row r="118" spans="1:9" ht="15" x14ac:dyDescent="0.25">
      <c r="A118" s="140" t="s">
        <v>20</v>
      </c>
      <c r="G118" s="366">
        <v>65</v>
      </c>
      <c r="H118" s="367"/>
    </row>
    <row r="119" spans="1:9" x14ac:dyDescent="0.2">
      <c r="A119" s="176" t="s">
        <v>264</v>
      </c>
    </row>
    <row r="121" spans="1:9" ht="15" x14ac:dyDescent="0.25">
      <c r="A121" s="140" t="s">
        <v>45</v>
      </c>
      <c r="G121" s="366">
        <v>65</v>
      </c>
      <c r="H121" s="367"/>
    </row>
    <row r="122" spans="1:9" ht="15" x14ac:dyDescent="0.25">
      <c r="A122" s="176" t="s">
        <v>268</v>
      </c>
      <c r="G122" s="177"/>
      <c r="H122" s="178"/>
    </row>
    <row r="123" spans="1:9" hidden="1" x14ac:dyDescent="0.2"/>
    <row r="124" spans="1:9" ht="15" hidden="1" x14ac:dyDescent="0.25">
      <c r="A124" s="140" t="s">
        <v>285</v>
      </c>
      <c r="G124" s="366">
        <v>0</v>
      </c>
      <c r="H124" s="367"/>
    </row>
    <row r="125" spans="1:9" ht="15" hidden="1" customHeight="1" x14ac:dyDescent="0.2">
      <c r="A125" s="373" t="s">
        <v>630</v>
      </c>
      <c r="B125" s="373"/>
      <c r="C125" s="373"/>
      <c r="D125" s="373"/>
      <c r="E125" s="373"/>
      <c r="F125" s="373"/>
      <c r="G125" s="373"/>
      <c r="H125" s="373"/>
    </row>
    <row r="126" spans="1:9" hidden="1" x14ac:dyDescent="0.2">
      <c r="A126" s="373"/>
      <c r="B126" s="373"/>
      <c r="C126" s="373"/>
      <c r="D126" s="373"/>
      <c r="E126" s="373"/>
      <c r="F126" s="373"/>
      <c r="G126" s="373"/>
      <c r="H126" s="373"/>
    </row>
    <row r="128" spans="1:9" ht="15.75" thickBot="1" x14ac:dyDescent="0.3">
      <c r="A128" s="143" t="s">
        <v>166</v>
      </c>
      <c r="B128" s="144"/>
      <c r="C128" s="145"/>
      <c r="D128" s="146"/>
      <c r="E128" s="146"/>
      <c r="F128" s="146"/>
      <c r="G128" s="352">
        <f>G130+G137</f>
        <v>385</v>
      </c>
      <c r="H128" s="352"/>
      <c r="I128" s="32"/>
    </row>
    <row r="129" spans="1:9" ht="15.75" thickTop="1" x14ac:dyDescent="0.25">
      <c r="A129" s="417" t="s">
        <v>636</v>
      </c>
      <c r="B129" s="417"/>
      <c r="C129" s="417"/>
      <c r="D129" s="417"/>
      <c r="E129" s="417"/>
      <c r="F129" s="417"/>
      <c r="G129" s="395">
        <f>G130</f>
        <v>350</v>
      </c>
      <c r="H129" s="396">
        <f>G130</f>
        <v>350</v>
      </c>
    </row>
    <row r="130" spans="1:9" ht="15" x14ac:dyDescent="0.25">
      <c r="A130" s="140" t="s">
        <v>285</v>
      </c>
      <c r="G130" s="366">
        <v>350</v>
      </c>
      <c r="H130" s="367"/>
    </row>
    <row r="131" spans="1:9" ht="15" customHeight="1" x14ac:dyDescent="0.2">
      <c r="A131" s="373" t="s">
        <v>630</v>
      </c>
      <c r="B131" s="373"/>
      <c r="C131" s="373"/>
      <c r="D131" s="373"/>
      <c r="E131" s="373"/>
      <c r="F131" s="373"/>
      <c r="G131" s="373"/>
      <c r="H131" s="373"/>
    </row>
    <row r="132" spans="1:9" x14ac:dyDescent="0.2">
      <c r="A132" s="373"/>
      <c r="B132" s="373"/>
      <c r="C132" s="373"/>
      <c r="D132" s="373"/>
      <c r="E132" s="373"/>
      <c r="F132" s="373"/>
      <c r="G132" s="373"/>
      <c r="H132" s="373"/>
    </row>
    <row r="133" spans="1:9" ht="15" x14ac:dyDescent="0.25">
      <c r="A133" s="140"/>
      <c r="G133" s="177"/>
      <c r="H133" s="178"/>
    </row>
    <row r="134" spans="1:9" ht="15" hidden="1" x14ac:dyDescent="0.25">
      <c r="A134" s="140"/>
      <c r="G134" s="177"/>
      <c r="H134" s="178"/>
    </row>
    <row r="135" spans="1:9" ht="15" hidden="1" x14ac:dyDescent="0.25">
      <c r="A135" s="140"/>
      <c r="G135" s="177"/>
      <c r="H135" s="178"/>
    </row>
    <row r="136" spans="1:9" ht="15" hidden="1" x14ac:dyDescent="0.25">
      <c r="A136" s="140"/>
      <c r="G136" s="177"/>
      <c r="H136" s="178"/>
    </row>
    <row r="137" spans="1:9" ht="15" x14ac:dyDescent="0.25">
      <c r="A137" s="140" t="s">
        <v>54</v>
      </c>
      <c r="G137" s="366">
        <v>35</v>
      </c>
      <c r="H137" s="367"/>
    </row>
    <row r="138" spans="1:9" x14ac:dyDescent="0.2">
      <c r="A138" s="393" t="s">
        <v>269</v>
      </c>
      <c r="B138" s="402"/>
      <c r="C138" s="402"/>
      <c r="D138" s="402"/>
      <c r="E138" s="402"/>
      <c r="F138" s="402"/>
      <c r="G138" s="402"/>
      <c r="H138" s="402"/>
    </row>
    <row r="139" spans="1:9" x14ac:dyDescent="0.2">
      <c r="A139" s="402"/>
      <c r="B139" s="402"/>
      <c r="C139" s="402"/>
      <c r="D139" s="402"/>
      <c r="E139" s="402"/>
      <c r="F139" s="402"/>
      <c r="G139" s="402"/>
      <c r="H139" s="402"/>
    </row>
    <row r="140" spans="1:9" x14ac:dyDescent="0.2">
      <c r="A140" s="409"/>
      <c r="B140" s="409"/>
      <c r="C140" s="409"/>
      <c r="D140" s="409"/>
      <c r="E140" s="409"/>
      <c r="F140" s="409"/>
      <c r="G140" s="409"/>
      <c r="H140" s="409"/>
    </row>
    <row r="142" spans="1:9" ht="15" x14ac:dyDescent="0.25">
      <c r="A142" s="147" t="s">
        <v>632</v>
      </c>
      <c r="B142" s="147"/>
      <c r="C142" s="147"/>
      <c r="D142" s="147"/>
      <c r="E142" s="147"/>
      <c r="F142" s="147"/>
      <c r="G142" s="395">
        <f>SUM(G143,G147)</f>
        <v>6806</v>
      </c>
      <c r="H142" s="396"/>
    </row>
    <row r="143" spans="1:9" ht="17.25" customHeight="1" thickBot="1" x14ac:dyDescent="0.3">
      <c r="A143" s="143" t="s">
        <v>631</v>
      </c>
      <c r="B143" s="144"/>
      <c r="C143" s="145"/>
      <c r="D143" s="146"/>
      <c r="E143" s="146"/>
      <c r="F143" s="146"/>
      <c r="G143" s="352">
        <f>SUM(G144)</f>
        <v>0</v>
      </c>
      <c r="H143" s="352"/>
      <c r="I143" s="32"/>
    </row>
    <row r="144" spans="1:9" ht="15.75" thickTop="1" x14ac:dyDescent="0.25">
      <c r="A144" s="140" t="s">
        <v>20</v>
      </c>
      <c r="G144" s="366">
        <v>0</v>
      </c>
      <c r="H144" s="367"/>
    </row>
    <row r="145" spans="1:9" x14ac:dyDescent="0.2">
      <c r="A145" s="370" t="s">
        <v>722</v>
      </c>
      <c r="B145" s="370"/>
      <c r="C145" s="370"/>
      <c r="D145" s="370"/>
      <c r="E145" s="370"/>
      <c r="F145" s="370"/>
      <c r="G145" s="370"/>
      <c r="H145" s="370"/>
    </row>
    <row r="147" spans="1:9" ht="30.75" customHeight="1" thickBot="1" x14ac:dyDescent="0.3">
      <c r="A147" s="353" t="s">
        <v>286</v>
      </c>
      <c r="B147" s="354"/>
      <c r="C147" s="354"/>
      <c r="D147" s="354"/>
      <c r="E147" s="354"/>
      <c r="F147" s="354"/>
      <c r="G147" s="352">
        <f>SUM(G148)</f>
        <v>6806</v>
      </c>
      <c r="H147" s="352"/>
      <c r="I147" s="32"/>
    </row>
    <row r="148" spans="1:9" ht="14.25" customHeight="1" thickTop="1" x14ac:dyDescent="0.25">
      <c r="A148" s="140" t="s">
        <v>287</v>
      </c>
      <c r="G148" s="366">
        <f>7300-494</f>
        <v>6806</v>
      </c>
      <c r="H148" s="367"/>
    </row>
    <row r="149" spans="1:9" ht="15" x14ac:dyDescent="0.25">
      <c r="A149" s="370" t="s">
        <v>723</v>
      </c>
      <c r="B149" s="416"/>
      <c r="C149" s="416"/>
      <c r="D149" s="416"/>
      <c r="E149" s="416"/>
      <c r="F149" s="416"/>
    </row>
    <row r="160" spans="1:9" ht="15" x14ac:dyDescent="0.25">
      <c r="A160" s="184" t="s">
        <v>633</v>
      </c>
      <c r="G160" s="395">
        <f>SUM(G161,G165)</f>
        <v>250</v>
      </c>
      <c r="H160" s="396"/>
    </row>
    <row r="161" spans="1:9" ht="30.75" customHeight="1" thickBot="1" x14ac:dyDescent="0.3">
      <c r="A161" s="353" t="s">
        <v>286</v>
      </c>
      <c r="B161" s="354"/>
      <c r="C161" s="354"/>
      <c r="D161" s="354"/>
      <c r="E161" s="354"/>
      <c r="F161" s="354"/>
      <c r="G161" s="352">
        <f>SUM(G162)</f>
        <v>250</v>
      </c>
      <c r="H161" s="352"/>
      <c r="I161" s="32"/>
    </row>
    <row r="162" spans="1:9" ht="14.25" customHeight="1" thickTop="1" x14ac:dyDescent="0.25">
      <c r="A162" s="140" t="s">
        <v>287</v>
      </c>
      <c r="G162" s="366">
        <v>250</v>
      </c>
      <c r="H162" s="367"/>
    </row>
    <row r="163" spans="1:9" ht="14.25" customHeight="1" x14ac:dyDescent="0.2">
      <c r="A163" s="373" t="s">
        <v>724</v>
      </c>
      <c r="B163" s="373"/>
      <c r="C163" s="373"/>
      <c r="D163" s="373"/>
      <c r="E163" s="373"/>
      <c r="F163" s="373"/>
      <c r="G163" s="373"/>
      <c r="H163" s="373"/>
    </row>
    <row r="164" spans="1:9" x14ac:dyDescent="0.2">
      <c r="A164" s="373"/>
      <c r="B164" s="373"/>
      <c r="C164" s="373"/>
      <c r="D164" s="373"/>
      <c r="E164" s="373"/>
      <c r="F164" s="373"/>
      <c r="G164" s="373"/>
      <c r="H164" s="373"/>
    </row>
    <row r="165" spans="1:9" x14ac:dyDescent="0.2">
      <c r="A165" s="373"/>
      <c r="B165" s="373"/>
      <c r="C165" s="373"/>
      <c r="D165" s="373"/>
      <c r="E165" s="373"/>
      <c r="F165" s="373"/>
      <c r="G165" s="373"/>
      <c r="H165" s="373"/>
    </row>
    <row r="166" spans="1:9" x14ac:dyDescent="0.2">
      <c r="A166" s="373"/>
      <c r="B166" s="373"/>
      <c r="C166" s="373"/>
      <c r="D166" s="373"/>
      <c r="E166" s="373"/>
      <c r="F166" s="373"/>
      <c r="G166" s="373"/>
      <c r="H166" s="373"/>
    </row>
    <row r="167" spans="1:9" x14ac:dyDescent="0.2">
      <c r="A167" s="373"/>
      <c r="B167" s="373"/>
      <c r="C167" s="373"/>
      <c r="D167" s="373"/>
      <c r="E167" s="373"/>
      <c r="F167" s="373"/>
      <c r="G167" s="373"/>
      <c r="H167" s="373"/>
    </row>
    <row r="169" spans="1:9" ht="30.75" customHeight="1" thickBot="1" x14ac:dyDescent="0.3">
      <c r="A169" s="353" t="s">
        <v>298</v>
      </c>
      <c r="B169" s="354"/>
      <c r="C169" s="354"/>
      <c r="D169" s="354"/>
      <c r="E169" s="354"/>
      <c r="F169" s="354"/>
      <c r="G169" s="352">
        <f>SUM(G170)</f>
        <v>10000</v>
      </c>
      <c r="H169" s="352"/>
      <c r="I169" s="32"/>
    </row>
    <row r="170" spans="1:9" ht="14.25" customHeight="1" thickTop="1" x14ac:dyDescent="0.25">
      <c r="A170" s="140" t="s">
        <v>287</v>
      </c>
      <c r="G170" s="366">
        <v>10000</v>
      </c>
      <c r="H170" s="367"/>
    </row>
    <row r="171" spans="1:9" x14ac:dyDescent="0.2">
      <c r="A171" s="370" t="s">
        <v>725</v>
      </c>
      <c r="B171" s="370"/>
      <c r="C171" s="370"/>
      <c r="D171" s="370"/>
      <c r="E171" s="370"/>
      <c r="F171" s="370"/>
      <c r="G171" s="370"/>
      <c r="H171" s="370"/>
    </row>
    <row r="173" spans="1:9" ht="17.25" customHeight="1" thickBot="1" x14ac:dyDescent="0.3">
      <c r="A173" s="143" t="s">
        <v>177</v>
      </c>
      <c r="B173" s="144"/>
      <c r="C173" s="145"/>
      <c r="D173" s="146"/>
      <c r="E173" s="146"/>
      <c r="F173" s="146"/>
      <c r="G173" s="352">
        <f>SUM(G174,G177,G181)</f>
        <v>141</v>
      </c>
      <c r="H173" s="352"/>
      <c r="I173" s="32"/>
    </row>
    <row r="174" spans="1:9" ht="15.75" thickTop="1" x14ac:dyDescent="0.25">
      <c r="A174" s="140" t="s">
        <v>370</v>
      </c>
      <c r="G174" s="366">
        <v>6</v>
      </c>
      <c r="H174" s="367"/>
    </row>
    <row r="175" spans="1:9" x14ac:dyDescent="0.2">
      <c r="A175" s="370" t="s">
        <v>726</v>
      </c>
      <c r="B175" s="370"/>
      <c r="C175" s="370"/>
      <c r="D175" s="370"/>
      <c r="E175" s="370"/>
      <c r="F175" s="370"/>
      <c r="G175" s="370"/>
      <c r="H175" s="370"/>
    </row>
    <row r="177" spans="1:9" ht="15" x14ac:dyDescent="0.25">
      <c r="A177" s="140" t="s">
        <v>55</v>
      </c>
      <c r="G177" s="366">
        <v>65</v>
      </c>
      <c r="H177" s="367"/>
    </row>
    <row r="178" spans="1:9" x14ac:dyDescent="0.2">
      <c r="A178" s="373" t="s">
        <v>634</v>
      </c>
      <c r="B178" s="373"/>
      <c r="C178" s="373"/>
      <c r="D178" s="373"/>
      <c r="E178" s="373"/>
      <c r="F178" s="373"/>
      <c r="G178" s="373"/>
      <c r="H178" s="373"/>
    </row>
    <row r="179" spans="1:9" x14ac:dyDescent="0.2">
      <c r="A179" s="373"/>
      <c r="B179" s="373"/>
      <c r="C179" s="373"/>
      <c r="D179" s="373"/>
      <c r="E179" s="373"/>
      <c r="F179" s="373"/>
      <c r="G179" s="373"/>
      <c r="H179" s="373"/>
    </row>
    <row r="181" spans="1:9" ht="15" x14ac:dyDescent="0.25">
      <c r="A181" s="140" t="s">
        <v>45</v>
      </c>
      <c r="G181" s="366">
        <v>70</v>
      </c>
      <c r="H181" s="367"/>
    </row>
    <row r="182" spans="1:9" x14ac:dyDescent="0.2">
      <c r="A182" s="373" t="s">
        <v>635</v>
      </c>
      <c r="B182" s="373"/>
      <c r="C182" s="373"/>
      <c r="D182" s="373"/>
      <c r="E182" s="373"/>
      <c r="F182" s="373"/>
      <c r="G182" s="373"/>
      <c r="H182" s="373"/>
    </row>
    <row r="183" spans="1:9" x14ac:dyDescent="0.2">
      <c r="A183" s="373"/>
      <c r="B183" s="373"/>
      <c r="C183" s="373"/>
      <c r="D183" s="373"/>
      <c r="E183" s="373"/>
      <c r="F183" s="373"/>
      <c r="G183" s="373"/>
      <c r="H183" s="373"/>
    </row>
    <row r="185" spans="1:9" ht="30.75" customHeight="1" thickBot="1" x14ac:dyDescent="0.3">
      <c r="A185" s="353" t="s">
        <v>637</v>
      </c>
      <c r="B185" s="354"/>
      <c r="C185" s="354"/>
      <c r="D185" s="354"/>
      <c r="E185" s="354"/>
      <c r="F185" s="354"/>
      <c r="G185" s="352">
        <f>SUM(G186)</f>
        <v>200</v>
      </c>
      <c r="H185" s="352"/>
      <c r="I185" s="32"/>
    </row>
    <row r="186" spans="1:9" ht="14.25" customHeight="1" thickTop="1" x14ac:dyDescent="0.25">
      <c r="A186" s="140" t="s">
        <v>287</v>
      </c>
      <c r="G186" s="366">
        <v>200</v>
      </c>
      <c r="H186" s="367"/>
    </row>
    <row r="187" spans="1:9" ht="14.25" customHeight="1" x14ac:dyDescent="0.2">
      <c r="A187" s="373" t="s">
        <v>727</v>
      </c>
      <c r="B187" s="373"/>
      <c r="C187" s="373"/>
      <c r="D187" s="373"/>
      <c r="E187" s="373"/>
      <c r="F187" s="373"/>
      <c r="G187" s="373"/>
      <c r="H187" s="373"/>
    </row>
    <row r="188" spans="1:9" x14ac:dyDescent="0.2">
      <c r="A188" s="373"/>
      <c r="B188" s="373"/>
      <c r="C188" s="373"/>
      <c r="D188" s="373"/>
      <c r="E188" s="373"/>
      <c r="F188" s="373"/>
      <c r="G188" s="373"/>
      <c r="H188" s="373"/>
    </row>
    <row r="189" spans="1:9" x14ac:dyDescent="0.2">
      <c r="A189" s="373"/>
      <c r="B189" s="373"/>
      <c r="C189" s="373"/>
      <c r="D189" s="373"/>
      <c r="E189" s="373"/>
      <c r="F189" s="373"/>
      <c r="G189" s="373"/>
      <c r="H189" s="373"/>
    </row>
    <row r="190" spans="1:9" ht="27" customHeight="1" x14ac:dyDescent="0.2">
      <c r="A190" s="373"/>
      <c r="B190" s="373"/>
      <c r="C190" s="373"/>
      <c r="D190" s="373"/>
      <c r="E190" s="373"/>
      <c r="F190" s="373"/>
      <c r="G190" s="373"/>
      <c r="H190" s="373"/>
    </row>
    <row r="192" spans="1:9" ht="17.25" customHeight="1" thickBot="1" x14ac:dyDescent="0.3">
      <c r="A192" s="143" t="s">
        <v>270</v>
      </c>
      <c r="B192" s="144"/>
      <c r="C192" s="145"/>
      <c r="D192" s="146"/>
      <c r="E192" s="146"/>
      <c r="F192" s="146"/>
      <c r="G192" s="352">
        <f>SUM(G193,G198,G207)</f>
        <v>90</v>
      </c>
      <c r="H192" s="352"/>
      <c r="I192" s="32"/>
    </row>
    <row r="193" spans="1:8" ht="15.75" thickTop="1" x14ac:dyDescent="0.25">
      <c r="A193" s="140" t="s">
        <v>55</v>
      </c>
      <c r="G193" s="366">
        <v>20</v>
      </c>
      <c r="H193" s="367"/>
    </row>
    <row r="194" spans="1:8" ht="15" x14ac:dyDescent="0.25">
      <c r="A194" s="184" t="s">
        <v>271</v>
      </c>
      <c r="G194" s="177"/>
      <c r="H194" s="178"/>
    </row>
    <row r="195" spans="1:8" x14ac:dyDescent="0.2">
      <c r="A195" s="393" t="s">
        <v>638</v>
      </c>
      <c r="B195" s="393"/>
      <c r="C195" s="393"/>
      <c r="D195" s="393"/>
      <c r="E195" s="393"/>
      <c r="F195" s="393"/>
      <c r="G195" s="393"/>
      <c r="H195" s="393"/>
    </row>
    <row r="196" spans="1:8" x14ac:dyDescent="0.2">
      <c r="A196" s="393"/>
      <c r="B196" s="393"/>
      <c r="C196" s="393"/>
      <c r="D196" s="393"/>
      <c r="E196" s="393"/>
      <c r="F196" s="393"/>
      <c r="G196" s="393"/>
      <c r="H196" s="393"/>
    </row>
    <row r="197" spans="1:8" ht="14.25" customHeight="1" x14ac:dyDescent="0.2">
      <c r="A197" s="135"/>
      <c r="B197" s="135"/>
      <c r="D197" s="135"/>
      <c r="E197" s="135"/>
      <c r="F197" s="135"/>
      <c r="G197" s="135"/>
    </row>
    <row r="198" spans="1:8" ht="15" x14ac:dyDescent="0.25">
      <c r="A198" s="140" t="s">
        <v>20</v>
      </c>
      <c r="G198" s="366">
        <v>30</v>
      </c>
      <c r="H198" s="367"/>
    </row>
    <row r="199" spans="1:8" ht="15" x14ac:dyDescent="0.25">
      <c r="A199" s="184" t="s">
        <v>272</v>
      </c>
      <c r="G199" s="395"/>
      <c r="H199" s="396"/>
    </row>
    <row r="200" spans="1:8" ht="14.25" customHeight="1" x14ac:dyDescent="0.2">
      <c r="A200" s="373" t="s">
        <v>728</v>
      </c>
      <c r="B200" s="373"/>
      <c r="C200" s="373"/>
      <c r="D200" s="373"/>
      <c r="E200" s="373"/>
      <c r="F200" s="373"/>
      <c r="G200" s="373"/>
      <c r="H200" s="373"/>
    </row>
    <row r="201" spans="1:8" ht="14.25" customHeight="1" x14ac:dyDescent="0.2">
      <c r="A201" s="373"/>
      <c r="B201" s="373"/>
      <c r="C201" s="373"/>
      <c r="D201" s="373"/>
      <c r="E201" s="373"/>
      <c r="F201" s="373"/>
      <c r="G201" s="373"/>
      <c r="H201" s="373"/>
    </row>
    <row r="202" spans="1:8" x14ac:dyDescent="0.2">
      <c r="A202" s="373"/>
      <c r="B202" s="373"/>
      <c r="C202" s="373"/>
      <c r="D202" s="373"/>
      <c r="E202" s="373"/>
      <c r="F202" s="373"/>
      <c r="G202" s="373"/>
      <c r="H202" s="373"/>
    </row>
    <row r="203" spans="1:8" x14ac:dyDescent="0.2">
      <c r="A203" s="373"/>
      <c r="B203" s="373"/>
      <c r="C203" s="373"/>
      <c r="D203" s="373"/>
      <c r="E203" s="373"/>
      <c r="F203" s="373"/>
      <c r="G203" s="373"/>
      <c r="H203" s="373"/>
    </row>
    <row r="204" spans="1:8" x14ac:dyDescent="0.2">
      <c r="A204" s="373"/>
      <c r="B204" s="373"/>
      <c r="C204" s="373"/>
      <c r="D204" s="373"/>
      <c r="E204" s="373"/>
      <c r="F204" s="373"/>
      <c r="G204" s="373"/>
      <c r="H204" s="373"/>
    </row>
    <row r="205" spans="1:8" x14ac:dyDescent="0.2">
      <c r="A205" s="373"/>
      <c r="B205" s="373"/>
      <c r="C205" s="373"/>
      <c r="D205" s="373"/>
      <c r="E205" s="373"/>
      <c r="F205" s="373"/>
      <c r="G205" s="373"/>
      <c r="H205" s="373"/>
    </row>
    <row r="207" spans="1:8" ht="15" x14ac:dyDescent="0.25">
      <c r="A207" s="140" t="s">
        <v>45</v>
      </c>
      <c r="G207" s="366">
        <v>40</v>
      </c>
      <c r="H207" s="367"/>
    </row>
    <row r="208" spans="1:8" ht="15" x14ac:dyDescent="0.25">
      <c r="A208" s="184" t="s">
        <v>271</v>
      </c>
      <c r="G208" s="395"/>
      <c r="H208" s="396"/>
    </row>
    <row r="209" spans="1:9" x14ac:dyDescent="0.2">
      <c r="A209" s="368" t="s">
        <v>639</v>
      </c>
      <c r="B209" s="377"/>
      <c r="C209" s="377"/>
      <c r="D209" s="377"/>
      <c r="E209" s="377"/>
      <c r="F209" s="377"/>
      <c r="G209" s="377"/>
      <c r="H209" s="377"/>
    </row>
    <row r="210" spans="1:9" x14ac:dyDescent="0.2">
      <c r="A210" s="377"/>
      <c r="B210" s="377"/>
      <c r="C210" s="377"/>
      <c r="D210" s="377"/>
      <c r="E210" s="377"/>
      <c r="F210" s="377"/>
      <c r="G210" s="377"/>
      <c r="H210" s="377"/>
    </row>
    <row r="212" spans="1:9" x14ac:dyDescent="0.2">
      <c r="A212" s="406" t="s">
        <v>640</v>
      </c>
      <c r="B212" s="406"/>
      <c r="C212" s="406"/>
      <c r="D212" s="406"/>
      <c r="E212" s="406"/>
    </row>
    <row r="213" spans="1:9" ht="30.75" customHeight="1" thickBot="1" x14ac:dyDescent="0.3">
      <c r="A213" s="353" t="s">
        <v>288</v>
      </c>
      <c r="B213" s="354"/>
      <c r="C213" s="354"/>
      <c r="D213" s="354"/>
      <c r="E213" s="354"/>
      <c r="F213" s="354"/>
      <c r="G213" s="352">
        <f>SUM(G214)</f>
        <v>50</v>
      </c>
      <c r="H213" s="352"/>
      <c r="I213" s="32"/>
    </row>
    <row r="214" spans="1:9" ht="14.25" customHeight="1" thickTop="1" x14ac:dyDescent="0.25">
      <c r="A214" s="140" t="s">
        <v>287</v>
      </c>
      <c r="G214" s="366">
        <v>50</v>
      </c>
      <c r="H214" s="367"/>
    </row>
    <row r="215" spans="1:9" x14ac:dyDescent="0.2">
      <c r="A215" s="370" t="s">
        <v>641</v>
      </c>
      <c r="B215" s="370"/>
      <c r="C215" s="370"/>
      <c r="D215" s="370"/>
      <c r="E215" s="370"/>
      <c r="F215" s="370"/>
      <c r="G215" s="370"/>
      <c r="H215" s="370"/>
    </row>
    <row r="216" spans="1:9" ht="15" customHeight="1" x14ac:dyDescent="0.2">
      <c r="A216" s="368"/>
      <c r="B216" s="368"/>
      <c r="C216" s="368"/>
      <c r="D216" s="368"/>
      <c r="E216" s="368"/>
      <c r="F216" s="368"/>
      <c r="G216" s="368"/>
      <c r="H216" s="368"/>
    </row>
    <row r="217" spans="1:9" x14ac:dyDescent="0.2">
      <c r="A217" s="368"/>
      <c r="B217" s="368"/>
      <c r="C217" s="368"/>
      <c r="D217" s="368"/>
      <c r="E217" s="368"/>
      <c r="F217" s="368"/>
      <c r="G217" s="368"/>
      <c r="H217" s="368"/>
    </row>
  </sheetData>
  <mergeCells count="101">
    <mergeCell ref="G52:H52"/>
    <mergeCell ref="A53:H57"/>
    <mergeCell ref="G59:H59"/>
    <mergeCell ref="A60:H61"/>
    <mergeCell ref="A76:H79"/>
    <mergeCell ref="A64:H65"/>
    <mergeCell ref="G68:H68"/>
    <mergeCell ref="A69:H69"/>
    <mergeCell ref="G67:H67"/>
    <mergeCell ref="A73:H73"/>
    <mergeCell ref="G63:H63"/>
    <mergeCell ref="G72:H72"/>
    <mergeCell ref="G75:H75"/>
    <mergeCell ref="G1:H1"/>
    <mergeCell ref="A25:C25"/>
    <mergeCell ref="G45:H45"/>
    <mergeCell ref="G46:H46"/>
    <mergeCell ref="A47:H50"/>
    <mergeCell ref="A30:H30"/>
    <mergeCell ref="A33:F33"/>
    <mergeCell ref="G33:H33"/>
    <mergeCell ref="G34:H34"/>
    <mergeCell ref="A35:H35"/>
    <mergeCell ref="A37:F37"/>
    <mergeCell ref="G37:H37"/>
    <mergeCell ref="G38:H38"/>
    <mergeCell ref="A39:H43"/>
    <mergeCell ref="A27:C27"/>
    <mergeCell ref="A216:H217"/>
    <mergeCell ref="G192:H192"/>
    <mergeCell ref="G193:H193"/>
    <mergeCell ref="A195:H196"/>
    <mergeCell ref="A209:H210"/>
    <mergeCell ref="G208:H208"/>
    <mergeCell ref="G198:H198"/>
    <mergeCell ref="G199:H199"/>
    <mergeCell ref="A200:H205"/>
    <mergeCell ref="G207:H207"/>
    <mergeCell ref="A212:E212"/>
    <mergeCell ref="A215:H215"/>
    <mergeCell ref="G214:H214"/>
    <mergeCell ref="A213:F213"/>
    <mergeCell ref="G213:H213"/>
    <mergeCell ref="G94:H94"/>
    <mergeCell ref="G97:H97"/>
    <mergeCell ref="A98:H99"/>
    <mergeCell ref="G85:H85"/>
    <mergeCell ref="G81:H81"/>
    <mergeCell ref="A82:H83"/>
    <mergeCell ref="G93:H93"/>
    <mergeCell ref="A86:H91"/>
    <mergeCell ref="A85:F85"/>
    <mergeCell ref="A131:H132"/>
    <mergeCell ref="G124:H124"/>
    <mergeCell ref="G129:H129"/>
    <mergeCell ref="A129:F129"/>
    <mergeCell ref="G130:H130"/>
    <mergeCell ref="A138:H140"/>
    <mergeCell ref="G128:H128"/>
    <mergeCell ref="G137:H137"/>
    <mergeCell ref="G101:H101"/>
    <mergeCell ref="A103:H108"/>
    <mergeCell ref="A113:H113"/>
    <mergeCell ref="G115:H115"/>
    <mergeCell ref="G121:H121"/>
    <mergeCell ref="G111:H111"/>
    <mergeCell ref="A110:F110"/>
    <mergeCell ref="G110:H110"/>
    <mergeCell ref="A102:F102"/>
    <mergeCell ref="G112:H112"/>
    <mergeCell ref="A125:H126"/>
    <mergeCell ref="G118:H118"/>
    <mergeCell ref="A116:H116"/>
    <mergeCell ref="G142:H142"/>
    <mergeCell ref="G143:H143"/>
    <mergeCell ref="G148:H148"/>
    <mergeCell ref="A161:F161"/>
    <mergeCell ref="G161:H161"/>
    <mergeCell ref="A149:F149"/>
    <mergeCell ref="G144:H144"/>
    <mergeCell ref="A145:H145"/>
    <mergeCell ref="G160:H160"/>
    <mergeCell ref="A147:F147"/>
    <mergeCell ref="G147:H147"/>
    <mergeCell ref="G162:H162"/>
    <mergeCell ref="A163:H167"/>
    <mergeCell ref="A169:F169"/>
    <mergeCell ref="G169:H169"/>
    <mergeCell ref="G170:H170"/>
    <mergeCell ref="A187:H190"/>
    <mergeCell ref="A171:H171"/>
    <mergeCell ref="G173:H173"/>
    <mergeCell ref="G174:H174"/>
    <mergeCell ref="A175:H175"/>
    <mergeCell ref="A182:H183"/>
    <mergeCell ref="G177:H177"/>
    <mergeCell ref="A178:H179"/>
    <mergeCell ref="G181:H181"/>
    <mergeCell ref="A185:F185"/>
    <mergeCell ref="G185:H185"/>
    <mergeCell ref="G186:H186"/>
  </mergeCells>
  <pageMargins left="0.70866141732283472" right="0.70866141732283472" top="0.78740157480314965" bottom="0.78740157480314965" header="0.31496062992125984" footer="0.31496062992125984"/>
  <pageSetup paperSize="9" scale="61" firstPageNumber="41" orientation="portrait" useFirstPageNumber="1" r:id="rId1"/>
  <headerFooter>
    <oddFooter>&amp;L&amp;"-,Kurzíva"Zastupitelstvo Olomouckého kraje 19-12-2016
6. - Rozpočet Olomouckého kraje 2017 - návrh rozpočtu
Příloha č. 3a): Výdaje odborů &amp;R&amp;"-,Kurzíva"Strana &amp;P (celkem 137)</oddFooter>
  </headerFooter>
  <colBreaks count="1" manualBreakCount="1">
    <brk id="12"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71"/>
  <sheetViews>
    <sheetView showGridLines="0" view="pageBreakPreview" topLeftCell="A145" zoomScaleNormal="100" zoomScaleSheetLayoutView="100" workbookViewId="0">
      <selection activeCell="M15" sqref="M15"/>
    </sheetView>
  </sheetViews>
  <sheetFormatPr defaultRowHeight="14.25" x14ac:dyDescent="0.2"/>
  <cols>
    <col min="1" max="1" width="8.5703125" style="141" customWidth="1"/>
    <col min="2" max="2" width="9.140625" style="141"/>
    <col min="3" max="3" width="58.7109375" style="135" customWidth="1"/>
    <col min="4" max="7" width="14.140625" style="133" customWidth="1"/>
    <col min="8" max="8" width="9.140625" style="135" customWidth="1"/>
    <col min="9" max="9" width="13.5703125" style="135" customWidth="1"/>
    <col min="10" max="12" width="9.140625" style="135"/>
    <col min="13" max="13" width="13.28515625" style="135" customWidth="1"/>
    <col min="14" max="16384" width="9.140625" style="135"/>
  </cols>
  <sheetData>
    <row r="1" spans="1:8" ht="23.25" x14ac:dyDescent="0.35">
      <c r="A1" s="247" t="s">
        <v>98</v>
      </c>
      <c r="G1" s="376" t="s">
        <v>167</v>
      </c>
      <c r="H1" s="376"/>
    </row>
    <row r="3" spans="1:8" x14ac:dyDescent="0.2">
      <c r="A3" s="176" t="s">
        <v>1</v>
      </c>
      <c r="B3" s="176" t="s">
        <v>168</v>
      </c>
    </row>
    <row r="4" spans="1:8" x14ac:dyDescent="0.2">
      <c r="B4" s="176" t="s">
        <v>76</v>
      </c>
    </row>
    <row r="6" spans="1:8" s="138" customFormat="1" ht="13.5" thickBot="1" x14ac:dyDescent="0.25">
      <c r="A6" s="249"/>
      <c r="B6" s="249"/>
      <c r="D6" s="134"/>
      <c r="E6" s="134"/>
      <c r="F6" s="134"/>
      <c r="G6" s="134"/>
      <c r="H6" s="138" t="s">
        <v>6</v>
      </c>
    </row>
    <row r="7" spans="1:8" s="138" customFormat="1" ht="39.75" thickTop="1" thickBot="1" x14ac:dyDescent="0.25">
      <c r="A7" s="192" t="s">
        <v>2</v>
      </c>
      <c r="B7" s="193" t="s">
        <v>3</v>
      </c>
      <c r="C7" s="194" t="s">
        <v>4</v>
      </c>
      <c r="D7" s="195" t="s">
        <v>753</v>
      </c>
      <c r="E7" s="195" t="s">
        <v>322</v>
      </c>
      <c r="F7" s="195" t="s">
        <v>323</v>
      </c>
      <c r="G7" s="195" t="s">
        <v>324</v>
      </c>
      <c r="H7" s="81" t="s">
        <v>5</v>
      </c>
    </row>
    <row r="8" spans="1:8" s="201" customFormat="1" ht="12.75" thickTop="1" thickBot="1" x14ac:dyDescent="0.25">
      <c r="A8" s="196">
        <v>1</v>
      </c>
      <c r="B8" s="197">
        <v>2</v>
      </c>
      <c r="C8" s="197">
        <v>3</v>
      </c>
      <c r="D8" s="198">
        <v>4</v>
      </c>
      <c r="E8" s="198">
        <v>5</v>
      </c>
      <c r="F8" s="198">
        <v>6</v>
      </c>
      <c r="G8" s="198">
        <v>7</v>
      </c>
      <c r="H8" s="199" t="s">
        <v>754</v>
      </c>
    </row>
    <row r="9" spans="1:8" ht="15" thickTop="1" x14ac:dyDescent="0.2">
      <c r="A9" s="217">
        <v>4339</v>
      </c>
      <c r="B9" s="218">
        <v>51</v>
      </c>
      <c r="C9" s="222" t="s">
        <v>8</v>
      </c>
      <c r="D9" s="76">
        <v>586</v>
      </c>
      <c r="E9" s="76">
        <v>586</v>
      </c>
      <c r="F9" s="76">
        <v>586</v>
      </c>
      <c r="G9" s="76">
        <f>SUM(G21)</f>
        <v>720</v>
      </c>
      <c r="H9" s="102">
        <f>G9/E9*100</f>
        <v>122.86689419795222</v>
      </c>
    </row>
    <row r="10" spans="1:8" x14ac:dyDescent="0.2">
      <c r="A10" s="217">
        <v>4349</v>
      </c>
      <c r="B10" s="218">
        <v>51</v>
      </c>
      <c r="C10" s="222" t="s">
        <v>8</v>
      </c>
      <c r="D10" s="76">
        <v>120</v>
      </c>
      <c r="E10" s="76">
        <v>260</v>
      </c>
      <c r="F10" s="76">
        <v>240</v>
      </c>
      <c r="G10" s="76">
        <f>SUM(G51)</f>
        <v>290</v>
      </c>
      <c r="H10" s="102">
        <f>G10/E10*100</f>
        <v>111.53846153846155</v>
      </c>
    </row>
    <row r="11" spans="1:8" x14ac:dyDescent="0.2">
      <c r="A11" s="217">
        <v>4399</v>
      </c>
      <c r="B11" s="218">
        <v>51</v>
      </c>
      <c r="C11" s="222" t="s">
        <v>8</v>
      </c>
      <c r="D11" s="76">
        <v>4520</v>
      </c>
      <c r="E11" s="76">
        <v>535</v>
      </c>
      <c r="F11" s="76">
        <v>555</v>
      </c>
      <c r="G11" s="76">
        <f>SUM(G88)</f>
        <v>512</v>
      </c>
      <c r="H11" s="102">
        <f>G11/E11*100</f>
        <v>95.700934579439263</v>
      </c>
    </row>
    <row r="12" spans="1:8" x14ac:dyDescent="0.2">
      <c r="A12" s="217">
        <v>6172</v>
      </c>
      <c r="B12" s="218">
        <v>51</v>
      </c>
      <c r="C12" s="222" t="s">
        <v>8</v>
      </c>
      <c r="D12" s="76">
        <v>18</v>
      </c>
      <c r="E12" s="76">
        <v>273</v>
      </c>
      <c r="F12" s="76">
        <v>273</v>
      </c>
      <c r="G12" s="76">
        <f>SUM(G151)</f>
        <v>49</v>
      </c>
      <c r="H12" s="102">
        <f>G12/E12*100</f>
        <v>17.948717948717949</v>
      </c>
    </row>
    <row r="13" spans="1:8" ht="29.25" thickBot="1" x14ac:dyDescent="0.25">
      <c r="A13" s="223">
        <v>6172</v>
      </c>
      <c r="B13" s="224">
        <v>53</v>
      </c>
      <c r="C13" s="219" t="s">
        <v>10</v>
      </c>
      <c r="D13" s="77">
        <v>570</v>
      </c>
      <c r="E13" s="77"/>
      <c r="F13" s="77"/>
      <c r="G13" s="77"/>
      <c r="H13" s="170"/>
    </row>
    <row r="14" spans="1:8" s="231" customFormat="1" ht="16.5" thickTop="1" thickBot="1" x14ac:dyDescent="0.3">
      <c r="A14" s="360" t="s">
        <v>9</v>
      </c>
      <c r="B14" s="361"/>
      <c r="C14" s="362"/>
      <c r="D14" s="229">
        <f>SUM(D9:D13)</f>
        <v>5814</v>
      </c>
      <c r="E14" s="229">
        <f>SUM(E9:E12)</f>
        <v>1654</v>
      </c>
      <c r="F14" s="229">
        <f>SUM(F9:F12)</f>
        <v>1654</v>
      </c>
      <c r="G14" s="229">
        <f>SUM(G9:G12)</f>
        <v>1571</v>
      </c>
      <c r="H14" s="139">
        <f>G14/E14*100</f>
        <v>94.98186215235792</v>
      </c>
    </row>
    <row r="15" spans="1:8" ht="15.75" thickTop="1" thickBot="1" x14ac:dyDescent="0.25">
      <c r="A15" s="232" t="s">
        <v>755</v>
      </c>
      <c r="B15" s="233"/>
      <c r="C15" s="233"/>
      <c r="D15" s="234">
        <v>327128</v>
      </c>
      <c r="E15" s="233"/>
      <c r="F15" s="233"/>
      <c r="G15" s="233"/>
      <c r="H15" s="235"/>
    </row>
    <row r="16" spans="1:8" s="231" customFormat="1" ht="16.5" thickTop="1" thickBot="1" x14ac:dyDescent="0.3">
      <c r="A16" s="360" t="s">
        <v>9</v>
      </c>
      <c r="B16" s="361"/>
      <c r="C16" s="362"/>
      <c r="D16" s="229">
        <f>SUM(D14:D15)</f>
        <v>332942</v>
      </c>
      <c r="E16" s="229">
        <f t="shared" ref="E16:G16" si="0">SUM(E14:E15)</f>
        <v>1654</v>
      </c>
      <c r="F16" s="229">
        <f t="shared" si="0"/>
        <v>1654</v>
      </c>
      <c r="G16" s="229">
        <f t="shared" si="0"/>
        <v>1571</v>
      </c>
      <c r="H16" s="139">
        <f t="shared" ref="H16" si="1">G16/E16*100</f>
        <v>94.98186215235792</v>
      </c>
    </row>
    <row r="17" spans="1:9" ht="15" thickTop="1" x14ac:dyDescent="0.2">
      <c r="A17" s="135"/>
      <c r="B17" s="135"/>
      <c r="D17" s="135"/>
      <c r="E17" s="135"/>
      <c r="F17" s="135"/>
      <c r="G17" s="135"/>
    </row>
    <row r="18" spans="1:9" x14ac:dyDescent="0.2">
      <c r="A18" s="375" t="s">
        <v>349</v>
      </c>
      <c r="B18" s="375"/>
      <c r="C18" s="375"/>
      <c r="D18" s="375"/>
      <c r="E18" s="375"/>
      <c r="F18" s="375"/>
      <c r="G18" s="375"/>
      <c r="H18" s="375"/>
    </row>
    <row r="19" spans="1:9" x14ac:dyDescent="0.2">
      <c r="A19" s="136"/>
      <c r="B19" s="136"/>
      <c r="C19" s="136"/>
      <c r="D19" s="136"/>
      <c r="E19" s="136"/>
      <c r="F19" s="136"/>
      <c r="G19" s="136"/>
      <c r="H19" s="136"/>
    </row>
    <row r="20" spans="1:9" ht="15" x14ac:dyDescent="0.25">
      <c r="A20" s="142" t="s">
        <v>13</v>
      </c>
    </row>
    <row r="21" spans="1:9" ht="17.25" customHeight="1" thickBot="1" x14ac:dyDescent="0.3">
      <c r="A21" s="143" t="s">
        <v>169</v>
      </c>
      <c r="B21" s="144"/>
      <c r="C21" s="145"/>
      <c r="D21" s="146"/>
      <c r="E21" s="146"/>
      <c r="F21" s="146"/>
      <c r="G21" s="352">
        <f>SUM(G22)</f>
        <v>720</v>
      </c>
      <c r="H21" s="352"/>
      <c r="I21" s="32"/>
    </row>
    <row r="22" spans="1:9" ht="15.75" thickTop="1" x14ac:dyDescent="0.25">
      <c r="A22" s="140" t="s">
        <v>20</v>
      </c>
      <c r="G22" s="366">
        <f>SUM(G23,G36,G44)</f>
        <v>720</v>
      </c>
      <c r="H22" s="367"/>
    </row>
    <row r="23" spans="1:9" ht="15" x14ac:dyDescent="0.25">
      <c r="A23" s="184" t="s">
        <v>351</v>
      </c>
      <c r="G23" s="395">
        <v>670</v>
      </c>
      <c r="H23" s="396"/>
    </row>
    <row r="24" spans="1:9" ht="14.25" customHeight="1" x14ac:dyDescent="0.2">
      <c r="A24" s="393" t="s">
        <v>350</v>
      </c>
      <c r="B24" s="393"/>
      <c r="C24" s="393"/>
      <c r="D24" s="393"/>
      <c r="E24" s="393"/>
      <c r="F24" s="393"/>
      <c r="G24" s="393"/>
      <c r="H24" s="393"/>
    </row>
    <row r="25" spans="1:9" ht="14.25" customHeight="1" x14ac:dyDescent="0.2">
      <c r="A25" s="393"/>
      <c r="B25" s="393"/>
      <c r="C25" s="393"/>
      <c r="D25" s="393"/>
      <c r="E25" s="393"/>
      <c r="F25" s="393"/>
      <c r="G25" s="393"/>
      <c r="H25" s="393"/>
    </row>
    <row r="26" spans="1:9" ht="14.25" customHeight="1" x14ac:dyDescent="0.2">
      <c r="A26" s="393"/>
      <c r="B26" s="393"/>
      <c r="C26" s="393"/>
      <c r="D26" s="393"/>
      <c r="E26" s="393"/>
      <c r="F26" s="393"/>
      <c r="G26" s="393"/>
      <c r="H26" s="393"/>
    </row>
    <row r="27" spans="1:9" ht="14.25" customHeight="1" x14ac:dyDescent="0.2">
      <c r="A27" s="393"/>
      <c r="B27" s="393"/>
      <c r="C27" s="393"/>
      <c r="D27" s="393"/>
      <c r="E27" s="393"/>
      <c r="F27" s="393"/>
      <c r="G27" s="393"/>
      <c r="H27" s="393"/>
    </row>
    <row r="28" spans="1:9" ht="14.25" customHeight="1" x14ac:dyDescent="0.2">
      <c r="A28" s="393"/>
      <c r="B28" s="393"/>
      <c r="C28" s="393"/>
      <c r="D28" s="393"/>
      <c r="E28" s="393"/>
      <c r="F28" s="393"/>
      <c r="G28" s="393"/>
      <c r="H28" s="393"/>
    </row>
    <row r="29" spans="1:9" ht="14.25" customHeight="1" x14ac:dyDescent="0.2">
      <c r="A29" s="393"/>
      <c r="B29" s="393"/>
      <c r="C29" s="393"/>
      <c r="D29" s="393"/>
      <c r="E29" s="393"/>
      <c r="F29" s="393"/>
      <c r="G29" s="393"/>
      <c r="H29" s="393"/>
    </row>
    <row r="30" spans="1:9" ht="14.25" customHeight="1" x14ac:dyDescent="0.2">
      <c r="A30" s="393"/>
      <c r="B30" s="393"/>
      <c r="C30" s="393"/>
      <c r="D30" s="393"/>
      <c r="E30" s="393"/>
      <c r="F30" s="393"/>
      <c r="G30" s="393"/>
      <c r="H30" s="393"/>
    </row>
    <row r="31" spans="1:9" ht="14.25" customHeight="1" x14ac:dyDescent="0.2">
      <c r="A31" s="393"/>
      <c r="B31" s="393"/>
      <c r="C31" s="393"/>
      <c r="D31" s="393"/>
      <c r="E31" s="393"/>
      <c r="F31" s="393"/>
      <c r="G31" s="393"/>
      <c r="H31" s="393"/>
    </row>
    <row r="32" spans="1:9" ht="14.25" customHeight="1" x14ac:dyDescent="0.2">
      <c r="A32" s="393"/>
      <c r="B32" s="393"/>
      <c r="C32" s="393"/>
      <c r="D32" s="393"/>
      <c r="E32" s="393"/>
      <c r="F32" s="393"/>
      <c r="G32" s="393"/>
      <c r="H32" s="393"/>
    </row>
    <row r="33" spans="1:8" ht="15" customHeight="1" x14ac:dyDescent="0.2">
      <c r="A33" s="393"/>
      <c r="B33" s="393"/>
      <c r="C33" s="393"/>
      <c r="D33" s="393"/>
      <c r="E33" s="393"/>
      <c r="F33" s="393"/>
      <c r="G33" s="393"/>
      <c r="H33" s="393"/>
    </row>
    <row r="34" spans="1:8" ht="15" customHeight="1" x14ac:dyDescent="0.2">
      <c r="A34" s="393"/>
      <c r="B34" s="393"/>
      <c r="C34" s="393"/>
      <c r="D34" s="393"/>
      <c r="E34" s="393"/>
      <c r="F34" s="393"/>
      <c r="G34" s="393"/>
      <c r="H34" s="393"/>
    </row>
    <row r="35" spans="1:8" ht="15" x14ac:dyDescent="0.25">
      <c r="A35" s="140"/>
      <c r="G35" s="177"/>
      <c r="H35" s="178"/>
    </row>
    <row r="36" spans="1:8" ht="15" x14ac:dyDescent="0.25">
      <c r="A36" s="184" t="s">
        <v>352</v>
      </c>
      <c r="G36" s="395">
        <v>20</v>
      </c>
      <c r="H36" s="396"/>
    </row>
    <row r="37" spans="1:8" ht="15" customHeight="1" x14ac:dyDescent="0.2">
      <c r="A37" s="373" t="s">
        <v>353</v>
      </c>
      <c r="B37" s="373"/>
      <c r="C37" s="373"/>
      <c r="D37" s="373"/>
      <c r="E37" s="373"/>
      <c r="F37" s="373"/>
      <c r="G37" s="373"/>
      <c r="H37" s="373"/>
    </row>
    <row r="38" spans="1:8" ht="15" customHeight="1" x14ac:dyDescent="0.2">
      <c r="A38" s="373"/>
      <c r="B38" s="373"/>
      <c r="C38" s="373"/>
      <c r="D38" s="373"/>
      <c r="E38" s="373"/>
      <c r="F38" s="373"/>
      <c r="G38" s="373"/>
      <c r="H38" s="373"/>
    </row>
    <row r="39" spans="1:8" ht="12.75" customHeight="1" x14ac:dyDescent="0.2">
      <c r="A39" s="373"/>
      <c r="B39" s="373"/>
      <c r="C39" s="373"/>
      <c r="D39" s="373"/>
      <c r="E39" s="373"/>
      <c r="F39" s="373"/>
      <c r="G39" s="373"/>
      <c r="H39" s="373"/>
    </row>
    <row r="40" spans="1:8" ht="15" customHeight="1" x14ac:dyDescent="0.2">
      <c r="A40" s="373"/>
      <c r="B40" s="373"/>
      <c r="C40" s="373"/>
      <c r="D40" s="373"/>
      <c r="E40" s="373"/>
      <c r="F40" s="373"/>
      <c r="G40" s="373"/>
      <c r="H40" s="373"/>
    </row>
    <row r="41" spans="1:8" ht="15" customHeight="1" x14ac:dyDescent="0.2">
      <c r="A41" s="373"/>
      <c r="B41" s="373"/>
      <c r="C41" s="373"/>
      <c r="D41" s="373"/>
      <c r="E41" s="373"/>
      <c r="F41" s="373"/>
      <c r="G41" s="373"/>
      <c r="H41" s="373"/>
    </row>
    <row r="42" spans="1:8" ht="15" customHeight="1" x14ac:dyDescent="0.2">
      <c r="A42" s="373"/>
      <c r="B42" s="373"/>
      <c r="C42" s="373"/>
      <c r="D42" s="373"/>
      <c r="E42" s="373"/>
      <c r="F42" s="373"/>
      <c r="G42" s="373"/>
      <c r="H42" s="373"/>
    </row>
    <row r="43" spans="1:8" ht="15" x14ac:dyDescent="0.25">
      <c r="A43" s="185"/>
      <c r="B43" s="185"/>
      <c r="C43" s="185"/>
      <c r="D43" s="185"/>
      <c r="E43" s="185"/>
      <c r="F43" s="185"/>
      <c r="G43" s="185"/>
      <c r="H43" s="185"/>
    </row>
    <row r="44" spans="1:8" ht="15" x14ac:dyDescent="0.25">
      <c r="A44" s="184" t="s">
        <v>354</v>
      </c>
      <c r="G44" s="395">
        <v>30</v>
      </c>
      <c r="H44" s="396"/>
    </row>
    <row r="45" spans="1:8" ht="15" customHeight="1" x14ac:dyDescent="0.2">
      <c r="A45" s="373" t="s">
        <v>355</v>
      </c>
      <c r="B45" s="373"/>
      <c r="C45" s="373"/>
      <c r="D45" s="373"/>
      <c r="E45" s="373"/>
      <c r="F45" s="373"/>
      <c r="G45" s="373"/>
      <c r="H45" s="373"/>
    </row>
    <row r="46" spans="1:8" ht="15" customHeight="1" x14ac:dyDescent="0.2">
      <c r="A46" s="373"/>
      <c r="B46" s="373"/>
      <c r="C46" s="373"/>
      <c r="D46" s="373"/>
      <c r="E46" s="373"/>
      <c r="F46" s="373"/>
      <c r="G46" s="373"/>
      <c r="H46" s="373"/>
    </row>
    <row r="47" spans="1:8" ht="15" customHeight="1" x14ac:dyDescent="0.2">
      <c r="A47" s="373"/>
      <c r="B47" s="373"/>
      <c r="C47" s="373"/>
      <c r="D47" s="373"/>
      <c r="E47" s="373"/>
      <c r="F47" s="373"/>
      <c r="G47" s="373"/>
      <c r="H47" s="373"/>
    </row>
    <row r="48" spans="1:8" ht="15" customHeight="1" x14ac:dyDescent="0.2">
      <c r="A48" s="373"/>
      <c r="B48" s="373"/>
      <c r="C48" s="373"/>
      <c r="D48" s="373"/>
      <c r="E48" s="373"/>
      <c r="F48" s="373"/>
      <c r="G48" s="373"/>
      <c r="H48" s="373"/>
    </row>
    <row r="49" spans="1:9" ht="15" customHeight="1" x14ac:dyDescent="0.2">
      <c r="A49" s="373"/>
      <c r="B49" s="373"/>
      <c r="C49" s="373"/>
      <c r="D49" s="373"/>
      <c r="E49" s="373"/>
      <c r="F49" s="373"/>
      <c r="G49" s="373"/>
      <c r="H49" s="373"/>
    </row>
    <row r="50" spans="1:9" ht="15" x14ac:dyDescent="0.25">
      <c r="A50" s="185"/>
      <c r="B50" s="185"/>
      <c r="C50" s="185"/>
      <c r="D50" s="185"/>
      <c r="E50" s="185"/>
      <c r="F50" s="185"/>
      <c r="G50" s="185"/>
      <c r="H50" s="185"/>
    </row>
    <row r="51" spans="1:9" ht="17.25" customHeight="1" thickBot="1" x14ac:dyDescent="0.3">
      <c r="A51" s="143" t="s">
        <v>170</v>
      </c>
      <c r="B51" s="144"/>
      <c r="C51" s="145"/>
      <c r="D51" s="146"/>
      <c r="E51" s="146"/>
      <c r="F51" s="146"/>
      <c r="G51" s="352">
        <f>SUM(G52)</f>
        <v>290</v>
      </c>
      <c r="H51" s="352"/>
      <c r="I51" s="32"/>
    </row>
    <row r="52" spans="1:9" ht="15.75" thickTop="1" x14ac:dyDescent="0.25">
      <c r="A52" s="140" t="s">
        <v>20</v>
      </c>
      <c r="G52" s="366">
        <f>SUM(G53,G60,G67,G75,G79)</f>
        <v>290</v>
      </c>
      <c r="H52" s="367"/>
    </row>
    <row r="53" spans="1:9" ht="15" x14ac:dyDescent="0.25">
      <c r="A53" s="184" t="s">
        <v>213</v>
      </c>
      <c r="G53" s="395">
        <v>100</v>
      </c>
      <c r="H53" s="396"/>
    </row>
    <row r="54" spans="1:9" x14ac:dyDescent="0.2">
      <c r="A54" s="393" t="s">
        <v>204</v>
      </c>
      <c r="B54" s="393"/>
      <c r="C54" s="393"/>
      <c r="D54" s="393"/>
      <c r="E54" s="393"/>
      <c r="F54" s="393"/>
      <c r="G54" s="393"/>
      <c r="H54" s="393"/>
    </row>
    <row r="55" spans="1:9" x14ac:dyDescent="0.2">
      <c r="A55" s="393"/>
      <c r="B55" s="393"/>
      <c r="C55" s="393"/>
      <c r="D55" s="393"/>
      <c r="E55" s="393"/>
      <c r="F55" s="393"/>
      <c r="G55" s="393"/>
      <c r="H55" s="393"/>
    </row>
    <row r="56" spans="1:9" x14ac:dyDescent="0.2">
      <c r="A56" s="393"/>
      <c r="B56" s="393"/>
      <c r="C56" s="393"/>
      <c r="D56" s="393"/>
      <c r="E56" s="393"/>
      <c r="F56" s="393"/>
      <c r="G56" s="393"/>
      <c r="H56" s="393"/>
    </row>
    <row r="57" spans="1:9" x14ac:dyDescent="0.2">
      <c r="A57" s="393"/>
      <c r="B57" s="393"/>
      <c r="C57" s="393"/>
      <c r="D57" s="393"/>
      <c r="E57" s="393"/>
      <c r="F57" s="393"/>
      <c r="G57" s="393"/>
      <c r="H57" s="393"/>
    </row>
    <row r="58" spans="1:9" ht="15" x14ac:dyDescent="0.25">
      <c r="A58" s="140"/>
      <c r="G58" s="177"/>
      <c r="H58" s="178"/>
    </row>
    <row r="59" spans="1:9" ht="15" x14ac:dyDescent="0.25">
      <c r="A59" s="404" t="s">
        <v>214</v>
      </c>
      <c r="B59" s="377"/>
      <c r="C59" s="377"/>
      <c r="D59" s="377"/>
      <c r="E59" s="377"/>
      <c r="F59" s="377"/>
      <c r="G59" s="177"/>
      <c r="H59" s="178"/>
    </row>
    <row r="60" spans="1:9" ht="15" x14ac:dyDescent="0.25">
      <c r="A60" s="377"/>
      <c r="B60" s="377"/>
      <c r="C60" s="377"/>
      <c r="D60" s="377"/>
      <c r="E60" s="377"/>
      <c r="F60" s="377"/>
      <c r="G60" s="395">
        <v>50</v>
      </c>
      <c r="H60" s="396"/>
    </row>
    <row r="61" spans="1:9" ht="14.25" customHeight="1" x14ac:dyDescent="0.2">
      <c r="A61" s="393" t="s">
        <v>356</v>
      </c>
      <c r="B61" s="402"/>
      <c r="C61" s="402"/>
      <c r="D61" s="402"/>
      <c r="E61" s="402"/>
      <c r="F61" s="402"/>
      <c r="G61" s="402"/>
      <c r="H61" s="402"/>
    </row>
    <row r="62" spans="1:9" ht="14.25" customHeight="1" x14ac:dyDescent="0.2">
      <c r="A62" s="402"/>
      <c r="B62" s="402"/>
      <c r="C62" s="402"/>
      <c r="D62" s="402"/>
      <c r="E62" s="402"/>
      <c r="F62" s="402"/>
      <c r="G62" s="402"/>
      <c r="H62" s="402"/>
    </row>
    <row r="63" spans="1:9" ht="14.25" customHeight="1" x14ac:dyDescent="0.2">
      <c r="A63" s="402"/>
      <c r="B63" s="402"/>
      <c r="C63" s="402"/>
      <c r="D63" s="402"/>
      <c r="E63" s="402"/>
      <c r="F63" s="402"/>
      <c r="G63" s="402"/>
      <c r="H63" s="402"/>
    </row>
    <row r="64" spans="1:9" ht="14.25" customHeight="1" x14ac:dyDescent="0.2">
      <c r="A64" s="402"/>
      <c r="B64" s="402"/>
      <c r="C64" s="402"/>
      <c r="D64" s="402"/>
      <c r="E64" s="402"/>
      <c r="F64" s="402"/>
      <c r="G64" s="402"/>
      <c r="H64" s="402"/>
    </row>
    <row r="65" spans="1:8" ht="14.25" customHeight="1" x14ac:dyDescent="0.2">
      <c r="A65" s="402"/>
      <c r="B65" s="402"/>
      <c r="C65" s="402"/>
      <c r="D65" s="402"/>
      <c r="E65" s="402"/>
      <c r="F65" s="402"/>
      <c r="G65" s="402"/>
      <c r="H65" s="402"/>
    </row>
    <row r="66" spans="1:8" ht="15" x14ac:dyDescent="0.25">
      <c r="A66" s="140"/>
      <c r="G66" s="177"/>
      <c r="H66" s="178"/>
    </row>
    <row r="67" spans="1:8" ht="15" x14ac:dyDescent="0.25">
      <c r="A67" s="184" t="s">
        <v>205</v>
      </c>
      <c r="G67" s="395">
        <v>30</v>
      </c>
      <c r="H67" s="396"/>
    </row>
    <row r="68" spans="1:8" x14ac:dyDescent="0.2">
      <c r="A68" s="393" t="s">
        <v>729</v>
      </c>
      <c r="B68" s="402"/>
      <c r="C68" s="402"/>
      <c r="D68" s="402"/>
      <c r="E68" s="402"/>
      <c r="F68" s="402"/>
      <c r="G68" s="402"/>
      <c r="H68" s="402"/>
    </row>
    <row r="69" spans="1:8" x14ac:dyDescent="0.2">
      <c r="A69" s="402"/>
      <c r="B69" s="402"/>
      <c r="C69" s="402"/>
      <c r="D69" s="402"/>
      <c r="E69" s="402"/>
      <c r="F69" s="402"/>
      <c r="G69" s="402"/>
      <c r="H69" s="402"/>
    </row>
    <row r="70" spans="1:8" x14ac:dyDescent="0.2">
      <c r="A70" s="402"/>
      <c r="B70" s="402"/>
      <c r="C70" s="402"/>
      <c r="D70" s="402"/>
      <c r="E70" s="402"/>
      <c r="F70" s="402"/>
      <c r="G70" s="402"/>
      <c r="H70" s="402"/>
    </row>
    <row r="71" spans="1:8" x14ac:dyDescent="0.2">
      <c r="A71" s="402"/>
      <c r="B71" s="402"/>
      <c r="C71" s="402"/>
      <c r="D71" s="402"/>
      <c r="E71" s="402"/>
      <c r="F71" s="402"/>
      <c r="G71" s="402"/>
      <c r="H71" s="402"/>
    </row>
    <row r="72" spans="1:8" x14ac:dyDescent="0.2">
      <c r="A72" s="402"/>
      <c r="B72" s="402"/>
      <c r="C72" s="402"/>
      <c r="D72" s="402"/>
      <c r="E72" s="402"/>
      <c r="F72" s="402"/>
      <c r="G72" s="402"/>
      <c r="H72" s="402"/>
    </row>
    <row r="73" spans="1:8" ht="15" x14ac:dyDescent="0.2">
      <c r="A73" s="180"/>
      <c r="B73" s="180"/>
      <c r="C73" s="180"/>
      <c r="D73" s="180"/>
      <c r="E73" s="180"/>
      <c r="F73" s="180"/>
      <c r="G73" s="180"/>
      <c r="H73" s="180"/>
    </row>
    <row r="74" spans="1:8" ht="15" customHeight="1" x14ac:dyDescent="0.2">
      <c r="A74" s="421" t="s">
        <v>206</v>
      </c>
      <c r="B74" s="421"/>
      <c r="C74" s="421"/>
      <c r="D74" s="421"/>
      <c r="E74" s="421"/>
      <c r="F74" s="421"/>
      <c r="G74" s="180"/>
      <c r="H74" s="180"/>
    </row>
    <row r="75" spans="1:8" ht="15" x14ac:dyDescent="0.25">
      <c r="A75" s="421"/>
      <c r="B75" s="421"/>
      <c r="C75" s="421"/>
      <c r="D75" s="421"/>
      <c r="E75" s="421"/>
      <c r="F75" s="421"/>
      <c r="G75" s="395">
        <v>80</v>
      </c>
      <c r="H75" s="396"/>
    </row>
    <row r="76" spans="1:8" x14ac:dyDescent="0.2">
      <c r="A76" s="373" t="s">
        <v>207</v>
      </c>
      <c r="B76" s="373"/>
      <c r="C76" s="373"/>
      <c r="D76" s="373"/>
      <c r="E76" s="373"/>
      <c r="F76" s="373"/>
      <c r="G76" s="373"/>
      <c r="H76" s="373"/>
    </row>
    <row r="77" spans="1:8" x14ac:dyDescent="0.2">
      <c r="A77" s="373"/>
      <c r="B77" s="373"/>
      <c r="C77" s="373"/>
      <c r="D77" s="373"/>
      <c r="E77" s="373"/>
      <c r="F77" s="373"/>
      <c r="G77" s="373"/>
      <c r="H77" s="373"/>
    </row>
    <row r="78" spans="1:8" ht="15" x14ac:dyDescent="0.2">
      <c r="A78" s="180"/>
      <c r="B78" s="180"/>
      <c r="C78" s="180"/>
      <c r="D78" s="180"/>
      <c r="E78" s="180"/>
      <c r="F78" s="180"/>
      <c r="G78" s="180"/>
      <c r="H78" s="180"/>
    </row>
    <row r="79" spans="1:8" ht="14.25" customHeight="1" x14ac:dyDescent="0.25">
      <c r="A79" s="403" t="s">
        <v>208</v>
      </c>
      <c r="B79" s="403"/>
      <c r="C79" s="403"/>
      <c r="D79" s="403"/>
      <c r="E79" s="403"/>
      <c r="F79" s="403"/>
      <c r="G79" s="395">
        <v>30</v>
      </c>
      <c r="H79" s="396"/>
    </row>
    <row r="80" spans="1:8" ht="15.75" customHeight="1" x14ac:dyDescent="0.2">
      <c r="A80" s="393" t="s">
        <v>357</v>
      </c>
      <c r="B80" s="393"/>
      <c r="C80" s="393"/>
      <c r="D80" s="393"/>
      <c r="E80" s="393"/>
      <c r="F80" s="393"/>
      <c r="G80" s="393"/>
      <c r="H80" s="393"/>
    </row>
    <row r="81" spans="1:9" ht="15" customHeight="1" x14ac:dyDescent="0.2">
      <c r="A81" s="393"/>
      <c r="B81" s="393"/>
      <c r="C81" s="393"/>
      <c r="D81" s="393"/>
      <c r="E81" s="393"/>
      <c r="F81" s="393"/>
      <c r="G81" s="393"/>
      <c r="H81" s="393"/>
    </row>
    <row r="82" spans="1:9" ht="15" customHeight="1" x14ac:dyDescent="0.2">
      <c r="A82" s="393"/>
      <c r="B82" s="393"/>
      <c r="C82" s="393"/>
      <c r="D82" s="393"/>
      <c r="E82" s="393"/>
      <c r="F82" s="393"/>
      <c r="G82" s="393"/>
      <c r="H82" s="393"/>
    </row>
    <row r="83" spans="1:9" ht="15" customHeight="1" x14ac:dyDescent="0.2">
      <c r="A83" s="393"/>
      <c r="B83" s="393"/>
      <c r="C83" s="393"/>
      <c r="D83" s="393"/>
      <c r="E83" s="393"/>
      <c r="F83" s="393"/>
      <c r="G83" s="393"/>
      <c r="H83" s="393"/>
    </row>
    <row r="84" spans="1:9" ht="15" customHeight="1" x14ac:dyDescent="0.2">
      <c r="A84" s="393"/>
      <c r="B84" s="393"/>
      <c r="C84" s="393"/>
      <c r="D84" s="393"/>
      <c r="E84" s="393"/>
      <c r="F84" s="393"/>
      <c r="G84" s="393"/>
      <c r="H84" s="393"/>
    </row>
    <row r="85" spans="1:9" ht="15" customHeight="1" x14ac:dyDescent="0.2">
      <c r="A85" s="393"/>
      <c r="B85" s="393"/>
      <c r="C85" s="393"/>
      <c r="D85" s="393"/>
      <c r="E85" s="393"/>
      <c r="F85" s="393"/>
      <c r="G85" s="393"/>
      <c r="H85" s="393"/>
    </row>
    <row r="86" spans="1:9" ht="9.75" customHeight="1" x14ac:dyDescent="0.2">
      <c r="A86" s="393"/>
      <c r="B86" s="393"/>
      <c r="C86" s="393"/>
      <c r="D86" s="393"/>
      <c r="E86" s="393"/>
      <c r="F86" s="393"/>
      <c r="G86" s="393"/>
      <c r="H86" s="393"/>
    </row>
    <row r="87" spans="1:9" ht="15" x14ac:dyDescent="0.25">
      <c r="A87" s="140"/>
      <c r="G87" s="177"/>
      <c r="H87" s="178"/>
    </row>
    <row r="88" spans="1:9" ht="17.25" customHeight="1" thickBot="1" x14ac:dyDescent="0.3">
      <c r="A88" s="143" t="s">
        <v>171</v>
      </c>
      <c r="B88" s="144"/>
      <c r="C88" s="145"/>
      <c r="D88" s="146"/>
      <c r="E88" s="146"/>
      <c r="F88" s="146"/>
      <c r="G88" s="352">
        <f>SUM(G89,G94,G106,G145)</f>
        <v>512</v>
      </c>
      <c r="H88" s="352"/>
      <c r="I88" s="32"/>
    </row>
    <row r="89" spans="1:9" ht="15.75" thickTop="1" x14ac:dyDescent="0.25">
      <c r="A89" s="140" t="s">
        <v>18</v>
      </c>
      <c r="G89" s="366">
        <v>50</v>
      </c>
      <c r="H89" s="367"/>
    </row>
    <row r="90" spans="1:9" ht="15" x14ac:dyDescent="0.25">
      <c r="A90" s="184" t="s">
        <v>359</v>
      </c>
      <c r="G90" s="177"/>
      <c r="H90" s="178"/>
    </row>
    <row r="91" spans="1:9" ht="15" customHeight="1" x14ac:dyDescent="0.2">
      <c r="A91" s="373" t="s">
        <v>358</v>
      </c>
      <c r="B91" s="373"/>
      <c r="C91" s="373"/>
      <c r="D91" s="373"/>
      <c r="E91" s="373"/>
      <c r="F91" s="373"/>
      <c r="G91" s="373"/>
      <c r="H91" s="373"/>
    </row>
    <row r="92" spans="1:9" ht="15" customHeight="1" x14ac:dyDescent="0.2">
      <c r="A92" s="373"/>
      <c r="B92" s="373"/>
      <c r="C92" s="373"/>
      <c r="D92" s="373"/>
      <c r="E92" s="373"/>
      <c r="F92" s="373"/>
      <c r="G92" s="373"/>
      <c r="H92" s="373"/>
    </row>
    <row r="93" spans="1:9" ht="15" x14ac:dyDescent="0.25">
      <c r="A93" s="140"/>
      <c r="G93" s="177"/>
      <c r="H93" s="178"/>
    </row>
    <row r="94" spans="1:9" s="70" customFormat="1" ht="17.25" customHeight="1" x14ac:dyDescent="0.25">
      <c r="A94" s="68" t="s">
        <v>201</v>
      </c>
      <c r="B94" s="244"/>
      <c r="C94" s="242"/>
      <c r="D94" s="241"/>
      <c r="E94" s="241"/>
      <c r="F94" s="241"/>
      <c r="G94" s="366">
        <v>241</v>
      </c>
      <c r="H94" s="367"/>
      <c r="I94" s="86"/>
    </row>
    <row r="95" spans="1:9" s="70" customFormat="1" ht="17.25" customHeight="1" x14ac:dyDescent="0.2">
      <c r="A95" s="401" t="s">
        <v>209</v>
      </c>
      <c r="B95" s="401"/>
      <c r="C95" s="401"/>
      <c r="D95" s="401"/>
      <c r="E95" s="401"/>
      <c r="F95" s="401"/>
      <c r="G95" s="401"/>
      <c r="H95" s="401"/>
      <c r="I95" s="86"/>
    </row>
    <row r="96" spans="1:9" s="70" customFormat="1" ht="17.25" customHeight="1" x14ac:dyDescent="0.2">
      <c r="A96" s="420" t="s">
        <v>360</v>
      </c>
      <c r="B96" s="420"/>
      <c r="C96" s="420"/>
      <c r="D96" s="420"/>
      <c r="E96" s="420"/>
      <c r="F96" s="420"/>
      <c r="G96" s="420"/>
      <c r="H96" s="420"/>
      <c r="I96" s="86"/>
    </row>
    <row r="97" spans="1:9" s="70" customFormat="1" ht="17.25" customHeight="1" x14ac:dyDescent="0.2">
      <c r="A97" s="420"/>
      <c r="B97" s="420"/>
      <c r="C97" s="420"/>
      <c r="D97" s="420"/>
      <c r="E97" s="420"/>
      <c r="F97" s="420"/>
      <c r="G97" s="420"/>
      <c r="H97" s="420"/>
      <c r="I97" s="86"/>
    </row>
    <row r="98" spans="1:9" s="70" customFormat="1" ht="17.25" customHeight="1" x14ac:dyDescent="0.2">
      <c r="A98" s="420"/>
      <c r="B98" s="420"/>
      <c r="C98" s="420"/>
      <c r="D98" s="420"/>
      <c r="E98" s="420"/>
      <c r="F98" s="420"/>
      <c r="G98" s="420"/>
      <c r="H98" s="420"/>
      <c r="I98" s="86"/>
    </row>
    <row r="99" spans="1:9" s="70" customFormat="1" ht="17.25" customHeight="1" x14ac:dyDescent="0.2">
      <c r="A99" s="420"/>
      <c r="B99" s="420"/>
      <c r="C99" s="420"/>
      <c r="D99" s="420"/>
      <c r="E99" s="420"/>
      <c r="F99" s="420"/>
      <c r="G99" s="420"/>
      <c r="H99" s="420"/>
      <c r="I99" s="86"/>
    </row>
    <row r="100" spans="1:9" s="70" customFormat="1" ht="17.25" customHeight="1" x14ac:dyDescent="0.2">
      <c r="A100" s="420"/>
      <c r="B100" s="420"/>
      <c r="C100" s="420"/>
      <c r="D100" s="420"/>
      <c r="E100" s="420"/>
      <c r="F100" s="420"/>
      <c r="G100" s="420"/>
      <c r="H100" s="420"/>
      <c r="I100" s="86"/>
    </row>
    <row r="101" spans="1:9" s="70" customFormat="1" ht="17.25" customHeight="1" x14ac:dyDescent="0.2">
      <c r="A101" s="420"/>
      <c r="B101" s="420"/>
      <c r="C101" s="420"/>
      <c r="D101" s="420"/>
      <c r="E101" s="420"/>
      <c r="F101" s="420"/>
      <c r="G101" s="420"/>
      <c r="H101" s="420"/>
      <c r="I101" s="86"/>
    </row>
    <row r="102" spans="1:9" s="70" customFormat="1" ht="17.25" customHeight="1" x14ac:dyDescent="0.2">
      <c r="A102" s="420"/>
      <c r="B102" s="420"/>
      <c r="C102" s="420"/>
      <c r="D102" s="420"/>
      <c r="E102" s="420"/>
      <c r="F102" s="420"/>
      <c r="G102" s="420"/>
      <c r="H102" s="420"/>
      <c r="I102" s="86"/>
    </row>
    <row r="103" spans="1:9" s="70" customFormat="1" ht="17.25" customHeight="1" x14ac:dyDescent="0.2">
      <c r="A103" s="420"/>
      <c r="B103" s="420"/>
      <c r="C103" s="420"/>
      <c r="D103" s="420"/>
      <c r="E103" s="420"/>
      <c r="F103" s="420"/>
      <c r="G103" s="420"/>
      <c r="H103" s="420"/>
      <c r="I103" s="86"/>
    </row>
    <row r="104" spans="1:9" s="70" customFormat="1" ht="17.25" customHeight="1" x14ac:dyDescent="0.2">
      <c r="A104" s="420"/>
      <c r="B104" s="420"/>
      <c r="C104" s="420"/>
      <c r="D104" s="420"/>
      <c r="E104" s="420"/>
      <c r="F104" s="420"/>
      <c r="G104" s="420"/>
      <c r="H104" s="420"/>
      <c r="I104" s="86"/>
    </row>
    <row r="105" spans="1:9" s="70" customFormat="1" ht="17.25" customHeight="1" x14ac:dyDescent="0.25">
      <c r="A105" s="243"/>
      <c r="B105" s="244"/>
      <c r="C105" s="242"/>
      <c r="D105" s="241"/>
      <c r="E105" s="241"/>
      <c r="F105" s="241"/>
      <c r="G105" s="245"/>
      <c r="H105" s="245"/>
      <c r="I105" s="86"/>
    </row>
    <row r="106" spans="1:9" ht="15" x14ac:dyDescent="0.25">
      <c r="A106" s="140" t="s">
        <v>20</v>
      </c>
      <c r="G106" s="366">
        <f>SUM(G107,G118,G127,G134)</f>
        <v>169</v>
      </c>
      <c r="H106" s="367"/>
      <c r="I106" s="32"/>
    </row>
    <row r="107" spans="1:9" s="70" customFormat="1" ht="17.25" customHeight="1" x14ac:dyDescent="0.25">
      <c r="A107" s="236" t="s">
        <v>210</v>
      </c>
      <c r="B107" s="244"/>
      <c r="C107" s="242"/>
      <c r="D107" s="241"/>
      <c r="E107" s="241"/>
      <c r="F107" s="241"/>
      <c r="G107" s="395">
        <v>60</v>
      </c>
      <c r="H107" s="396"/>
      <c r="I107" s="86"/>
    </row>
    <row r="108" spans="1:9" ht="14.25" customHeight="1" x14ac:dyDescent="0.2">
      <c r="A108" s="393" t="s">
        <v>361</v>
      </c>
      <c r="B108" s="393"/>
      <c r="C108" s="393"/>
      <c r="D108" s="393"/>
      <c r="E108" s="393"/>
      <c r="F108" s="393"/>
      <c r="G108" s="393"/>
      <c r="H108" s="393"/>
    </row>
    <row r="109" spans="1:9" ht="14.25" customHeight="1" x14ac:dyDescent="0.2">
      <c r="A109" s="393"/>
      <c r="B109" s="393"/>
      <c r="C109" s="393"/>
      <c r="D109" s="393"/>
      <c r="E109" s="393"/>
      <c r="F109" s="393"/>
      <c r="G109" s="393"/>
      <c r="H109" s="393"/>
    </row>
    <row r="110" spans="1:9" ht="14.25" customHeight="1" x14ac:dyDescent="0.2">
      <c r="A110" s="393"/>
      <c r="B110" s="393"/>
      <c r="C110" s="393"/>
      <c r="D110" s="393"/>
      <c r="E110" s="393"/>
      <c r="F110" s="393"/>
      <c r="G110" s="393"/>
      <c r="H110" s="393"/>
    </row>
    <row r="111" spans="1:9" ht="14.25" customHeight="1" x14ac:dyDescent="0.2">
      <c r="A111" s="393"/>
      <c r="B111" s="393"/>
      <c r="C111" s="393"/>
      <c r="D111" s="393"/>
      <c r="E111" s="393"/>
      <c r="F111" s="393"/>
      <c r="G111" s="393"/>
      <c r="H111" s="393"/>
    </row>
    <row r="112" spans="1:9" ht="14.25" customHeight="1" x14ac:dyDescent="0.2">
      <c r="A112" s="393"/>
      <c r="B112" s="393"/>
      <c r="C112" s="393"/>
      <c r="D112" s="393"/>
      <c r="E112" s="393"/>
      <c r="F112" s="393"/>
      <c r="G112" s="393"/>
      <c r="H112" s="393"/>
    </row>
    <row r="113" spans="1:9" ht="14.25" customHeight="1" x14ac:dyDescent="0.2">
      <c r="A113" s="393"/>
      <c r="B113" s="393"/>
      <c r="C113" s="393"/>
      <c r="D113" s="393"/>
      <c r="E113" s="393"/>
      <c r="F113" s="393"/>
      <c r="G113" s="393"/>
      <c r="H113" s="393"/>
    </row>
    <row r="114" spans="1:9" ht="14.25" customHeight="1" x14ac:dyDescent="0.2">
      <c r="A114" s="393"/>
      <c r="B114" s="393"/>
      <c r="C114" s="393"/>
      <c r="D114" s="393"/>
      <c r="E114" s="393"/>
      <c r="F114" s="393"/>
      <c r="G114" s="393"/>
      <c r="H114" s="393"/>
    </row>
    <row r="115" spans="1:9" ht="14.25" customHeight="1" x14ac:dyDescent="0.2">
      <c r="A115" s="393"/>
      <c r="B115" s="393"/>
      <c r="C115" s="393"/>
      <c r="D115" s="393"/>
      <c r="E115" s="393"/>
      <c r="F115" s="393"/>
      <c r="G115" s="393"/>
      <c r="H115" s="393"/>
    </row>
    <row r="116" spans="1:9" ht="14.25" customHeight="1" x14ac:dyDescent="0.2">
      <c r="A116" s="393"/>
      <c r="B116" s="393"/>
      <c r="C116" s="393"/>
      <c r="D116" s="393"/>
      <c r="E116" s="393"/>
      <c r="F116" s="393"/>
      <c r="G116" s="393"/>
      <c r="H116" s="393"/>
    </row>
    <row r="117" spans="1:9" ht="14.25" customHeight="1" x14ac:dyDescent="0.2">
      <c r="A117" s="179"/>
      <c r="B117" s="179"/>
      <c r="C117" s="179"/>
      <c r="D117" s="179"/>
      <c r="E117" s="179"/>
      <c r="F117" s="179"/>
      <c r="G117" s="179"/>
      <c r="H117" s="179"/>
    </row>
    <row r="118" spans="1:9" s="70" customFormat="1" ht="32.25" customHeight="1" x14ac:dyDescent="0.25">
      <c r="A118" s="394" t="s">
        <v>362</v>
      </c>
      <c r="B118" s="377"/>
      <c r="C118" s="377"/>
      <c r="D118" s="377"/>
      <c r="E118" s="377"/>
      <c r="F118" s="377"/>
      <c r="G118" s="395">
        <v>20</v>
      </c>
      <c r="H118" s="396"/>
      <c r="I118" s="86"/>
    </row>
    <row r="119" spans="1:9" ht="14.25" customHeight="1" x14ac:dyDescent="0.2">
      <c r="A119" s="393" t="s">
        <v>211</v>
      </c>
      <c r="B119" s="393"/>
      <c r="C119" s="393"/>
      <c r="D119" s="393"/>
      <c r="E119" s="393"/>
      <c r="F119" s="393"/>
      <c r="G119" s="393"/>
      <c r="H119" s="393"/>
    </row>
    <row r="120" spans="1:9" ht="14.25" customHeight="1" x14ac:dyDescent="0.2">
      <c r="A120" s="393"/>
      <c r="B120" s="393"/>
      <c r="C120" s="393"/>
      <c r="D120" s="393"/>
      <c r="E120" s="393"/>
      <c r="F120" s="393"/>
      <c r="G120" s="393"/>
      <c r="H120" s="393"/>
    </row>
    <row r="121" spans="1:9" ht="14.25" customHeight="1" x14ac:dyDescent="0.2">
      <c r="A121" s="393"/>
      <c r="B121" s="393"/>
      <c r="C121" s="393"/>
      <c r="D121" s="393"/>
      <c r="E121" s="393"/>
      <c r="F121" s="393"/>
      <c r="G121" s="393"/>
      <c r="H121" s="393"/>
    </row>
    <row r="122" spans="1:9" ht="14.25" customHeight="1" x14ac:dyDescent="0.2">
      <c r="A122" s="393"/>
      <c r="B122" s="393"/>
      <c r="C122" s="393"/>
      <c r="D122" s="393"/>
      <c r="E122" s="393"/>
      <c r="F122" s="393"/>
      <c r="G122" s="393"/>
      <c r="H122" s="393"/>
    </row>
    <row r="123" spans="1:9" ht="14.25" customHeight="1" x14ac:dyDescent="0.2">
      <c r="A123" s="393"/>
      <c r="B123" s="393"/>
      <c r="C123" s="393"/>
      <c r="D123" s="393"/>
      <c r="E123" s="393"/>
      <c r="F123" s="393"/>
      <c r="G123" s="393"/>
      <c r="H123" s="393"/>
    </row>
    <row r="124" spans="1:9" ht="14.25" customHeight="1" x14ac:dyDescent="0.2">
      <c r="A124" s="393"/>
      <c r="B124" s="393"/>
      <c r="C124" s="393"/>
      <c r="D124" s="393"/>
      <c r="E124" s="393"/>
      <c r="F124" s="393"/>
      <c r="G124" s="393"/>
      <c r="H124" s="393"/>
    </row>
    <row r="125" spans="1:9" ht="14.25" customHeight="1" x14ac:dyDescent="0.2">
      <c r="A125" s="393"/>
      <c r="B125" s="393"/>
      <c r="C125" s="393"/>
      <c r="D125" s="393"/>
      <c r="E125" s="393"/>
      <c r="F125" s="393"/>
      <c r="G125" s="393"/>
      <c r="H125" s="393"/>
    </row>
    <row r="126" spans="1:9" ht="14.25" customHeight="1" x14ac:dyDescent="0.2">
      <c r="A126" s="179"/>
      <c r="B126" s="179"/>
      <c r="C126" s="179"/>
      <c r="D126" s="179"/>
      <c r="E126" s="179"/>
      <c r="F126" s="179"/>
      <c r="G126" s="179"/>
      <c r="H126" s="179"/>
    </row>
    <row r="127" spans="1:9" s="70" customFormat="1" ht="17.25" customHeight="1" x14ac:dyDescent="0.25">
      <c r="A127" s="236" t="s">
        <v>212</v>
      </c>
      <c r="B127" s="244"/>
      <c r="C127" s="242"/>
      <c r="D127" s="241"/>
      <c r="E127" s="241"/>
      <c r="F127" s="241"/>
      <c r="G127" s="395">
        <v>40</v>
      </c>
      <c r="H127" s="396"/>
      <c r="I127" s="86"/>
    </row>
    <row r="128" spans="1:9" ht="14.25" customHeight="1" x14ac:dyDescent="0.2">
      <c r="A128" s="393" t="s">
        <v>363</v>
      </c>
      <c r="B128" s="393"/>
      <c r="C128" s="393"/>
      <c r="D128" s="393"/>
      <c r="E128" s="393"/>
      <c r="F128" s="393"/>
      <c r="G128" s="393"/>
      <c r="H128" s="393"/>
    </row>
    <row r="129" spans="1:9" ht="14.25" customHeight="1" x14ac:dyDescent="0.2">
      <c r="A129" s="393"/>
      <c r="B129" s="393"/>
      <c r="C129" s="393"/>
      <c r="D129" s="393"/>
      <c r="E129" s="393"/>
      <c r="F129" s="393"/>
      <c r="G129" s="393"/>
      <c r="H129" s="393"/>
    </row>
    <row r="130" spans="1:9" ht="14.25" customHeight="1" x14ac:dyDescent="0.2">
      <c r="A130" s="393"/>
      <c r="B130" s="393"/>
      <c r="C130" s="393"/>
      <c r="D130" s="393"/>
      <c r="E130" s="393"/>
      <c r="F130" s="393"/>
      <c r="G130" s="393"/>
      <c r="H130" s="393"/>
    </row>
    <row r="131" spans="1:9" ht="14.25" customHeight="1" x14ac:dyDescent="0.2">
      <c r="A131" s="393"/>
      <c r="B131" s="393"/>
      <c r="C131" s="393"/>
      <c r="D131" s="393"/>
      <c r="E131" s="393"/>
      <c r="F131" s="393"/>
      <c r="G131" s="393"/>
      <c r="H131" s="393"/>
    </row>
    <row r="132" spans="1:9" ht="14.25" customHeight="1" x14ac:dyDescent="0.2">
      <c r="A132" s="393"/>
      <c r="B132" s="393"/>
      <c r="C132" s="393"/>
      <c r="D132" s="393"/>
      <c r="E132" s="393"/>
      <c r="F132" s="393"/>
      <c r="G132" s="393"/>
      <c r="H132" s="393"/>
    </row>
    <row r="133" spans="1:9" ht="14.25" customHeight="1" x14ac:dyDescent="0.2">
      <c r="A133" s="179"/>
      <c r="B133" s="179"/>
      <c r="C133" s="179"/>
      <c r="D133" s="179"/>
      <c r="E133" s="179"/>
      <c r="F133" s="179"/>
      <c r="G133" s="179"/>
      <c r="H133" s="179"/>
    </row>
    <row r="134" spans="1:9" s="70" customFormat="1" ht="17.25" customHeight="1" x14ac:dyDescent="0.25">
      <c r="A134" s="236" t="s">
        <v>310</v>
      </c>
      <c r="B134" s="244"/>
      <c r="C134" s="242"/>
      <c r="D134" s="241"/>
      <c r="E134" s="241"/>
      <c r="F134" s="241"/>
      <c r="G134" s="395">
        <v>49</v>
      </c>
      <c r="H134" s="396"/>
      <c r="I134" s="86"/>
    </row>
    <row r="135" spans="1:9" ht="14.25" customHeight="1" x14ac:dyDescent="0.2">
      <c r="A135" s="393" t="s">
        <v>364</v>
      </c>
      <c r="B135" s="393"/>
      <c r="C135" s="393"/>
      <c r="D135" s="393"/>
      <c r="E135" s="393"/>
      <c r="F135" s="393"/>
      <c r="G135" s="393"/>
      <c r="H135" s="393"/>
    </row>
    <row r="136" spans="1:9" ht="14.25" customHeight="1" x14ac:dyDescent="0.2">
      <c r="A136" s="393"/>
      <c r="B136" s="393"/>
      <c r="C136" s="393"/>
      <c r="D136" s="393"/>
      <c r="E136" s="393"/>
      <c r="F136" s="393"/>
      <c r="G136" s="393"/>
      <c r="H136" s="393"/>
    </row>
    <row r="137" spans="1:9" ht="14.25" customHeight="1" x14ac:dyDescent="0.2">
      <c r="A137" s="393"/>
      <c r="B137" s="393"/>
      <c r="C137" s="393"/>
      <c r="D137" s="393"/>
      <c r="E137" s="393"/>
      <c r="F137" s="393"/>
      <c r="G137" s="393"/>
      <c r="H137" s="393"/>
    </row>
    <row r="138" spans="1:9" ht="14.25" customHeight="1" x14ac:dyDescent="0.2">
      <c r="A138" s="393"/>
      <c r="B138" s="393"/>
      <c r="C138" s="393"/>
      <c r="D138" s="393"/>
      <c r="E138" s="393"/>
      <c r="F138" s="393"/>
      <c r="G138" s="393"/>
      <c r="H138" s="393"/>
    </row>
    <row r="139" spans="1:9" ht="14.25" customHeight="1" x14ac:dyDescent="0.2">
      <c r="A139" s="393"/>
      <c r="B139" s="393"/>
      <c r="C139" s="393"/>
      <c r="D139" s="393"/>
      <c r="E139" s="393"/>
      <c r="F139" s="393"/>
      <c r="G139" s="393"/>
      <c r="H139" s="393"/>
    </row>
    <row r="140" spans="1:9" ht="14.25" customHeight="1" x14ac:dyDescent="0.2">
      <c r="A140" s="393"/>
      <c r="B140" s="393"/>
      <c r="C140" s="393"/>
      <c r="D140" s="393"/>
      <c r="E140" s="393"/>
      <c r="F140" s="393"/>
      <c r="G140" s="393"/>
      <c r="H140" s="393"/>
    </row>
    <row r="141" spans="1:9" ht="14.25" customHeight="1" x14ac:dyDescent="0.2">
      <c r="A141" s="393"/>
      <c r="B141" s="393"/>
      <c r="C141" s="393"/>
      <c r="D141" s="393"/>
      <c r="E141" s="393"/>
      <c r="F141" s="393"/>
      <c r="G141" s="393"/>
      <c r="H141" s="393"/>
    </row>
    <row r="142" spans="1:9" ht="14.25" customHeight="1" x14ac:dyDescent="0.2">
      <c r="A142" s="393"/>
      <c r="B142" s="393"/>
      <c r="C142" s="393"/>
      <c r="D142" s="393"/>
      <c r="E142" s="393"/>
      <c r="F142" s="393"/>
      <c r="G142" s="393"/>
      <c r="H142" s="393"/>
    </row>
    <row r="143" spans="1:9" ht="14.25" customHeight="1" x14ac:dyDescent="0.2">
      <c r="A143" s="393"/>
      <c r="B143" s="393"/>
      <c r="C143" s="393"/>
      <c r="D143" s="393"/>
      <c r="E143" s="393"/>
      <c r="F143" s="393"/>
      <c r="G143" s="393"/>
      <c r="H143" s="393"/>
    </row>
    <row r="144" spans="1:9" ht="14.25" customHeight="1" x14ac:dyDescent="0.2">
      <c r="A144" s="179"/>
      <c r="B144" s="179"/>
      <c r="C144" s="179"/>
      <c r="D144" s="179"/>
      <c r="E144" s="179"/>
      <c r="F144" s="179"/>
      <c r="G144" s="179"/>
      <c r="H144" s="179"/>
    </row>
    <row r="145" spans="1:9" ht="15" x14ac:dyDescent="0.25">
      <c r="A145" s="140" t="s">
        <v>45</v>
      </c>
      <c r="G145" s="366">
        <v>52</v>
      </c>
      <c r="H145" s="367"/>
    </row>
    <row r="146" spans="1:9" x14ac:dyDescent="0.2">
      <c r="A146" s="393" t="s">
        <v>365</v>
      </c>
      <c r="B146" s="402"/>
      <c r="C146" s="402"/>
      <c r="D146" s="402"/>
      <c r="E146" s="402"/>
      <c r="F146" s="402"/>
      <c r="G146" s="402"/>
      <c r="H146" s="402"/>
    </row>
    <row r="147" spans="1:9" x14ac:dyDescent="0.2">
      <c r="A147" s="402"/>
      <c r="B147" s="402"/>
      <c r="C147" s="402"/>
      <c r="D147" s="402"/>
      <c r="E147" s="402"/>
      <c r="F147" s="402"/>
      <c r="G147" s="402"/>
      <c r="H147" s="402"/>
    </row>
    <row r="148" spans="1:9" x14ac:dyDescent="0.2">
      <c r="A148" s="402"/>
      <c r="B148" s="402"/>
      <c r="C148" s="402"/>
      <c r="D148" s="402"/>
      <c r="E148" s="402"/>
      <c r="F148" s="402"/>
      <c r="G148" s="402"/>
      <c r="H148" s="402"/>
    </row>
    <row r="149" spans="1:9" ht="15" x14ac:dyDescent="0.25">
      <c r="A149" s="140"/>
      <c r="G149" s="177"/>
      <c r="H149" s="178"/>
    </row>
    <row r="150" spans="1:9" ht="15" x14ac:dyDescent="0.25">
      <c r="A150" s="140"/>
      <c r="G150" s="177"/>
      <c r="H150" s="178"/>
    </row>
    <row r="151" spans="1:9" ht="17.25" customHeight="1" thickBot="1" x14ac:dyDescent="0.3">
      <c r="A151" s="143" t="s">
        <v>57</v>
      </c>
      <c r="B151" s="144"/>
      <c r="C151" s="145"/>
      <c r="D151" s="146"/>
      <c r="E151" s="146"/>
      <c r="F151" s="146"/>
      <c r="G151" s="352">
        <f>SUM(G152,G157,G165)</f>
        <v>49</v>
      </c>
      <c r="H151" s="352"/>
      <c r="I151" s="32"/>
    </row>
    <row r="152" spans="1:9" ht="15.75" thickTop="1" x14ac:dyDescent="0.25">
      <c r="A152" s="140" t="s">
        <v>136</v>
      </c>
      <c r="G152" s="366">
        <v>5</v>
      </c>
      <c r="H152" s="367"/>
    </row>
    <row r="153" spans="1:9" x14ac:dyDescent="0.2">
      <c r="A153" s="393" t="s">
        <v>215</v>
      </c>
      <c r="B153" s="402"/>
      <c r="C153" s="402"/>
      <c r="D153" s="402"/>
      <c r="E153" s="402"/>
      <c r="F153" s="402"/>
      <c r="G153" s="402"/>
      <c r="H153" s="402"/>
    </row>
    <row r="154" spans="1:9" x14ac:dyDescent="0.2">
      <c r="A154" s="402"/>
      <c r="B154" s="402"/>
      <c r="C154" s="402"/>
      <c r="D154" s="402"/>
      <c r="E154" s="402"/>
      <c r="F154" s="402"/>
      <c r="G154" s="402"/>
      <c r="H154" s="402"/>
    </row>
    <row r="155" spans="1:9" x14ac:dyDescent="0.2">
      <c r="A155" s="402"/>
      <c r="B155" s="402"/>
      <c r="C155" s="402"/>
      <c r="D155" s="402"/>
      <c r="E155" s="402"/>
      <c r="F155" s="402"/>
      <c r="G155" s="402"/>
      <c r="H155" s="402"/>
    </row>
    <row r="156" spans="1:9" ht="15" x14ac:dyDescent="0.2">
      <c r="A156" s="180"/>
      <c r="B156" s="180"/>
      <c r="C156" s="180"/>
      <c r="D156" s="180"/>
      <c r="E156" s="180"/>
      <c r="F156" s="180"/>
      <c r="G156" s="180"/>
      <c r="H156" s="180"/>
    </row>
    <row r="157" spans="1:9" ht="15" x14ac:dyDescent="0.25">
      <c r="A157" s="140" t="s">
        <v>20</v>
      </c>
      <c r="G157" s="366">
        <v>10</v>
      </c>
      <c r="H157" s="367"/>
    </row>
    <row r="158" spans="1:9" x14ac:dyDescent="0.2">
      <c r="A158" s="393" t="s">
        <v>730</v>
      </c>
      <c r="B158" s="402"/>
      <c r="C158" s="402"/>
      <c r="D158" s="402"/>
      <c r="E158" s="402"/>
      <c r="F158" s="402"/>
      <c r="G158" s="402"/>
      <c r="H158" s="402"/>
    </row>
    <row r="159" spans="1:9" x14ac:dyDescent="0.2">
      <c r="A159" s="402"/>
      <c r="B159" s="402"/>
      <c r="C159" s="402"/>
      <c r="D159" s="402"/>
      <c r="E159" s="402"/>
      <c r="F159" s="402"/>
      <c r="G159" s="402"/>
      <c r="H159" s="402"/>
    </row>
    <row r="160" spans="1:9" x14ac:dyDescent="0.2">
      <c r="A160" s="402"/>
      <c r="B160" s="402"/>
      <c r="C160" s="402"/>
      <c r="D160" s="402"/>
      <c r="E160" s="402"/>
      <c r="F160" s="402"/>
      <c r="G160" s="402"/>
      <c r="H160" s="402"/>
    </row>
    <row r="161" spans="1:9" x14ac:dyDescent="0.2">
      <c r="A161" s="402"/>
      <c r="B161" s="402"/>
      <c r="C161" s="402"/>
      <c r="D161" s="402"/>
      <c r="E161" s="402"/>
      <c r="F161" s="402"/>
      <c r="G161" s="402"/>
      <c r="H161" s="402"/>
    </row>
    <row r="162" spans="1:9" x14ac:dyDescent="0.2">
      <c r="A162" s="402"/>
      <c r="B162" s="402"/>
      <c r="C162" s="402"/>
      <c r="D162" s="402"/>
      <c r="E162" s="402"/>
      <c r="F162" s="402"/>
      <c r="G162" s="402"/>
      <c r="H162" s="402"/>
    </row>
    <row r="163" spans="1:9" x14ac:dyDescent="0.2">
      <c r="A163" s="402"/>
      <c r="B163" s="402"/>
      <c r="C163" s="402"/>
      <c r="D163" s="402"/>
      <c r="E163" s="402"/>
      <c r="F163" s="402"/>
      <c r="G163" s="402"/>
      <c r="H163" s="402"/>
    </row>
    <row r="164" spans="1:9" ht="15" x14ac:dyDescent="0.2">
      <c r="A164" s="180"/>
      <c r="B164" s="180"/>
      <c r="C164" s="180"/>
      <c r="D164" s="180"/>
      <c r="E164" s="180"/>
      <c r="F164" s="180"/>
      <c r="G164" s="180"/>
      <c r="H164" s="180"/>
    </row>
    <row r="165" spans="1:9" ht="15" x14ac:dyDescent="0.25">
      <c r="A165" s="140" t="s">
        <v>343</v>
      </c>
      <c r="G165" s="366">
        <v>34</v>
      </c>
      <c r="H165" s="367"/>
    </row>
    <row r="166" spans="1:9" s="70" customFormat="1" ht="17.25" customHeight="1" x14ac:dyDescent="0.25">
      <c r="A166" s="316" t="s">
        <v>731</v>
      </c>
      <c r="B166" s="317"/>
      <c r="C166" s="242"/>
      <c r="D166" s="241"/>
      <c r="E166" s="241"/>
      <c r="F166" s="241"/>
      <c r="G166" s="395"/>
      <c r="H166" s="396"/>
      <c r="I166" s="86"/>
    </row>
    <row r="167" spans="1:9" x14ac:dyDescent="0.2">
      <c r="A167" s="393" t="s">
        <v>216</v>
      </c>
      <c r="B167" s="402"/>
      <c r="C167" s="402"/>
      <c r="D167" s="402"/>
      <c r="E167" s="402"/>
      <c r="F167" s="402"/>
      <c r="G167" s="402"/>
      <c r="H167" s="402"/>
    </row>
    <row r="168" spans="1:9" x14ac:dyDescent="0.2">
      <c r="A168" s="402"/>
      <c r="B168" s="402"/>
      <c r="C168" s="402"/>
      <c r="D168" s="402"/>
      <c r="E168" s="402"/>
      <c r="F168" s="402"/>
      <c r="G168" s="402"/>
      <c r="H168" s="402"/>
    </row>
    <row r="169" spans="1:9" x14ac:dyDescent="0.2">
      <c r="A169" s="402"/>
      <c r="B169" s="402"/>
      <c r="C169" s="402"/>
      <c r="D169" s="402"/>
      <c r="E169" s="402"/>
      <c r="F169" s="402"/>
      <c r="G169" s="402"/>
      <c r="H169" s="402"/>
    </row>
    <row r="170" spans="1:9" x14ac:dyDescent="0.2">
      <c r="A170" s="409"/>
      <c r="B170" s="409"/>
      <c r="C170" s="409"/>
      <c r="D170" s="409"/>
      <c r="E170" s="409"/>
      <c r="F170" s="409"/>
      <c r="G170" s="409"/>
      <c r="H170" s="409"/>
    </row>
    <row r="171" spans="1:9" ht="15" x14ac:dyDescent="0.25">
      <c r="A171" s="140"/>
      <c r="G171" s="177"/>
      <c r="H171" s="178"/>
    </row>
  </sheetData>
  <mergeCells count="53">
    <mergeCell ref="A128:H132"/>
    <mergeCell ref="A91:H92"/>
    <mergeCell ref="G52:H52"/>
    <mergeCell ref="A80:H86"/>
    <mergeCell ref="A76:H77"/>
    <mergeCell ref="A54:H57"/>
    <mergeCell ref="A61:H65"/>
    <mergeCell ref="G53:H53"/>
    <mergeCell ref="A74:F75"/>
    <mergeCell ref="G75:H75"/>
    <mergeCell ref="A68:H72"/>
    <mergeCell ref="A59:F60"/>
    <mergeCell ref="G60:H60"/>
    <mergeCell ref="G67:H67"/>
    <mergeCell ref="G165:H165"/>
    <mergeCell ref="A167:H170"/>
    <mergeCell ref="A146:H148"/>
    <mergeCell ref="G151:H151"/>
    <mergeCell ref="G152:H152"/>
    <mergeCell ref="A153:H155"/>
    <mergeCell ref="G157:H157"/>
    <mergeCell ref="A158:H163"/>
    <mergeCell ref="G166:H166"/>
    <mergeCell ref="G145:H145"/>
    <mergeCell ref="G106:H106"/>
    <mergeCell ref="A108:H116"/>
    <mergeCell ref="A119:H125"/>
    <mergeCell ref="A24:H34"/>
    <mergeCell ref="G88:H88"/>
    <mergeCell ref="G89:H89"/>
    <mergeCell ref="G107:H107"/>
    <mergeCell ref="G118:H118"/>
    <mergeCell ref="G127:H127"/>
    <mergeCell ref="A118:F118"/>
    <mergeCell ref="G94:H94"/>
    <mergeCell ref="A95:H95"/>
    <mergeCell ref="A96:H104"/>
    <mergeCell ref="A135:H143"/>
    <mergeCell ref="G134:H134"/>
    <mergeCell ref="G23:H23"/>
    <mergeCell ref="G36:H36"/>
    <mergeCell ref="A79:F79"/>
    <mergeCell ref="G79:H79"/>
    <mergeCell ref="G1:H1"/>
    <mergeCell ref="A14:C14"/>
    <mergeCell ref="G21:H21"/>
    <mergeCell ref="G22:H22"/>
    <mergeCell ref="A18:H18"/>
    <mergeCell ref="A37:H42"/>
    <mergeCell ref="A45:H49"/>
    <mergeCell ref="G51:H51"/>
    <mergeCell ref="G44:H44"/>
    <mergeCell ref="A16:C16"/>
  </mergeCells>
  <pageMargins left="0.70866141732283472" right="0.70866141732283472" top="0.78740157480314965" bottom="0.78740157480314965" header="0.31496062992125984" footer="0.31496062992125984"/>
  <pageSetup paperSize="9" scale="61" firstPageNumber="44" orientation="portrait" useFirstPageNumber="1" r:id="rId1"/>
  <headerFooter>
    <oddFooter>&amp;L&amp;"-,Kurzíva"Zastupitelstvo Olomouckého kraje 19-12-2016
6. - Rozpočet Olomouckého kraje 2017 - návrh rozpočtu
Příloha č. 3a): Výdaje odborů &amp;R&amp;"-,Kurzíva"Strana &amp;P (celkem 137)</oddFooter>
  </headerFooter>
  <rowBreaks count="2" manualBreakCount="2">
    <brk id="78" max="7" man="1"/>
    <brk id="156" max="7" man="1"/>
  </rowBreaks>
  <colBreaks count="1" manualBreakCount="1">
    <brk id="12" max="1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16</vt:i4>
      </vt:variant>
    </vt:vector>
  </HeadingPairs>
  <TitlesOfParts>
    <vt:vector size="32" baseType="lpstr">
      <vt:lpstr>celkem</vt:lpstr>
      <vt:lpstr>01</vt:lpstr>
      <vt:lpstr>03</vt:lpstr>
      <vt:lpstr>04</vt:lpstr>
      <vt:lpstr>07</vt:lpstr>
      <vt:lpstr>08</vt:lpstr>
      <vt:lpstr>09</vt:lpstr>
      <vt:lpstr>10</vt:lpstr>
      <vt:lpstr>11</vt:lpstr>
      <vt:lpstr>12</vt:lpstr>
      <vt:lpstr>14</vt:lpstr>
      <vt:lpstr>16</vt:lpstr>
      <vt:lpstr>17</vt:lpstr>
      <vt:lpstr>18</vt:lpstr>
      <vt:lpstr>19</vt:lpstr>
      <vt:lpstr>20</vt:lpstr>
      <vt:lpstr>'01'!Oblast_tisku</vt:lpstr>
      <vt:lpstr>'03'!Oblast_tisku</vt:lpstr>
      <vt:lpstr>'04'!Oblast_tisku</vt:lpstr>
      <vt:lpstr>'07'!Oblast_tisku</vt:lpstr>
      <vt:lpstr>'08'!Oblast_tisku</vt:lpstr>
      <vt:lpstr>'09'!Oblast_tisku</vt:lpstr>
      <vt:lpstr>'10'!Oblast_tisku</vt:lpstr>
      <vt:lpstr>'11'!Oblast_tisku</vt:lpstr>
      <vt:lpstr>'12'!Oblast_tisku</vt:lpstr>
      <vt:lpstr>'14'!Oblast_tisku</vt:lpstr>
      <vt:lpstr>'16'!Oblast_tisku</vt:lpstr>
      <vt:lpstr>'17'!Oblast_tisku</vt:lpstr>
      <vt:lpstr>'18'!Oblast_tisku</vt:lpstr>
      <vt:lpstr>'19'!Oblast_tisku</vt:lpstr>
      <vt:lpstr>'20'!Oblast_tisku</vt:lpstr>
      <vt:lpstr>celkem!Oblast_tisku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Balabuch Petr</cp:lastModifiedBy>
  <cp:lastPrinted>2016-11-24T07:25:58Z</cp:lastPrinted>
  <dcterms:created xsi:type="dcterms:W3CDTF">2012-11-27T11:19:48Z</dcterms:created>
  <dcterms:modified xsi:type="dcterms:W3CDTF">2016-11-29T07:11:46Z</dcterms:modified>
</cp:coreProperties>
</file>