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192" windowHeight="8388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Výdaje!$A$1:$F$233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87" i="2" l="1"/>
  <c r="E222" i="2" l="1"/>
  <c r="I97" i="2" l="1"/>
  <c r="F103" i="2" l="1"/>
  <c r="F114" i="2"/>
  <c r="F113" i="2"/>
  <c r="F150" i="2"/>
  <c r="H173" i="2" l="1"/>
  <c r="F85" i="2" l="1"/>
  <c r="I113" i="2" l="1"/>
  <c r="D110" i="2"/>
  <c r="F142" i="2"/>
  <c r="J148" i="2"/>
  <c r="I148" i="2"/>
  <c r="F81" i="2" l="1"/>
  <c r="J183" i="2"/>
  <c r="J125" i="2"/>
  <c r="J49" i="2"/>
  <c r="F112" i="2"/>
  <c r="F96" i="2"/>
  <c r="F80" i="2"/>
  <c r="F47" i="2" l="1"/>
  <c r="F16" i="2" l="1"/>
  <c r="E167" i="2" l="1"/>
  <c r="I125" i="2"/>
  <c r="H124" i="2"/>
  <c r="I102" i="2" l="1"/>
  <c r="I47" i="2"/>
  <c r="D167" i="2" l="1"/>
  <c r="F159" i="2"/>
  <c r="F12" i="2"/>
  <c r="B28" i="1" l="1"/>
  <c r="E45" i="2" l="1"/>
  <c r="E83" i="2" l="1"/>
  <c r="F46" i="2" l="1"/>
  <c r="F48" i="2"/>
  <c r="D7" i="2"/>
  <c r="E7" i="2"/>
  <c r="C7" i="2"/>
  <c r="H10" i="2"/>
  <c r="I183" i="2" l="1"/>
  <c r="H183" i="2"/>
  <c r="J182" i="2"/>
  <c r="I182" i="2"/>
  <c r="H182" i="2"/>
  <c r="H125" i="2" l="1"/>
  <c r="J124" i="2"/>
  <c r="I124" i="2"/>
  <c r="I91" i="2" l="1"/>
  <c r="I173" i="2" l="1"/>
  <c r="F95" i="2" l="1"/>
  <c r="F154" i="2" l="1"/>
  <c r="E94" i="2" l="1"/>
  <c r="D94" i="2"/>
  <c r="H49" i="2" l="1"/>
  <c r="H223" i="2" s="1"/>
  <c r="I155" i="2"/>
  <c r="H155" i="2"/>
  <c r="D146" i="2"/>
  <c r="J102" i="2"/>
  <c r="F102" i="2"/>
  <c r="E99" i="2"/>
  <c r="E93" i="2" s="1"/>
  <c r="D99" i="2"/>
  <c r="D93" i="2" s="1"/>
  <c r="C99" i="2"/>
  <c r="F99" i="2" l="1"/>
  <c r="H160" i="2" l="1"/>
  <c r="C105" i="2"/>
  <c r="C94" i="2"/>
  <c r="C141" i="2"/>
  <c r="D116" i="2"/>
  <c r="J123" i="2"/>
  <c r="I123" i="2"/>
  <c r="E121" i="2"/>
  <c r="D121" i="2"/>
  <c r="C121" i="2"/>
  <c r="I160" i="2"/>
  <c r="J118" i="2"/>
  <c r="I118" i="2"/>
  <c r="J97" i="2"/>
  <c r="J91" i="2"/>
  <c r="I10" i="2"/>
  <c r="J223" i="2"/>
  <c r="I49" i="2"/>
  <c r="I223" i="2" s="1"/>
  <c r="H43" i="2"/>
  <c r="H48" i="2"/>
  <c r="H222" i="2" s="1"/>
  <c r="C13" i="2"/>
  <c r="E223" i="2" l="1"/>
  <c r="D223" i="2"/>
  <c r="C223" i="2"/>
  <c r="D115" i="2"/>
  <c r="D13" i="1" l="1"/>
  <c r="D15" i="1" s="1"/>
  <c r="D17" i="1" s="1"/>
  <c r="D28" i="1" s="1"/>
  <c r="D78" i="2" l="1"/>
  <c r="J113" i="2" l="1"/>
  <c r="D88" i="2" l="1"/>
  <c r="E13" i="2" l="1"/>
  <c r="F32" i="2" l="1"/>
  <c r="E30" i="2" l="1"/>
  <c r="I224" i="2" l="1"/>
  <c r="I48" i="2"/>
  <c r="I222" i="2" s="1"/>
  <c r="F165" i="2" l="1"/>
  <c r="E31" i="1"/>
  <c r="I225" i="2" l="1"/>
  <c r="F169" i="2" l="1"/>
  <c r="F168" i="2" l="1"/>
  <c r="E164" i="2"/>
  <c r="E162" i="2" s="1"/>
  <c r="D164" i="2"/>
  <c r="C167" i="2"/>
  <c r="C164" i="2"/>
  <c r="F164" i="2" l="1"/>
  <c r="D162" i="2"/>
  <c r="F167" i="2"/>
  <c r="C162" i="2"/>
  <c r="C78" i="2" l="1"/>
  <c r="J224" i="2" l="1"/>
  <c r="C13" i="1"/>
  <c r="C15" i="1" s="1"/>
  <c r="C17" i="1" s="1"/>
  <c r="C28" i="1" l="1"/>
  <c r="F7" i="3" s="1"/>
  <c r="F173" i="2"/>
  <c r="F162" i="2"/>
  <c r="C33" i="1" l="1"/>
  <c r="F174" i="2"/>
  <c r="D35" i="2" l="1"/>
  <c r="D13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J48" i="2"/>
  <c r="J222" i="2" s="1"/>
  <c r="B33" i="1"/>
  <c r="E157" i="2" l="1"/>
  <c r="D157" i="2"/>
  <c r="F157" i="2" l="1"/>
  <c r="F15" i="2"/>
  <c r="B13" i="1" l="1"/>
  <c r="F144" i="2" l="1"/>
  <c r="C157" i="2"/>
  <c r="F97" i="2"/>
  <c r="D45" i="2" l="1"/>
  <c r="E40" i="2"/>
  <c r="D40" i="2"/>
  <c r="E35" i="2"/>
  <c r="D30" i="2"/>
  <c r="E25" i="2"/>
  <c r="D25" i="2"/>
  <c r="E19" i="2"/>
  <c r="D19" i="2"/>
  <c r="E57" i="2" l="1"/>
  <c r="D57" i="2"/>
  <c r="E78" i="2"/>
  <c r="E77" i="2" s="1"/>
  <c r="D83" i="2"/>
  <c r="D77" i="2" s="1"/>
  <c r="E88" i="2"/>
  <c r="D105" i="2"/>
  <c r="D104" i="2" s="1"/>
  <c r="E105" i="2"/>
  <c r="E110" i="2"/>
  <c r="E116" i="2"/>
  <c r="F78" i="2" l="1"/>
  <c r="E104" i="2"/>
  <c r="F8" i="2"/>
  <c r="F77" i="2" l="1"/>
  <c r="J47" i="2" l="1"/>
  <c r="I16" i="2"/>
  <c r="J225" i="2" l="1"/>
  <c r="D141" i="2" l="1"/>
  <c r="D140" i="2" s="1"/>
  <c r="D183" i="2" l="1"/>
  <c r="C183" i="2"/>
  <c r="F158" i="2"/>
  <c r="C44" i="5" l="1"/>
  <c r="G38" i="5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D170" i="2" l="1"/>
  <c r="E170" i="2" l="1"/>
  <c r="E183" i="2"/>
  <c r="H38" i="2" l="1"/>
  <c r="C30" i="2" l="1"/>
  <c r="C48" i="5" l="1"/>
  <c r="G30" i="5"/>
  <c r="C3" i="5" l="1"/>
  <c r="F94" i="2" l="1"/>
  <c r="E141" i="2"/>
  <c r="I43" i="2"/>
  <c r="F18" i="2"/>
  <c r="F149" i="2"/>
  <c r="F13" i="2"/>
  <c r="H16" i="2"/>
  <c r="I38" i="2"/>
  <c r="I33" i="2"/>
  <c r="I28" i="2"/>
  <c r="I23" i="2"/>
  <c r="D152" i="2"/>
  <c r="D176" i="2"/>
  <c r="F116" i="2"/>
  <c r="E146" i="2"/>
  <c r="F19" i="2"/>
  <c r="E152" i="2"/>
  <c r="E176" i="2"/>
  <c r="E179" i="2"/>
  <c r="C179" i="2"/>
  <c r="C170" i="2"/>
  <c r="D179" i="2"/>
  <c r="C152" i="2"/>
  <c r="C93" i="2"/>
  <c r="C146" i="2"/>
  <c r="C116" i="2"/>
  <c r="C115" i="2" s="1"/>
  <c r="C110" i="2"/>
  <c r="C88" i="2"/>
  <c r="C83" i="2"/>
  <c r="C19" i="2"/>
  <c r="C25" i="2"/>
  <c r="C35" i="2"/>
  <c r="C40" i="2"/>
  <c r="C45" i="2"/>
  <c r="C176" i="2"/>
  <c r="H23" i="2"/>
  <c r="H28" i="2"/>
  <c r="H33" i="2"/>
  <c r="F36" i="2"/>
  <c r="B15" i="1"/>
  <c r="B17" i="1" s="1"/>
  <c r="E7" i="8" s="1"/>
  <c r="E32" i="1"/>
  <c r="F183" i="2"/>
  <c r="F185" i="2"/>
  <c r="F226" i="2"/>
  <c r="F225" i="2"/>
  <c r="F180" i="2"/>
  <c r="F178" i="2"/>
  <c r="F177" i="2"/>
  <c r="F172" i="2"/>
  <c r="F171" i="2"/>
  <c r="F153" i="2"/>
  <c r="F148" i="2"/>
  <c r="F117" i="2"/>
  <c r="F107" i="2"/>
  <c r="F106" i="2"/>
  <c r="F91" i="2"/>
  <c r="F86" i="2"/>
  <c r="F84" i="2"/>
  <c r="F79" i="2"/>
  <c r="F42" i="2"/>
  <c r="F41" i="2"/>
  <c r="F31" i="2"/>
  <c r="F26" i="2"/>
  <c r="F22" i="2"/>
  <c r="F21" i="2"/>
  <c r="F14" i="2"/>
  <c r="E30" i="1"/>
  <c r="E9" i="1"/>
  <c r="E14" i="1"/>
  <c r="E16" i="1"/>
  <c r="E11" i="1"/>
  <c r="E12" i="1"/>
  <c r="E10" i="1"/>
  <c r="C187" i="2"/>
  <c r="C190" i="2" s="1"/>
  <c r="D187" i="2"/>
  <c r="D190" i="2" s="1"/>
  <c r="K187" i="2"/>
  <c r="K190" i="2" s="1"/>
  <c r="C188" i="2"/>
  <c r="D188" i="2"/>
  <c r="K188" i="2"/>
  <c r="C189" i="2"/>
  <c r="D189" i="2"/>
  <c r="K189" i="2"/>
  <c r="K192" i="2" s="1"/>
  <c r="K191" i="2"/>
  <c r="C193" i="2"/>
  <c r="C195" i="2" s="1"/>
  <c r="D193" i="2"/>
  <c r="D195" i="2" s="1"/>
  <c r="K193" i="2"/>
  <c r="K195" i="2" s="1"/>
  <c r="C77" i="2" l="1"/>
  <c r="C227" i="2"/>
  <c r="C57" i="2"/>
  <c r="C104" i="2"/>
  <c r="E140" i="2"/>
  <c r="E182" i="2" s="1"/>
  <c r="E184" i="2" s="1"/>
  <c r="E186" i="2" s="1"/>
  <c r="C191" i="2"/>
  <c r="D33" i="1"/>
  <c r="G41" i="3" s="1"/>
  <c r="F176" i="2"/>
  <c r="G7" i="8"/>
  <c r="F83" i="2"/>
  <c r="F110" i="2"/>
  <c r="D182" i="2"/>
  <c r="F179" i="2"/>
  <c r="E227" i="2"/>
  <c r="D227" i="2"/>
  <c r="F105" i="2"/>
  <c r="C140" i="2"/>
  <c r="D191" i="2"/>
  <c r="F30" i="2"/>
  <c r="F25" i="2"/>
  <c r="F40" i="2"/>
  <c r="F152" i="2"/>
  <c r="F45" i="2"/>
  <c r="F35" i="2"/>
  <c r="D55" i="2"/>
  <c r="C55" i="2"/>
  <c r="F7" i="2"/>
  <c r="G7" i="3"/>
  <c r="B6" i="4" s="1"/>
  <c r="E15" i="1"/>
  <c r="E13" i="1"/>
  <c r="E7" i="3"/>
  <c r="B4" i="4" s="1"/>
  <c r="E41" i="8"/>
  <c r="F88" i="2"/>
  <c r="F104" i="2"/>
  <c r="F141" i="2"/>
  <c r="F170" i="2"/>
  <c r="F146" i="2"/>
  <c r="F115" i="2"/>
  <c r="F93" i="2"/>
  <c r="E55" i="2"/>
  <c r="C182" i="2" l="1"/>
  <c r="C186" i="2" s="1"/>
  <c r="C222" i="2" s="1"/>
  <c r="E9" i="3" s="1"/>
  <c r="D186" i="2"/>
  <c r="D222" i="2" s="1"/>
  <c r="F9" i="3" s="1"/>
  <c r="F140" i="2"/>
  <c r="B35" i="4"/>
  <c r="G41" i="8"/>
  <c r="F227" i="2"/>
  <c r="F7" i="8"/>
  <c r="H7" i="8" s="1"/>
  <c r="E17" i="1"/>
  <c r="B33" i="4"/>
  <c r="E41" i="3"/>
  <c r="D184" i="2" l="1"/>
  <c r="F182" i="2"/>
  <c r="C4" i="4"/>
  <c r="E9" i="8"/>
  <c r="C184" i="2"/>
  <c r="C228" i="2"/>
  <c r="E28" i="1"/>
  <c r="F41" i="8"/>
  <c r="H41" i="8" s="1"/>
  <c r="F9" i="8" l="1"/>
  <c r="D228" i="2"/>
  <c r="F42" i="8" s="1"/>
  <c r="F223" i="2"/>
  <c r="E228" i="2"/>
  <c r="F184" i="2"/>
  <c r="C5" i="4"/>
  <c r="E42" i="3"/>
  <c r="E42" i="8"/>
  <c r="C33" i="4"/>
  <c r="B5" i="4"/>
  <c r="H7" i="3"/>
  <c r="E33" i="1"/>
  <c r="B34" i="4"/>
  <c r="F41" i="3"/>
  <c r="H41" i="3" s="1"/>
  <c r="F186" i="2"/>
  <c r="F42" i="3" l="1"/>
  <c r="C34" i="4"/>
  <c r="G42" i="8"/>
  <c r="G9" i="8"/>
  <c r="F222" i="2"/>
  <c r="G9" i="3"/>
  <c r="C6" i="4" s="1"/>
  <c r="G42" i="3" l="1"/>
  <c r="G43" i="3" s="1"/>
  <c r="H42" i="8"/>
  <c r="G43" i="8"/>
  <c r="F228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8113, 8123,8223,8115-z RU
8905-skutečnost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SFDI-refundace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8113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5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97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1 365 tis. Kč pro OLU Paseka, UZ 13305</t>
        </r>
      </text>
    </comment>
    <comment ref="E97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1 365 tis.Kč pro OLU Paseka, UZ 13305</t>
        </r>
      </text>
    </comment>
    <comment ref="D122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 "Zajištění financování regionálních funkcí knihoven v Olomouckém kraji v roce 2016" příspěvkové organizaci Olomouckého kraje Vědecká knihovna v Olomouci.</t>
        </r>
      </text>
    </comment>
    <comment ref="D14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26 000 tis.Kč revolving
3 479,65 tis.Kč předfin. PO z rozpočtu kraje(912+2567,65)
2 432,35 tis.Kč předfin.PO z rozpočtu kraje</t>
        </r>
      </text>
    </comment>
    <comment ref="E14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3 479,65 tis.Kč.předfin.z rozpočtu OK (912+2567,65)
26 000 tis.Kč revolving
2 432,35 tis. Kč předfin.z rozp.kraje</t>
        </r>
      </text>
    </comment>
    <comment ref="G171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83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5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85" authorId="2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G223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5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pol.5141)+SFDI(ÚZ 91628 a 91252)+ČSP(ÚZ xx891, 04 rezerva)
</t>
        </r>
      </text>
    </comment>
    <comment ref="G226" authorId="2">
      <text>
        <r>
          <rPr>
            <sz val="8"/>
            <color indexed="81"/>
            <rFont val="Tahoma"/>
            <family val="2"/>
            <charset val="238"/>
          </rPr>
          <t xml:space="preserve">spl.8124, 8224, 8114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<sst xmlns="http://schemas.openxmlformats.org/spreadsheetml/2006/main" count="354" uniqueCount="152">
  <si>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</si>
  <si>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</si>
  <si>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</si>
  <si>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</si>
  <si>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</si>
  <si>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</si>
  <si>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</si>
  <si>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</si>
  <si>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</si>
  <si>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</si>
  <si>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</si>
  <si>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</si>
  <si>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</si>
  <si>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</si>
  <si>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</si>
  <si>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</si>
  <si>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</si>
  <si>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</si>
  <si>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</si>
  <si>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</si>
  <si>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</si>
  <si>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</si>
  <si>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</si>
  <si>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</si>
  <si>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</si>
  <si>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</si>
  <si>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</si>
  <si>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</si>
  <si>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</si>
  <si>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</si>
  <si>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</si>
  <si>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</si>
  <si>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</si>
  <si>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</si>
  <si>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</si>
  <si>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</t>
  </si>
  <si>
    <t>celkem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</si>
  <si>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</si>
  <si>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</si>
  <si>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</si>
  <si>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</si>
  <si>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</si>
  <si>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</si>
  <si>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</si>
  <si>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</si>
  <si>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</si>
  <si>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</si>
  <si>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</si>
  <si>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</si>
  <si>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</si>
  <si>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</si>
  <si>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</si>
  <si>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</si>
  <si>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</si>
  <si>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</si>
  <si>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</si>
  <si>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</si>
  <si>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</si>
  <si>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</si>
  <si>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</si>
  <si>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</si>
  <si>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</si>
  <si>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</si>
  <si>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</si>
  <si>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</si>
  <si>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</si>
  <si>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</si>
  <si>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</si>
  <si>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</si>
  <si>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</si>
  <si>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</si>
  <si>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</si>
  <si>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</si>
  <si>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</si>
  <si>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</si>
  <si>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</si>
  <si>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</si>
  <si>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</si>
  <si>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</si>
  <si>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</si>
  <si>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</si>
  <si>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</si>
  <si>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</si>
  <si>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</si>
  <si>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</si>
  <si>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</si>
  <si>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</si>
  <si>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</si>
  <si>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</si>
  <si>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</si>
  <si>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</si>
  <si>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</si>
  <si>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</si>
  <si>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</si>
  <si>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</si>
  <si>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</si>
  <si>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</si>
  <si>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</si>
  <si>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</si>
  <si>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</si>
  <si>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</si>
  <si>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</si>
  <si>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</si>
  <si>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</si>
  <si>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</si>
  <si>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</si>
  <si>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</si>
  <si>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</si>
  <si>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</si>
  <si>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</si>
  <si>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</si>
  <si>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</si>
  <si>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</si>
  <si>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</si>
  <si>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</si>
  <si>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</si>
  <si>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</si>
  <si>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</si>
  <si>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</si>
  <si>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</si>
  <si>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</si>
  <si>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</si>
  <si>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</si>
  <si>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</si>
  <si>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</si>
  <si>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</si>
  <si>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</si>
  <si>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t>Odbor veřejných zakázek a investic</t>
  </si>
  <si>
    <t>Odbor podpory řízení příspěvkových organizací</t>
  </si>
  <si>
    <t>Odbor kancelář ředitele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</si>
  <si>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</si>
  <si>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</si>
  <si>
    <t>30-77</t>
  </si>
  <si>
    <t>provoz+investice</t>
  </si>
  <si>
    <t xml:space="preserve"> -neinvestiční  příspěvky</t>
  </si>
  <si>
    <t xml:space="preserve"> -investiční  příspěvky</t>
  </si>
  <si>
    <t xml:space="preserve"> -účelové neinvestiční dotace</t>
  </si>
  <si>
    <t xml:space="preserve"> -účelové investiční dotace</t>
  </si>
  <si>
    <t xml:space="preserve"> -konsolidace</t>
  </si>
  <si>
    <t xml:space="preserve"> -účelové neinvestiční příspěvky</t>
  </si>
  <si>
    <t xml:space="preserve"> -účelové investiční příspěvky</t>
  </si>
  <si>
    <r>
      <t>Příjmy - účelové dotace                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</si>
  <si>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>Odbor majetkový, právní a správních činností</t>
  </si>
  <si>
    <t>Odbor strategického rozvoje kraje</t>
  </si>
  <si>
    <t>Odbor školství,sportu a kultury</t>
  </si>
  <si>
    <t>Odbor správní, legislativní a Krajský živnostenský úřad-zrušeno k 31.3.2016 (sloučeno s Odborem majetkovým, právním a správních činností ORJ 04)</t>
  </si>
  <si>
    <t>Odbor informačních technologií-zrušeno k 31.3.2016 (začleněno do odboru Kancelář ředitele ORJ 03)</t>
  </si>
  <si>
    <r>
      <t>Financování  (</t>
    </r>
    <r>
      <rPr>
        <sz val="9"/>
        <rFont val="Arial CE"/>
        <charset val="238"/>
      </rPr>
      <t>úvěr u KB, EIB, ČSP</t>
    </r>
    <r>
      <rPr>
        <sz val="11"/>
        <rFont val="Arial CE"/>
        <charset val="238"/>
      </rPr>
      <t>)</t>
    </r>
  </si>
  <si>
    <t>Odbor kultury a památkové péče-zrušeno k 31.3.2016 (přesunuto na Odbor strategického rozvoje kraje ORJ 08 a Odbor školství, sportu a kultury ORJ 10)</t>
  </si>
  <si>
    <t>1. Plnění rozpočtu příjmů Olomouckého kraje k 31. 10. 2016</t>
  </si>
  <si>
    <t>2. Plnění rozpočtu výdajů Olomouckého kraje k 31. 10. 2016</t>
  </si>
  <si>
    <t>Rekapitulace příjmů a výdajů k 31. 10. 2016: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</si>
</sst>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70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95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166" fontId="16" fillId="0" borderId="19" xfId="1" applyNumberFormat="1" applyFont="1" applyFill="1" applyBorder="1" applyAlignment="1">
      <alignment horizontal="center"/>
    </xf>
    <xf numFmtId="0" fontId="20" fillId="0" borderId="5" xfId="1" applyFont="1" applyFill="1" applyBorder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7" xfId="1" applyNumberFormat="1" applyFont="1" applyFill="1" applyBorder="1"/>
    <xf numFmtId="3" fontId="20" fillId="0" borderId="28" xfId="1" applyNumberFormat="1" applyFont="1" applyFill="1" applyBorder="1"/>
    <xf numFmtId="0" fontId="32" fillId="0" borderId="30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2" xfId="0" applyNumberFormat="1" applyFont="1" applyFill="1" applyBorder="1" applyAlignment="1">
      <alignment horizontal="left"/>
    </xf>
    <xf numFmtId="3" fontId="52" fillId="5" borderId="33" xfId="0" applyFont="1" applyFill="1" applyBorder="1"/>
    <xf numFmtId="3" fontId="53" fillId="5" borderId="33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28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6" xfId="1" applyNumberFormat="1" applyFont="1" applyFill="1" applyBorder="1" applyAlignment="1">
      <alignment horizontal="center"/>
    </xf>
    <xf numFmtId="0" fontId="32" fillId="0" borderId="32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4" xfId="0" applyFont="1" applyBorder="1" applyAlignment="1">
      <alignment horizontal="right"/>
    </xf>
    <xf numFmtId="3" fontId="9" fillId="0" borderId="35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1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0" xfId="0" applyFont="1" applyFill="1" applyBorder="1"/>
    <xf numFmtId="3" fontId="5" fillId="0" borderId="41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0" xfId="1" applyNumberFormat="1" applyFont="1" applyFill="1" applyBorder="1" applyAlignment="1">
      <alignment horizontal="center"/>
    </xf>
    <xf numFmtId="166" fontId="16" fillId="0" borderId="36" xfId="1" applyNumberFormat="1" applyFont="1" applyFill="1" applyBorder="1" applyAlignment="1">
      <alignment horizontal="center"/>
    </xf>
    <xf numFmtId="3" fontId="7" fillId="0" borderId="28" xfId="1" applyNumberFormat="1" applyFont="1" applyFill="1" applyBorder="1"/>
    <xf numFmtId="3" fontId="20" fillId="0" borderId="11" xfId="1" applyNumberFormat="1" applyFont="1" applyFill="1" applyBorder="1"/>
    <xf numFmtId="3" fontId="5" fillId="0" borderId="42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3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6" xfId="0" applyFont="1" applyFill="1" applyBorder="1" applyAlignment="1">
      <alignment horizontal="right"/>
    </xf>
    <xf numFmtId="3" fontId="52" fillId="5" borderId="47" xfId="0" applyFont="1" applyFill="1" applyBorder="1" applyAlignment="1">
      <alignment horizontal="right"/>
    </xf>
    <xf numFmtId="3" fontId="54" fillId="5" borderId="22" xfId="0" applyFont="1" applyFill="1" applyBorder="1" applyAlignment="1">
      <alignment horizontal="right"/>
    </xf>
    <xf numFmtId="3" fontId="54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166" fontId="17" fillId="0" borderId="41" xfId="1" applyNumberFormat="1" applyFont="1" applyFill="1" applyBorder="1" applyAlignment="1">
      <alignment horizontal="center" vertical="center"/>
    </xf>
    <xf numFmtId="1" fontId="59" fillId="0" borderId="42" xfId="0" applyNumberFormat="1" applyFont="1" applyFill="1" applyBorder="1" applyAlignment="1">
      <alignment horizontal="left"/>
    </xf>
    <xf numFmtId="3" fontId="5" fillId="0" borderId="45" xfId="0" applyFont="1" applyFill="1" applyBorder="1"/>
    <xf numFmtId="3" fontId="5" fillId="0" borderId="41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13" fillId="3" borderId="36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8" xfId="1" applyFont="1" applyFill="1" applyBorder="1"/>
    <xf numFmtId="3" fontId="13" fillId="0" borderId="49" xfId="0" applyFont="1" applyBorder="1" applyAlignment="1">
      <alignment horizontal="right"/>
    </xf>
    <xf numFmtId="0" fontId="16" fillId="0" borderId="50" xfId="1" applyFont="1" applyFill="1" applyBorder="1"/>
    <xf numFmtId="3" fontId="9" fillId="0" borderId="51" xfId="0" applyFont="1" applyBorder="1" applyAlignment="1">
      <alignment horizontal="right"/>
    </xf>
    <xf numFmtId="0" fontId="4" fillId="0" borderId="52" xfId="1" applyFont="1" applyFill="1" applyBorder="1"/>
    <xf numFmtId="0" fontId="4" fillId="0" borderId="53" xfId="1" applyFont="1" applyFill="1" applyBorder="1"/>
    <xf numFmtId="166" fontId="19" fillId="0" borderId="54" xfId="1" applyNumberFormat="1" applyFont="1" applyFill="1" applyBorder="1" applyAlignment="1">
      <alignment horizontal="center"/>
    </xf>
    <xf numFmtId="3" fontId="7" fillId="0" borderId="54" xfId="1" applyNumberFormat="1" applyFont="1" applyFill="1" applyBorder="1"/>
    <xf numFmtId="3" fontId="9" fillId="0" borderId="55" xfId="0" applyFont="1" applyBorder="1" applyAlignment="1">
      <alignment horizontal="right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5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6" xfId="0" applyFont="1" applyBorder="1" applyAlignment="1">
      <alignment horizontal="right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2" xfId="0" applyFont="1" applyBorder="1" applyAlignment="1">
      <alignment horizontal="right"/>
    </xf>
    <xf numFmtId="3" fontId="34" fillId="0" borderId="6" xfId="1" applyNumberFormat="1" applyFont="1" applyFill="1" applyBorder="1" applyAlignment="1"/>
    <xf numFmtId="0" fontId="16" fillId="0" borderId="8" xfId="1" applyFont="1" applyFill="1" applyBorder="1"/>
    <xf numFmtId="0" fontId="7" fillId="0" borderId="0" xfId="1" applyFont="1" applyFill="1"/>
    <xf numFmtId="0" fontId="7" fillId="0" borderId="32" xfId="1" applyFont="1" applyFill="1" applyBorder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164" fontId="66" fillId="0" borderId="0" xfId="1" applyNumberFormat="1" applyFont="1" applyFill="1" applyBorder="1"/>
    <xf numFmtId="3" fontId="67" fillId="0" borderId="0" xfId="1" applyNumberFormat="1" applyFont="1" applyFill="1" applyBorder="1"/>
    <xf numFmtId="164" fontId="68" fillId="0" borderId="0" xfId="1" applyNumberFormat="1" applyFont="1" applyFill="1" applyBorder="1"/>
    <xf numFmtId="4" fontId="69" fillId="0" borderId="0" xfId="1" applyNumberFormat="1" applyFont="1" applyFill="1" applyBorder="1"/>
    <xf numFmtId="0" fontId="4" fillId="0" borderId="5" xfId="2" applyFont="1" applyFill="1" applyBorder="1"/>
    <xf numFmtId="0" fontId="4" fillId="0" borderId="8" xfId="2" applyFont="1" applyFill="1" applyBorder="1"/>
    <xf numFmtId="0" fontId="0" fillId="0" borderId="5" xfId="2" applyFont="1" applyFill="1" applyBorder="1"/>
    <xf numFmtId="0" fontId="0" fillId="0" borderId="8" xfId="2" applyFont="1" applyFill="1" applyBorder="1"/>
    <xf numFmtId="0" fontId="0" fillId="0" borderId="57" xfId="2" applyFont="1" applyFill="1" applyBorder="1"/>
    <xf numFmtId="3" fontId="9" fillId="0" borderId="28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0" fontId="0" fillId="0" borderId="0" xfId="2" applyFont="1" applyFill="1" applyBorder="1"/>
    <xf numFmtId="0" fontId="20" fillId="0" borderId="15" xfId="1" applyFont="1" applyFill="1" applyBorder="1" applyAlignment="1">
      <alignment wrapText="1"/>
    </xf>
    <xf numFmtId="0" fontId="20" fillId="0" borderId="8" xfId="1" applyFont="1" applyFill="1" applyBorder="1"/>
    <xf numFmtId="3" fontId="20" fillId="0" borderId="9" xfId="1" applyNumberFormat="1" applyFont="1" applyFill="1" applyBorder="1"/>
    <xf numFmtId="3" fontId="13" fillId="0" borderId="26" xfId="0" applyFont="1" applyBorder="1" applyAlignment="1">
      <alignment horizontal="right"/>
    </xf>
    <xf numFmtId="166" fontId="21" fillId="0" borderId="16" xfId="1" applyNumberFormat="1" applyFont="1" applyFill="1" applyBorder="1" applyAlignment="1">
      <alignment horizontal="center" vertical="top"/>
    </xf>
    <xf numFmtId="166" fontId="21" fillId="0" borderId="6" xfId="1" applyNumberFormat="1" applyFont="1" applyFill="1" applyBorder="1" applyAlignment="1">
      <alignment horizontal="center" vertical="top"/>
    </xf>
    <xf numFmtId="3" fontId="21" fillId="0" borderId="16" xfId="1" applyNumberFormat="1" applyFont="1" applyFill="1" applyBorder="1" applyAlignment="1">
      <alignment horizontal="center" vertical="top"/>
    </xf>
    <xf numFmtId="3" fontId="20" fillId="0" borderId="16" xfId="1" applyNumberFormat="1" applyFont="1" applyFill="1" applyBorder="1" applyAlignment="1">
      <alignment vertical="top"/>
    </xf>
    <xf numFmtId="3" fontId="13" fillId="0" borderId="22" xfId="0" applyFont="1" applyBorder="1" applyAlignment="1">
      <alignment horizontal="right" vertical="top"/>
    </xf>
    <xf numFmtId="3" fontId="20" fillId="0" borderId="6" xfId="1" applyNumberFormat="1" applyFont="1" applyFill="1" applyBorder="1" applyAlignment="1">
      <alignment vertical="top"/>
    </xf>
    <xf numFmtId="3" fontId="9" fillId="7" borderId="6" xfId="0" applyFont="1" applyFill="1" applyBorder="1"/>
    <xf numFmtId="3" fontId="7" fillId="0" borderId="0" xfId="2" applyNumberFormat="1" applyFont="1"/>
    <xf numFmtId="3" fontId="7" fillId="7" borderId="6" xfId="1" applyNumberFormat="1" applyFont="1" applyFill="1" applyBorder="1"/>
    <xf numFmtId="3" fontId="25" fillId="0" borderId="0" xfId="1" applyNumberFormat="1" applyFont="1" applyFill="1"/>
    <xf numFmtId="3" fontId="20" fillId="0" borderId="16" xfId="1" applyNumberFormat="1" applyFont="1" applyFill="1" applyBorder="1" applyProtection="1">
      <protection locked="0"/>
    </xf>
    <xf numFmtId="3" fontId="7" fillId="0" borderId="19" xfId="1" applyNumberFormat="1" applyFont="1" applyFill="1" applyBorder="1" applyProtection="1">
      <protection locked="0"/>
    </xf>
    <xf numFmtId="3" fontId="9" fillId="7" borderId="28" xfId="0" applyFont="1" applyFill="1" applyBorder="1"/>
    <xf numFmtId="3" fontId="9" fillId="7" borderId="6" xfId="0" applyFont="1" applyFill="1" applyBorder="1" applyAlignment="1">
      <alignment vertical="top"/>
    </xf>
    <xf numFmtId="3" fontId="8" fillId="7" borderId="11" xfId="0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7" xfId="1" applyFont="1" applyFill="1" applyBorder="1" applyAlignment="1"/>
    <xf numFmtId="0" fontId="32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0" fontId="13" fillId="0" borderId="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0" fillId="0" borderId="5" xfId="0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4" xfId="0" applyFont="1" applyBorder="1" applyAlignment="1">
      <alignment horizontal="center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4953735</c:v>
                </c:pt>
                <c:pt idx="1">
                  <c:v>4950592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4409172</c:v>
                </c:pt>
                <c:pt idx="1">
                  <c:v>3578634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59456"/>
        <c:axId val="103469440"/>
      </c:barChart>
      <c:catAx>
        <c:axId val="1034594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469440"/>
        <c:crosses val="autoZero"/>
        <c:auto val="1"/>
        <c:lblAlgn val="ctr"/>
        <c:lblOffset val="100"/>
        <c:tickMarkSkip val="1"/>
        <c:noMultiLvlLbl val="0"/>
      </c:catAx>
      <c:valAx>
        <c:axId val="10346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459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11978059</c:v>
                </c:pt>
                <c:pt idx="1">
                  <c:v>11978059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10419911</c:v>
                </c:pt>
                <c:pt idx="1">
                  <c:v>9349013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25056"/>
        <c:axId val="103335040"/>
      </c:barChart>
      <c:catAx>
        <c:axId val="1033250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335040"/>
        <c:crosses val="autoZero"/>
        <c:auto val="1"/>
        <c:lblAlgn val="ctr"/>
        <c:lblOffset val="100"/>
        <c:tickMarkSkip val="1"/>
        <c:noMultiLvlLbl val="0"/>
      </c:catAx>
      <c:valAx>
        <c:axId val="10333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32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4953735</c:v>
                </c:pt>
                <c:pt idx="1">
                  <c:v>4950592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4409172</c:v>
                </c:pt>
                <c:pt idx="1">
                  <c:v>3578634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44672"/>
        <c:axId val="104446208"/>
      </c:barChart>
      <c:catAx>
        <c:axId val="1044446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446208"/>
        <c:crosses val="autoZero"/>
        <c:auto val="1"/>
        <c:lblAlgn val="ctr"/>
        <c:lblOffset val="100"/>
        <c:tickMarkSkip val="1"/>
        <c:noMultiLvlLbl val="0"/>
      </c:catAx>
      <c:valAx>
        <c:axId val="10444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444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11978059</c:v>
                </c:pt>
                <c:pt idx="1">
                  <c:v>11978059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10419911</c:v>
                </c:pt>
                <c:pt idx="1">
                  <c:v>9349013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2640"/>
        <c:axId val="104754176"/>
      </c:barChart>
      <c:catAx>
        <c:axId val="1047526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4176"/>
        <c:crosses val="autoZero"/>
        <c:auto val="1"/>
        <c:lblAlgn val="ctr"/>
        <c:lblOffset val="100"/>
        <c:tickMarkSkip val="1"/>
        <c:noMultiLvlLbl val="0"/>
      </c:catAx>
      <c:valAx>
        <c:axId val="10475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2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4953735</c:v>
                </c:pt>
                <c:pt idx="1">
                  <c:v>4950592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4409172</c:v>
                </c:pt>
                <c:pt idx="1">
                  <c:v>3578634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93056"/>
        <c:axId val="106520960"/>
      </c:barChart>
      <c:catAx>
        <c:axId val="1048930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520960"/>
        <c:crosses val="autoZero"/>
        <c:auto val="1"/>
        <c:lblAlgn val="ctr"/>
        <c:lblOffset val="100"/>
        <c:tickMarkSkip val="1"/>
        <c:noMultiLvlLbl val="0"/>
      </c:catAx>
      <c:valAx>
        <c:axId val="10652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893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11978059</c:v>
                </c:pt>
                <c:pt idx="1">
                  <c:v>11978059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10419911</c:v>
                </c:pt>
                <c:pt idx="1">
                  <c:v>9349013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36320"/>
        <c:axId val="106554496"/>
      </c:barChart>
      <c:catAx>
        <c:axId val="1065363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554496"/>
        <c:crosses val="autoZero"/>
        <c:auto val="1"/>
        <c:lblAlgn val="ctr"/>
        <c:lblOffset val="100"/>
        <c:tickMarkSkip val="1"/>
        <c:noMultiLvlLbl val="0"/>
      </c:catAx>
      <c:valAx>
        <c:axId val="10655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536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tabSelected="1" view="pageLayout" topLeftCell="A31" zoomScaleNormal="100" workbookViewId="0">
      <selection activeCell="A52" sqref="A52"/>
    </sheetView>
  </sheetViews>
  <sheetFormatPr defaultColWidth="9.109375" defaultRowHeight="13.2" x14ac:dyDescent="0.25"/>
  <cols>
    <col min="1" max="1" width="40.5546875" style="2" customWidth="1"/>
    <col min="2" max="2" width="15.88671875" style="2" customWidth="1"/>
    <col min="3" max="3" width="15.5546875" style="250" customWidth="1"/>
    <col min="4" max="4" width="15.6640625" style="250" customWidth="1"/>
    <col min="5" max="5" width="11.33203125" style="2" customWidth="1"/>
    <col min="6" max="6" width="10.88671875" style="2" bestFit="1" customWidth="1"/>
    <col min="7" max="7" width="10.109375" style="2" bestFit="1" customWidth="1"/>
    <col min="8" max="16384" width="9.109375" style="2"/>
  </cols>
  <sheetData>
    <row r="1" spans="1:7" ht="21" x14ac:dyDescent="0.4">
      <c r="A1" s="1" t="s">
        <v>149</v>
      </c>
    </row>
    <row r="3" spans="1:7" x14ac:dyDescent="0.25">
      <c r="A3" s="374" t="s">
        <v>131</v>
      </c>
      <c r="B3" s="374"/>
      <c r="C3" s="374"/>
      <c r="D3" s="374"/>
      <c r="E3" s="374"/>
    </row>
    <row r="4" spans="1:7" ht="30.75" customHeight="1" x14ac:dyDescent="0.25">
      <c r="A4" s="374"/>
      <c r="B4" s="374"/>
      <c r="C4" s="374"/>
      <c r="D4" s="374"/>
      <c r="E4" s="374"/>
    </row>
    <row r="6" spans="1:7" ht="13.8" thickBot="1" x14ac:dyDescent="0.3">
      <c r="B6" s="13"/>
      <c r="C6" s="256"/>
      <c r="D6" s="251"/>
      <c r="E6" s="3" t="s">
        <v>0</v>
      </c>
    </row>
    <row r="7" spans="1:7" s="15" customFormat="1" ht="18.75" customHeight="1" thickTop="1" thickBot="1" x14ac:dyDescent="0.3">
      <c r="A7" s="14" t="s">
        <v>1</v>
      </c>
      <c r="B7" s="4" t="s">
        <v>2</v>
      </c>
      <c r="C7" s="252" t="s">
        <v>3</v>
      </c>
      <c r="D7" s="252" t="s">
        <v>4</v>
      </c>
      <c r="E7" s="5" t="s">
        <v>5</v>
      </c>
    </row>
    <row r="8" spans="1:7" s="6" customFormat="1" ht="11.4" thickTop="1" thickBot="1" x14ac:dyDescent="0.25">
      <c r="A8" s="7">
        <v>1</v>
      </c>
      <c r="B8" s="4">
        <v>2</v>
      </c>
      <c r="C8" s="252">
        <v>3</v>
      </c>
      <c r="D8" s="252">
        <v>4</v>
      </c>
      <c r="E8" s="8" t="s">
        <v>6</v>
      </c>
    </row>
    <row r="9" spans="1:7" ht="18.899999999999999" customHeight="1" thickTop="1" x14ac:dyDescent="0.25">
      <c r="A9" s="321" t="s">
        <v>12</v>
      </c>
      <c r="B9" s="342">
        <v>3828980</v>
      </c>
      <c r="C9" s="368">
        <v>3843314</v>
      </c>
      <c r="D9" s="368">
        <v>3300609</v>
      </c>
      <c r="E9" s="120">
        <f t="shared" ref="E9:E17" si="0">(D9/C9)*100</f>
        <v>85.879243798451029</v>
      </c>
    </row>
    <row r="10" spans="1:7" ht="18.899999999999999" customHeight="1" x14ac:dyDescent="0.25">
      <c r="A10" s="321" t="s">
        <v>13</v>
      </c>
      <c r="B10" s="343">
        <v>299884</v>
      </c>
      <c r="C10" s="368">
        <v>317807</v>
      </c>
      <c r="D10" s="368">
        <v>304772</v>
      </c>
      <c r="E10" s="121">
        <f>(D10/C10)*100</f>
        <v>95.898454093207505</v>
      </c>
    </row>
    <row r="11" spans="1:7" ht="18.899999999999999" customHeight="1" x14ac:dyDescent="0.25">
      <c r="A11" s="321" t="s">
        <v>14</v>
      </c>
      <c r="B11" s="343">
        <v>54900</v>
      </c>
      <c r="C11" s="368">
        <v>54900</v>
      </c>
      <c r="D11" s="368">
        <v>83205</v>
      </c>
      <c r="E11" s="121">
        <f t="shared" si="0"/>
        <v>151.55737704918033</v>
      </c>
    </row>
    <row r="12" spans="1:7" ht="18.899999999999999" customHeight="1" x14ac:dyDescent="0.25">
      <c r="A12" s="322" t="s">
        <v>15</v>
      </c>
      <c r="B12" s="344">
        <v>84111</v>
      </c>
      <c r="C12" s="369">
        <v>7213681</v>
      </c>
      <c r="D12" s="369">
        <v>6665204</v>
      </c>
      <c r="E12" s="121">
        <f t="shared" si="0"/>
        <v>92.396711193633323</v>
      </c>
      <c r="G12" s="16"/>
    </row>
    <row r="13" spans="1:7" ht="18.899999999999999" customHeight="1" x14ac:dyDescent="0.3">
      <c r="A13" s="17" t="s">
        <v>10</v>
      </c>
      <c r="B13" s="345">
        <f>SUM(B9:B12)</f>
        <v>4267875</v>
      </c>
      <c r="C13" s="370">
        <f>SUM(C9:C12)</f>
        <v>11429702</v>
      </c>
      <c r="D13" s="370">
        <f>SUM(D9:D12)</f>
        <v>10353790</v>
      </c>
      <c r="E13" s="125">
        <f t="shared" si="0"/>
        <v>90.586701210582746</v>
      </c>
    </row>
    <row r="14" spans="1:7" s="9" customFormat="1" ht="21.75" customHeight="1" x14ac:dyDescent="0.25">
      <c r="A14" s="10" t="s">
        <v>7</v>
      </c>
      <c r="B14" s="342">
        <v>8083</v>
      </c>
      <c r="C14" s="371">
        <v>8083</v>
      </c>
      <c r="D14" s="368">
        <v>490319</v>
      </c>
      <c r="E14" s="121">
        <f t="shared" si="0"/>
        <v>6066.0522083384885</v>
      </c>
    </row>
    <row r="15" spans="1:7" s="9" customFormat="1" ht="52.5" customHeight="1" thickBot="1" x14ac:dyDescent="0.35">
      <c r="A15" s="12" t="s">
        <v>8</v>
      </c>
      <c r="B15" s="346">
        <f>B13-B14</f>
        <v>4259792</v>
      </c>
      <c r="C15" s="372">
        <f>C13-C14</f>
        <v>11421619</v>
      </c>
      <c r="D15" s="372">
        <f>D13-D14</f>
        <v>9863471</v>
      </c>
      <c r="E15" s="124">
        <f t="shared" si="0"/>
        <v>86.357906002642878</v>
      </c>
    </row>
    <row r="16" spans="1:7" s="11" customFormat="1" ht="30" customHeight="1" thickTop="1" x14ac:dyDescent="0.25">
      <c r="A16" s="310" t="s">
        <v>126</v>
      </c>
      <c r="B16" s="347">
        <v>245400</v>
      </c>
      <c r="C16" s="373">
        <v>556440</v>
      </c>
      <c r="D16" s="373">
        <v>556440</v>
      </c>
      <c r="E16" s="313">
        <f t="shared" si="0"/>
        <v>100</v>
      </c>
    </row>
    <row r="17" spans="1:7" s="9" customFormat="1" ht="34.5" customHeight="1" thickBot="1" x14ac:dyDescent="0.35">
      <c r="A17" s="12" t="s">
        <v>9</v>
      </c>
      <c r="B17" s="346">
        <f>B15+B16</f>
        <v>4505192</v>
      </c>
      <c r="C17" s="372">
        <f>C15+C16</f>
        <v>11978059</v>
      </c>
      <c r="D17" s="372">
        <f>D15+D16</f>
        <v>10419911</v>
      </c>
      <c r="E17" s="123">
        <f t="shared" si="0"/>
        <v>86.99164864691349</v>
      </c>
    </row>
    <row r="18" spans="1:7" ht="13.8" thickTop="1" x14ac:dyDescent="0.25">
      <c r="A18" s="323"/>
      <c r="B18" s="323"/>
      <c r="C18" s="324"/>
      <c r="D18" s="324"/>
      <c r="E18" s="323"/>
    </row>
    <row r="19" spans="1:7" x14ac:dyDescent="0.25">
      <c r="A19" s="323"/>
      <c r="B19" s="323"/>
      <c r="C19" s="324"/>
      <c r="D19" s="324"/>
      <c r="E19" s="323"/>
    </row>
    <row r="20" spans="1:7" x14ac:dyDescent="0.25">
      <c r="A20" s="375" t="s">
        <v>11</v>
      </c>
      <c r="B20" s="375"/>
      <c r="C20" s="375"/>
      <c r="D20" s="375"/>
      <c r="E20" s="375"/>
    </row>
    <row r="21" spans="1:7" x14ac:dyDescent="0.25">
      <c r="A21" s="375"/>
      <c r="B21" s="375"/>
      <c r="C21" s="375"/>
      <c r="D21" s="375"/>
      <c r="E21" s="375"/>
      <c r="F21" s="18"/>
      <c r="G21" s="18"/>
    </row>
    <row r="22" spans="1:7" x14ac:dyDescent="0.25">
      <c r="A22" s="323"/>
      <c r="B22" s="323"/>
      <c r="C22" s="324"/>
      <c r="D22" s="324"/>
      <c r="E22" s="323"/>
      <c r="F22" s="18"/>
      <c r="G22" s="18"/>
    </row>
    <row r="23" spans="1:7" x14ac:dyDescent="0.25">
      <c r="A23" s="323"/>
      <c r="B23" s="323"/>
      <c r="C23" s="324"/>
      <c r="D23" s="324"/>
      <c r="E23" s="323"/>
      <c r="F23" s="18"/>
      <c r="G23" s="18"/>
    </row>
    <row r="24" spans="1:7" ht="13.8" x14ac:dyDescent="0.25">
      <c r="A24" s="246" t="s">
        <v>51</v>
      </c>
      <c r="B24" s="323"/>
      <c r="C24" s="324"/>
      <c r="D24" s="324"/>
      <c r="E24" s="323"/>
    </row>
    <row r="25" spans="1:7" ht="13.8" thickBot="1" x14ac:dyDescent="0.3">
      <c r="A25" s="323"/>
      <c r="B25" s="323"/>
      <c r="C25" s="325"/>
      <c r="D25" s="324"/>
      <c r="E25" s="326" t="s">
        <v>0</v>
      </c>
    </row>
    <row r="26" spans="1:7" s="15" customFormat="1" ht="18.75" customHeight="1" thickTop="1" thickBot="1" x14ac:dyDescent="0.3">
      <c r="A26" s="327"/>
      <c r="B26" s="4" t="s">
        <v>2</v>
      </c>
      <c r="C26" s="252" t="s">
        <v>3</v>
      </c>
      <c r="D26" s="252" t="s">
        <v>4</v>
      </c>
      <c r="E26" s="8" t="s">
        <v>5</v>
      </c>
    </row>
    <row r="27" spans="1:7" s="6" customFormat="1" ht="11.4" thickTop="1" thickBot="1" x14ac:dyDescent="0.25">
      <c r="A27" s="7">
        <v>1</v>
      </c>
      <c r="B27" s="4">
        <v>2</v>
      </c>
      <c r="C27" s="252">
        <v>3</v>
      </c>
      <c r="D27" s="252">
        <v>4</v>
      </c>
      <c r="E27" s="8" t="s">
        <v>6</v>
      </c>
    </row>
    <row r="28" spans="1:7" ht="15.75" customHeight="1" thickTop="1" x14ac:dyDescent="0.25">
      <c r="A28" s="376" t="s">
        <v>53</v>
      </c>
      <c r="B28" s="337">
        <f>B17-B30-B31-B32</f>
        <v>4429192</v>
      </c>
      <c r="C28" s="365">
        <f>C17-C30-C31-C32</f>
        <v>4927735</v>
      </c>
      <c r="D28" s="365">
        <f>D17-D30-D31-D32</f>
        <v>4383172</v>
      </c>
      <c r="E28" s="201">
        <f t="shared" ref="E28:E33" si="1">(D28/C28)*100</f>
        <v>88.949020188788566</v>
      </c>
    </row>
    <row r="29" spans="1:7" ht="13.8" x14ac:dyDescent="0.25">
      <c r="A29" s="377"/>
      <c r="B29" s="338"/>
      <c r="C29" s="359"/>
      <c r="D29" s="359"/>
      <c r="E29" s="202"/>
    </row>
    <row r="30" spans="1:7" ht="28.5" customHeight="1" x14ac:dyDescent="0.25">
      <c r="A30" s="312" t="s">
        <v>141</v>
      </c>
      <c r="B30" s="339">
        <v>0</v>
      </c>
      <c r="C30" s="366">
        <v>6974324</v>
      </c>
      <c r="D30" s="366">
        <v>5957047</v>
      </c>
      <c r="E30" s="311">
        <f t="shared" si="1"/>
        <v>85.413969870054785</v>
      </c>
    </row>
    <row r="31" spans="1:7" ht="16.5" customHeight="1" x14ac:dyDescent="0.25">
      <c r="A31" s="205" t="s">
        <v>147</v>
      </c>
      <c r="B31" s="338">
        <v>26000</v>
      </c>
      <c r="C31" s="359">
        <v>26000</v>
      </c>
      <c r="D31" s="359">
        <v>26000</v>
      </c>
      <c r="E31" s="311">
        <f t="shared" si="1"/>
        <v>100</v>
      </c>
    </row>
    <row r="32" spans="1:7" ht="16.5" customHeight="1" x14ac:dyDescent="0.3">
      <c r="A32" s="206" t="s">
        <v>64</v>
      </c>
      <c r="B32" s="340">
        <v>50000</v>
      </c>
      <c r="C32" s="359">
        <v>50000</v>
      </c>
      <c r="D32" s="359">
        <v>53692</v>
      </c>
      <c r="E32" s="202">
        <f t="shared" si="1"/>
        <v>107.38399999999999</v>
      </c>
      <c r="F32" s="151"/>
      <c r="G32" s="152"/>
    </row>
    <row r="33" spans="1:5" ht="16.2" thickBot="1" x14ac:dyDescent="0.35">
      <c r="A33" s="207" t="s">
        <v>52</v>
      </c>
      <c r="B33" s="341">
        <f>B28+B30+B31+B32</f>
        <v>4505192</v>
      </c>
      <c r="C33" s="367">
        <f>C28+C30+C31+C32</f>
        <v>11978059</v>
      </c>
      <c r="D33" s="367">
        <f>D28+D30+D31+D32</f>
        <v>10419911</v>
      </c>
      <c r="E33" s="204">
        <f t="shared" si="1"/>
        <v>86.99164864691349</v>
      </c>
    </row>
    <row r="34" spans="1:5" ht="13.8" thickTop="1" x14ac:dyDescent="0.25">
      <c r="A34" s="323"/>
      <c r="B34" s="323"/>
      <c r="C34" s="324"/>
      <c r="D34" s="324"/>
      <c r="E34" s="323"/>
    </row>
    <row r="40" spans="1:5" x14ac:dyDescent="0.25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10. 2016</oddHeader>
    <oddFooter xml:space="preserve">&amp;L&amp;"Arial CE,Kurzíva"Zastupitelstvo Olomouckého kraje 19-12-2016
5.2.-Rozpočet Olomouckého kraje 2016-plnění rozpočtu k 31. 10. 2016
Příloha č. 1-Plnění rozpočtu příjmů Olomouckého kraje k 31. 10. 2016&amp;R&amp;"Arial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29"/>
  <sheetViews>
    <sheetView showGridLines="0" view="pageLayout" topLeftCell="A102" zoomScaleNormal="100" workbookViewId="0">
      <selection activeCell="G181" sqref="G181"/>
    </sheetView>
  </sheetViews>
  <sheetFormatPr defaultColWidth="9.109375" defaultRowHeight="13.8" x14ac:dyDescent="0.25"/>
  <cols>
    <col min="1" max="1" width="42" style="319" customWidth="1"/>
    <col min="2" max="2" width="5.109375" style="163" customWidth="1"/>
    <col min="3" max="3" width="14.88671875" style="179" customWidth="1"/>
    <col min="4" max="4" width="17.109375" style="179" customWidth="1"/>
    <col min="5" max="5" width="15.6640625" style="179" customWidth="1"/>
    <col min="6" max="6" width="7.33203125" style="179" customWidth="1"/>
    <col min="7" max="8" width="16.33203125" style="25" customWidth="1"/>
    <col min="9" max="9" width="16.6640625" style="25" customWidth="1"/>
    <col min="10" max="10" width="18.109375" style="20" customWidth="1"/>
    <col min="11" max="11" width="21" style="26" customWidth="1"/>
    <col min="12" max="12" width="2.6640625" style="22" customWidth="1"/>
    <col min="13" max="13" width="16.5546875" style="22" customWidth="1"/>
    <col min="14" max="14" width="17.5546875" style="21" customWidth="1"/>
    <col min="15" max="16" width="9.109375" style="22"/>
    <col min="17" max="17" width="11.109375" style="22" bestFit="1" customWidth="1"/>
    <col min="18" max="16384" width="9.109375" style="22"/>
  </cols>
  <sheetData>
    <row r="1" spans="1:14" ht="22.8" x14ac:dyDescent="0.4">
      <c r="A1" s="380" t="s">
        <v>150</v>
      </c>
      <c r="B1" s="381"/>
      <c r="C1" s="381"/>
      <c r="D1" s="381"/>
      <c r="E1" s="381"/>
      <c r="F1" s="381"/>
      <c r="G1" s="19"/>
      <c r="H1" s="19"/>
      <c r="I1" s="19"/>
      <c r="K1" s="21"/>
    </row>
    <row r="2" spans="1:14" ht="22.8" x14ac:dyDescent="0.4">
      <c r="A2" s="382"/>
      <c r="B2" s="382"/>
      <c r="C2" s="382"/>
      <c r="D2" s="382"/>
      <c r="E2" s="382"/>
      <c r="F2" s="382"/>
      <c r="G2" s="23"/>
      <c r="H2" s="23"/>
      <c r="I2" s="23"/>
      <c r="K2" s="21"/>
    </row>
    <row r="3" spans="1:14" x14ac:dyDescent="0.25">
      <c r="A3" s="24"/>
    </row>
    <row r="4" spans="1:14" ht="14.4" thickBot="1" x14ac:dyDescent="0.3">
      <c r="F4" s="28" t="s">
        <v>0</v>
      </c>
      <c r="G4" s="28"/>
      <c r="H4" s="28"/>
      <c r="I4" s="28"/>
    </row>
    <row r="5" spans="1:14" s="30" customFormat="1" ht="14.4" thickTop="1" thickBot="1" x14ac:dyDescent="0.3">
      <c r="A5" s="236" t="s">
        <v>16</v>
      </c>
      <c r="B5" s="237" t="s">
        <v>17</v>
      </c>
      <c r="C5" s="238" t="s">
        <v>18</v>
      </c>
      <c r="D5" s="238" t="s">
        <v>19</v>
      </c>
      <c r="E5" s="238" t="s">
        <v>4</v>
      </c>
      <c r="F5" s="239" t="s">
        <v>5</v>
      </c>
      <c r="G5" s="29"/>
      <c r="H5" s="29"/>
      <c r="I5" s="29"/>
      <c r="J5" s="105"/>
      <c r="K5" s="96"/>
      <c r="N5" s="31"/>
    </row>
    <row r="6" spans="1:14" s="30" customFormat="1" ht="14.4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09" t="s">
        <v>111</v>
      </c>
      <c r="G6" s="29"/>
      <c r="H6" s="29"/>
      <c r="I6" s="29"/>
      <c r="J6" s="105"/>
      <c r="K6" s="96"/>
      <c r="N6" s="31"/>
    </row>
    <row r="7" spans="1:14" s="24" customFormat="1" ht="14.4" thickTop="1" x14ac:dyDescent="0.25">
      <c r="A7" s="32" t="s">
        <v>20</v>
      </c>
      <c r="B7" s="164">
        <v>1</v>
      </c>
      <c r="C7" s="130">
        <f>C8+C9+C10+C11+C12</f>
        <v>28952</v>
      </c>
      <c r="D7" s="130">
        <f>D8+D9+D10+D11+D12</f>
        <v>30237</v>
      </c>
      <c r="E7" s="130">
        <f>E8+E9+E10+E11+E12</f>
        <v>21797</v>
      </c>
      <c r="F7" s="122">
        <f t="shared" ref="F7:F48" si="0">(E7/D7)*100</f>
        <v>72.087177960776529</v>
      </c>
      <c r="G7" s="33"/>
      <c r="H7" s="33"/>
      <c r="I7" s="33"/>
      <c r="J7" s="101"/>
      <c r="K7" s="97"/>
      <c r="N7" s="34"/>
    </row>
    <row r="8" spans="1:14" s="39" customFormat="1" x14ac:dyDescent="0.25">
      <c r="A8" s="35" t="s">
        <v>21</v>
      </c>
      <c r="B8" s="71"/>
      <c r="C8" s="37">
        <v>28669</v>
      </c>
      <c r="D8" s="37">
        <v>29786</v>
      </c>
      <c r="E8" s="37">
        <v>21578</v>
      </c>
      <c r="F8" s="121">
        <f t="shared" si="0"/>
        <v>72.443429799234536</v>
      </c>
      <c r="G8" s="38"/>
      <c r="H8" s="38"/>
      <c r="I8" s="38"/>
      <c r="J8" s="101"/>
      <c r="K8" s="81"/>
      <c r="N8" s="40"/>
    </row>
    <row r="9" spans="1:14" s="39" customFormat="1" x14ac:dyDescent="0.25">
      <c r="A9" s="35" t="s">
        <v>22</v>
      </c>
      <c r="B9" s="182"/>
      <c r="C9" s="37">
        <v>0</v>
      </c>
      <c r="D9" s="37">
        <v>168</v>
      </c>
      <c r="E9" s="37">
        <v>0</v>
      </c>
      <c r="F9" s="121">
        <v>0</v>
      </c>
      <c r="G9" s="38"/>
      <c r="H9" s="38"/>
      <c r="I9" s="38"/>
      <c r="J9" s="101"/>
      <c r="K9" s="81"/>
      <c r="N9" s="40"/>
    </row>
    <row r="10" spans="1:14" s="39" customFormat="1" x14ac:dyDescent="0.25">
      <c r="A10" s="334" t="s">
        <v>136</v>
      </c>
      <c r="B10" s="71"/>
      <c r="C10" s="37">
        <v>0</v>
      </c>
      <c r="D10" s="37">
        <v>0</v>
      </c>
      <c r="E10" s="37">
        <v>0</v>
      </c>
      <c r="F10" s="121">
        <v>0</v>
      </c>
      <c r="G10" s="38"/>
      <c r="H10" s="133">
        <f>D10+D11</f>
        <v>0</v>
      </c>
      <c r="I10" s="133">
        <f>E10+E11</f>
        <v>0</v>
      </c>
      <c r="J10" s="133"/>
      <c r="K10" s="81"/>
      <c r="N10" s="40"/>
    </row>
    <row r="11" spans="1:14" s="39" customFormat="1" x14ac:dyDescent="0.25">
      <c r="A11" s="334" t="s">
        <v>137</v>
      </c>
      <c r="B11" s="71"/>
      <c r="C11" s="37">
        <v>0</v>
      </c>
      <c r="D11" s="37">
        <v>0</v>
      </c>
      <c r="E11" s="37">
        <v>0</v>
      </c>
      <c r="F11" s="121">
        <v>0</v>
      </c>
      <c r="G11" s="38"/>
      <c r="H11" s="38"/>
      <c r="I11" s="38"/>
      <c r="J11" s="38"/>
      <c r="K11" s="81"/>
      <c r="N11" s="40"/>
    </row>
    <row r="12" spans="1:14" s="39" customFormat="1" x14ac:dyDescent="0.25">
      <c r="A12" s="335" t="s">
        <v>138</v>
      </c>
      <c r="B12" s="306"/>
      <c r="C12" s="42">
        <v>283</v>
      </c>
      <c r="D12" s="42">
        <v>283</v>
      </c>
      <c r="E12" s="42">
        <v>219</v>
      </c>
      <c r="F12" s="126">
        <f t="shared" si="0"/>
        <v>77.385159010600702</v>
      </c>
      <c r="G12" s="38"/>
      <c r="H12" s="38"/>
      <c r="I12" s="38"/>
      <c r="J12" s="38"/>
      <c r="K12" s="81"/>
      <c r="N12" s="40"/>
    </row>
    <row r="13" spans="1:14" s="44" customFormat="1" x14ac:dyDescent="0.25">
      <c r="A13" s="43" t="s">
        <v>129</v>
      </c>
      <c r="B13" s="165">
        <v>3</v>
      </c>
      <c r="C13" s="305">
        <f>C14+C15+C16+C17+C18</f>
        <v>336822</v>
      </c>
      <c r="D13" s="305">
        <f>D14+D15+D16+D17+D18</f>
        <v>344675</v>
      </c>
      <c r="E13" s="305">
        <f>E14+E15+E16+E17+E18</f>
        <v>243878</v>
      </c>
      <c r="F13" s="122">
        <f t="shared" si="0"/>
        <v>70.755929498803212</v>
      </c>
      <c r="G13" s="328"/>
      <c r="H13" s="33"/>
      <c r="I13" s="33"/>
      <c r="J13" s="33"/>
      <c r="K13" s="97"/>
      <c r="N13" s="45"/>
    </row>
    <row r="14" spans="1:14" s="44" customFormat="1" x14ac:dyDescent="0.25">
      <c r="A14" s="35" t="s">
        <v>21</v>
      </c>
      <c r="B14" s="47"/>
      <c r="C14" s="37">
        <v>324872</v>
      </c>
      <c r="D14" s="37">
        <v>327010</v>
      </c>
      <c r="E14" s="37">
        <v>230726</v>
      </c>
      <c r="F14" s="121">
        <f t="shared" si="0"/>
        <v>70.556252102382189</v>
      </c>
      <c r="G14" s="38"/>
      <c r="H14" s="38"/>
      <c r="I14" s="38"/>
      <c r="J14" s="38"/>
      <c r="K14" s="81"/>
      <c r="N14" s="45"/>
    </row>
    <row r="15" spans="1:14" s="44" customFormat="1" x14ac:dyDescent="0.25">
      <c r="A15" s="35" t="s">
        <v>22</v>
      </c>
      <c r="B15" s="47"/>
      <c r="C15" s="37">
        <v>4150</v>
      </c>
      <c r="D15" s="37">
        <v>7993</v>
      </c>
      <c r="E15" s="37">
        <v>6887</v>
      </c>
      <c r="F15" s="121">
        <f t="shared" si="0"/>
        <v>86.162892530964598</v>
      </c>
      <c r="G15" s="38"/>
      <c r="H15" s="38"/>
      <c r="I15" s="38"/>
      <c r="J15" s="38"/>
      <c r="K15" s="81"/>
      <c r="N15" s="45"/>
    </row>
    <row r="16" spans="1:14" s="39" customFormat="1" x14ac:dyDescent="0.25">
      <c r="A16" s="334" t="s">
        <v>136</v>
      </c>
      <c r="B16" s="71"/>
      <c r="C16" s="37">
        <v>0</v>
      </c>
      <c r="D16" s="37">
        <v>1872</v>
      </c>
      <c r="E16" s="37">
        <v>918</v>
      </c>
      <c r="F16" s="121">
        <f t="shared" si="0"/>
        <v>49.038461538461533</v>
      </c>
      <c r="G16" s="38"/>
      <c r="H16" s="133">
        <f>D16+D17</f>
        <v>1872</v>
      </c>
      <c r="I16" s="133">
        <f>E16+E17</f>
        <v>918</v>
      </c>
      <c r="J16" s="133"/>
      <c r="K16" s="81"/>
      <c r="N16" s="40"/>
    </row>
    <row r="17" spans="1:14" s="39" customFormat="1" x14ac:dyDescent="0.25">
      <c r="A17" s="334" t="s">
        <v>137</v>
      </c>
      <c r="B17" s="71"/>
      <c r="C17" s="37">
        <v>0</v>
      </c>
      <c r="D17" s="37">
        <v>0</v>
      </c>
      <c r="E17" s="37">
        <v>0</v>
      </c>
      <c r="F17" s="121">
        <v>0</v>
      </c>
      <c r="G17" s="38"/>
      <c r="H17" s="38"/>
      <c r="I17" s="38"/>
      <c r="J17" s="38"/>
      <c r="K17" s="81"/>
      <c r="N17" s="40"/>
    </row>
    <row r="18" spans="1:14" s="39" customFormat="1" x14ac:dyDescent="0.25">
      <c r="A18" s="335" t="s">
        <v>138</v>
      </c>
      <c r="B18" s="71"/>
      <c r="C18" s="37">
        <v>7800</v>
      </c>
      <c r="D18" s="37">
        <v>7800</v>
      </c>
      <c r="E18" s="37">
        <v>5347</v>
      </c>
      <c r="F18" s="126">
        <f t="shared" si="0"/>
        <v>68.551282051282044</v>
      </c>
      <c r="G18" s="38"/>
      <c r="H18" s="38"/>
      <c r="I18" s="38"/>
      <c r="J18" s="38"/>
      <c r="K18" s="81"/>
      <c r="N18" s="40"/>
    </row>
    <row r="19" spans="1:14" s="44" customFormat="1" x14ac:dyDescent="0.25">
      <c r="A19" s="386" t="s">
        <v>142</v>
      </c>
      <c r="B19" s="165">
        <v>4</v>
      </c>
      <c r="C19" s="305">
        <f>C21+C22+C23+C24</f>
        <v>38526</v>
      </c>
      <c r="D19" s="305">
        <f>D21+D22+D23+D24</f>
        <v>26287</v>
      </c>
      <c r="E19" s="305">
        <f>E21+E22+E23+E24</f>
        <v>23127</v>
      </c>
      <c r="F19" s="122">
        <f t="shared" si="0"/>
        <v>87.978848860653557</v>
      </c>
      <c r="G19" s="328"/>
      <c r="H19" s="33"/>
      <c r="I19" s="33"/>
      <c r="J19" s="33"/>
      <c r="K19" s="97"/>
      <c r="N19" s="45"/>
    </row>
    <row r="20" spans="1:14" s="44" customFormat="1" x14ac:dyDescent="0.25">
      <c r="A20" s="387"/>
      <c r="B20" s="47"/>
      <c r="C20" s="37"/>
      <c r="D20" s="37"/>
      <c r="E20" s="307"/>
      <c r="F20" s="122"/>
      <c r="G20" s="328"/>
      <c r="H20" s="33"/>
      <c r="I20" s="33"/>
      <c r="J20" s="33"/>
      <c r="K20" s="97"/>
      <c r="N20" s="45"/>
    </row>
    <row r="21" spans="1:14" s="44" customFormat="1" x14ac:dyDescent="0.25">
      <c r="A21" s="35" t="s">
        <v>21</v>
      </c>
      <c r="B21" s="47"/>
      <c r="C21" s="37">
        <v>37943</v>
      </c>
      <c r="D21" s="37">
        <v>21203</v>
      </c>
      <c r="E21" s="37">
        <v>18461</v>
      </c>
      <c r="F21" s="121">
        <f t="shared" si="0"/>
        <v>87.067867754563039</v>
      </c>
      <c r="G21" s="38"/>
      <c r="H21" s="38"/>
      <c r="I21" s="38"/>
      <c r="J21" s="38"/>
      <c r="K21" s="81"/>
      <c r="N21" s="45"/>
    </row>
    <row r="22" spans="1:14" s="44" customFormat="1" x14ac:dyDescent="0.25">
      <c r="A22" s="35" t="s">
        <v>22</v>
      </c>
      <c r="B22" s="47"/>
      <c r="C22" s="37">
        <v>583</v>
      </c>
      <c r="D22" s="37">
        <v>5084</v>
      </c>
      <c r="E22" s="37">
        <v>4666</v>
      </c>
      <c r="F22" s="121">
        <f t="shared" si="0"/>
        <v>91.77812745869393</v>
      </c>
      <c r="G22" s="38"/>
      <c r="H22" s="38"/>
      <c r="I22" s="38"/>
      <c r="J22" s="38"/>
      <c r="K22" s="81"/>
      <c r="N22" s="45"/>
    </row>
    <row r="23" spans="1:14" s="39" customFormat="1" x14ac:dyDescent="0.25">
      <c r="A23" s="334" t="s">
        <v>136</v>
      </c>
      <c r="B23" s="71"/>
      <c r="C23" s="37">
        <v>0</v>
      </c>
      <c r="D23" s="37">
        <v>0</v>
      </c>
      <c r="E23" s="37">
        <v>0</v>
      </c>
      <c r="F23" s="121">
        <v>0</v>
      </c>
      <c r="G23" s="38"/>
      <c r="H23" s="133">
        <f>D23+D24</f>
        <v>0</v>
      </c>
      <c r="I23" s="133">
        <f>E23+E24</f>
        <v>0</v>
      </c>
      <c r="J23" s="133"/>
      <c r="K23" s="81"/>
      <c r="N23" s="40"/>
    </row>
    <row r="24" spans="1:14" s="39" customFormat="1" x14ac:dyDescent="0.25">
      <c r="A24" s="334" t="s">
        <v>137</v>
      </c>
      <c r="B24" s="306"/>
      <c r="C24" s="42">
        <v>0</v>
      </c>
      <c r="D24" s="42">
        <v>0</v>
      </c>
      <c r="E24" s="42">
        <v>0</v>
      </c>
      <c r="F24" s="126">
        <v>0</v>
      </c>
      <c r="G24" s="38"/>
      <c r="H24" s="38"/>
      <c r="I24" s="38"/>
      <c r="J24" s="38"/>
      <c r="K24" s="81"/>
      <c r="N24" s="40"/>
    </row>
    <row r="25" spans="1:14" s="44" customFormat="1" ht="58.8" customHeight="1" x14ac:dyDescent="0.25">
      <c r="A25" s="349" t="s">
        <v>145</v>
      </c>
      <c r="B25" s="353">
        <v>5</v>
      </c>
      <c r="C25" s="356">
        <f>C26+C27+C28+C29</f>
        <v>89</v>
      </c>
      <c r="D25" s="356">
        <f>D26+D27+D28+D29</f>
        <v>14</v>
      </c>
      <c r="E25" s="356">
        <f>E26+E27+E28+E29</f>
        <v>14</v>
      </c>
      <c r="F25" s="357">
        <f t="shared" si="0"/>
        <v>100</v>
      </c>
      <c r="G25" s="38"/>
      <c r="H25" s="38"/>
      <c r="I25" s="38"/>
      <c r="J25" s="38"/>
      <c r="K25" s="97"/>
      <c r="N25" s="45"/>
    </row>
    <row r="26" spans="1:14" s="44" customFormat="1" x14ac:dyDescent="0.25">
      <c r="A26" s="50" t="s">
        <v>21</v>
      </c>
      <c r="B26" s="47"/>
      <c r="C26" s="37">
        <v>89</v>
      </c>
      <c r="D26" s="37">
        <v>14</v>
      </c>
      <c r="E26" s="37">
        <v>14</v>
      </c>
      <c r="F26" s="121">
        <f t="shared" si="0"/>
        <v>100</v>
      </c>
      <c r="G26" s="38"/>
      <c r="H26" s="38"/>
      <c r="I26" s="38"/>
      <c r="J26" s="38"/>
      <c r="K26" s="81"/>
      <c r="N26" s="45"/>
    </row>
    <row r="27" spans="1:14" s="44" customFormat="1" x14ac:dyDescent="0.25">
      <c r="A27" s="50" t="s">
        <v>22</v>
      </c>
      <c r="B27" s="47"/>
      <c r="C27" s="37">
        <v>0</v>
      </c>
      <c r="D27" s="37">
        <v>0</v>
      </c>
      <c r="E27" s="37">
        <v>0</v>
      </c>
      <c r="F27" s="121">
        <v>0</v>
      </c>
      <c r="G27" s="38"/>
      <c r="H27" s="38"/>
      <c r="I27" s="38"/>
      <c r="J27" s="38"/>
      <c r="K27" s="81"/>
      <c r="N27" s="45"/>
    </row>
    <row r="28" spans="1:14" s="44" customFormat="1" x14ac:dyDescent="0.25">
      <c r="A28" s="334" t="s">
        <v>136</v>
      </c>
      <c r="B28" s="47"/>
      <c r="C28" s="37">
        <v>0</v>
      </c>
      <c r="D28" s="37">
        <v>0</v>
      </c>
      <c r="E28" s="37">
        <v>0</v>
      </c>
      <c r="F28" s="121">
        <v>0</v>
      </c>
      <c r="G28" s="38"/>
      <c r="H28" s="133">
        <f>D28+D29</f>
        <v>0</v>
      </c>
      <c r="I28" s="133">
        <f>E28+E29</f>
        <v>0</v>
      </c>
      <c r="J28" s="133"/>
      <c r="K28" s="81"/>
      <c r="N28" s="45"/>
    </row>
    <row r="29" spans="1:14" s="44" customFormat="1" x14ac:dyDescent="0.25">
      <c r="A29" s="334" t="s">
        <v>137</v>
      </c>
      <c r="B29" s="51"/>
      <c r="C29" s="42">
        <v>0</v>
      </c>
      <c r="D29" s="42">
        <v>0</v>
      </c>
      <c r="E29" s="42">
        <v>0</v>
      </c>
      <c r="F29" s="126">
        <v>0</v>
      </c>
      <c r="G29" s="38"/>
      <c r="H29" s="38"/>
      <c r="I29" s="38"/>
      <c r="J29" s="38"/>
      <c r="K29" s="81"/>
      <c r="N29" s="45"/>
    </row>
    <row r="30" spans="1:14" s="44" customFormat="1" ht="43.2" customHeight="1" x14ac:dyDescent="0.25">
      <c r="A30" s="349" t="s">
        <v>146</v>
      </c>
      <c r="B30" s="354">
        <v>6</v>
      </c>
      <c r="C30" s="358">
        <f>C31+C32+C33+C34</f>
        <v>30105</v>
      </c>
      <c r="D30" s="358">
        <f>D31+D32+D33+D34</f>
        <v>30131</v>
      </c>
      <c r="E30" s="358">
        <f>E31+E32+E33+E34</f>
        <v>20271</v>
      </c>
      <c r="F30" s="357">
        <f t="shared" si="0"/>
        <v>67.276227141482195</v>
      </c>
      <c r="G30" s="33"/>
      <c r="H30" s="33"/>
      <c r="I30" s="33"/>
      <c r="J30" s="33"/>
      <c r="K30" s="97"/>
      <c r="N30" s="45"/>
    </row>
    <row r="31" spans="1:14" s="44" customFormat="1" x14ac:dyDescent="0.25">
      <c r="A31" s="35" t="s">
        <v>21</v>
      </c>
      <c r="B31" s="47"/>
      <c r="C31" s="37">
        <v>27175</v>
      </c>
      <c r="D31" s="37">
        <v>27471</v>
      </c>
      <c r="E31" s="37">
        <v>18057</v>
      </c>
      <c r="F31" s="121">
        <f t="shared" si="0"/>
        <v>65.731134651086592</v>
      </c>
      <c r="G31" s="38"/>
      <c r="H31" s="38"/>
      <c r="I31" s="38"/>
      <c r="J31" s="38"/>
      <c r="K31" s="81"/>
      <c r="N31" s="45"/>
    </row>
    <row r="32" spans="1:14" s="44" customFormat="1" x14ac:dyDescent="0.25">
      <c r="A32" s="35" t="s">
        <v>22</v>
      </c>
      <c r="B32" s="47"/>
      <c r="C32" s="187">
        <v>2930</v>
      </c>
      <c r="D32" s="37">
        <v>2645</v>
      </c>
      <c r="E32" s="37">
        <v>2214</v>
      </c>
      <c r="F32" s="121">
        <f t="shared" si="0"/>
        <v>83.705103969754262</v>
      </c>
      <c r="G32" s="38"/>
      <c r="H32" s="38"/>
      <c r="I32" s="38"/>
      <c r="J32" s="38"/>
      <c r="K32" s="81"/>
      <c r="N32" s="45"/>
    </row>
    <row r="33" spans="1:14" s="39" customFormat="1" x14ac:dyDescent="0.25">
      <c r="A33" s="334" t="s">
        <v>136</v>
      </c>
      <c r="B33" s="71"/>
      <c r="C33" s="37">
        <v>0</v>
      </c>
      <c r="D33" s="37">
        <v>15</v>
      </c>
      <c r="E33" s="37">
        <v>0</v>
      </c>
      <c r="F33" s="121">
        <v>0</v>
      </c>
      <c r="G33" s="38"/>
      <c r="H33" s="133">
        <f>D33+D34</f>
        <v>15</v>
      </c>
      <c r="I33" s="133">
        <f>E33+E34</f>
        <v>0</v>
      </c>
      <c r="J33" s="133"/>
      <c r="K33" s="81"/>
      <c r="N33" s="40"/>
    </row>
    <row r="34" spans="1:14" s="39" customFormat="1" x14ac:dyDescent="0.25">
      <c r="A34" s="334" t="s">
        <v>137</v>
      </c>
      <c r="B34" s="306"/>
      <c r="C34" s="42">
        <v>0</v>
      </c>
      <c r="D34" s="42">
        <v>0</v>
      </c>
      <c r="E34" s="42">
        <v>0</v>
      </c>
      <c r="F34" s="126">
        <v>0</v>
      </c>
      <c r="G34" s="38"/>
      <c r="H34" s="38"/>
      <c r="I34" s="38"/>
      <c r="J34" s="38"/>
      <c r="K34" s="81"/>
      <c r="N34" s="40"/>
    </row>
    <row r="35" spans="1:14" s="44" customFormat="1" x14ac:dyDescent="0.25">
      <c r="A35" s="43" t="s">
        <v>26</v>
      </c>
      <c r="B35" s="165">
        <v>7</v>
      </c>
      <c r="C35" s="305">
        <f>C36+C37+C38+C39</f>
        <v>110527</v>
      </c>
      <c r="D35" s="305">
        <f>D36+D37+D38+D39</f>
        <v>179205</v>
      </c>
      <c r="E35" s="305">
        <f>E36+E37+E38+E39</f>
        <v>39107</v>
      </c>
      <c r="F35" s="122">
        <f t="shared" si="0"/>
        <v>21.822493792025892</v>
      </c>
      <c r="G35" s="33"/>
      <c r="H35" s="33"/>
      <c r="I35" s="33"/>
      <c r="J35" s="33"/>
      <c r="K35" s="97"/>
      <c r="N35" s="45"/>
    </row>
    <row r="36" spans="1:14" s="44" customFormat="1" x14ac:dyDescent="0.25">
      <c r="A36" s="35" t="s">
        <v>21</v>
      </c>
      <c r="B36" s="47"/>
      <c r="C36" s="37">
        <v>110527</v>
      </c>
      <c r="D36" s="37">
        <v>178143</v>
      </c>
      <c r="E36" s="37">
        <v>39107</v>
      </c>
      <c r="F36" s="121">
        <f>(E36/D36)*100</f>
        <v>21.952588650690739</v>
      </c>
      <c r="G36" s="38"/>
      <c r="H36" s="38"/>
      <c r="I36" s="38"/>
      <c r="J36" s="38"/>
      <c r="K36" s="81"/>
      <c r="N36" s="45"/>
    </row>
    <row r="37" spans="1:14" s="44" customFormat="1" x14ac:dyDescent="0.25">
      <c r="A37" s="35" t="s">
        <v>22</v>
      </c>
      <c r="B37" s="47"/>
      <c r="C37" s="37">
        <v>0</v>
      </c>
      <c r="D37" s="37">
        <v>0</v>
      </c>
      <c r="E37" s="37">
        <v>0</v>
      </c>
      <c r="F37" s="121">
        <v>0</v>
      </c>
      <c r="G37" s="38"/>
      <c r="H37" s="38"/>
      <c r="I37" s="38"/>
      <c r="J37" s="38"/>
      <c r="K37" s="81"/>
      <c r="N37" s="45"/>
    </row>
    <row r="38" spans="1:14" s="39" customFormat="1" x14ac:dyDescent="0.25">
      <c r="A38" s="334" t="s">
        <v>136</v>
      </c>
      <c r="B38" s="71"/>
      <c r="C38" s="37">
        <v>0</v>
      </c>
      <c r="D38" s="37">
        <v>1062</v>
      </c>
      <c r="E38" s="37">
        <v>0</v>
      </c>
      <c r="F38" s="121">
        <v>0</v>
      </c>
      <c r="G38" s="38"/>
      <c r="H38" s="133">
        <f>D38+D39</f>
        <v>1062</v>
      </c>
      <c r="I38" s="133">
        <f>E38+E39</f>
        <v>0</v>
      </c>
      <c r="J38" s="133"/>
      <c r="K38" s="81"/>
      <c r="N38" s="40"/>
    </row>
    <row r="39" spans="1:14" s="39" customFormat="1" x14ac:dyDescent="0.25">
      <c r="A39" s="334" t="s">
        <v>137</v>
      </c>
      <c r="B39" s="71"/>
      <c r="C39" s="37">
        <v>0</v>
      </c>
      <c r="D39" s="37">
        <v>0</v>
      </c>
      <c r="E39" s="37">
        <v>0</v>
      </c>
      <c r="F39" s="126">
        <v>0</v>
      </c>
      <c r="G39" s="38"/>
      <c r="H39" s="38"/>
      <c r="I39" s="38"/>
      <c r="J39" s="38"/>
      <c r="K39" s="81"/>
      <c r="N39" s="40"/>
    </row>
    <row r="40" spans="1:14" s="44" customFormat="1" x14ac:dyDescent="0.25">
      <c r="A40" s="309" t="s">
        <v>143</v>
      </c>
      <c r="B40" s="165">
        <v>8</v>
      </c>
      <c r="C40" s="305">
        <f>C41+C42+C43+C44</f>
        <v>57227</v>
      </c>
      <c r="D40" s="305">
        <f>D41+D42+D43+D44</f>
        <v>73604</v>
      </c>
      <c r="E40" s="305">
        <f>E41+E42+E43+E44</f>
        <v>47982</v>
      </c>
      <c r="F40" s="122">
        <f t="shared" si="0"/>
        <v>65.18939188087603</v>
      </c>
      <c r="G40" s="33"/>
      <c r="H40" s="33"/>
      <c r="I40" s="33"/>
      <c r="J40" s="33"/>
      <c r="K40" s="97"/>
      <c r="N40" s="45"/>
    </row>
    <row r="41" spans="1:14" s="44" customFormat="1" x14ac:dyDescent="0.25">
      <c r="A41" s="35" t="s">
        <v>21</v>
      </c>
      <c r="B41" s="47"/>
      <c r="C41" s="37">
        <v>55600</v>
      </c>
      <c r="D41" s="37">
        <v>55339</v>
      </c>
      <c r="E41" s="37">
        <v>30413</v>
      </c>
      <c r="F41" s="121">
        <f t="shared" si="0"/>
        <v>54.957624821554418</v>
      </c>
      <c r="G41" s="38"/>
      <c r="H41" s="38"/>
      <c r="I41" s="38"/>
      <c r="J41" s="38"/>
      <c r="K41" s="81"/>
      <c r="N41" s="45"/>
    </row>
    <row r="42" spans="1:14" s="44" customFormat="1" x14ac:dyDescent="0.25">
      <c r="A42" s="35" t="s">
        <v>22</v>
      </c>
      <c r="B42" s="47"/>
      <c r="C42" s="37">
        <v>1627</v>
      </c>
      <c r="D42" s="37">
        <v>18265</v>
      </c>
      <c r="E42" s="37">
        <v>17569</v>
      </c>
      <c r="F42" s="121">
        <f t="shared" si="0"/>
        <v>96.189433342458258</v>
      </c>
      <c r="G42" s="38"/>
      <c r="H42" s="38"/>
      <c r="I42" s="38"/>
      <c r="J42" s="38"/>
      <c r="K42" s="81"/>
      <c r="N42" s="45"/>
    </row>
    <row r="43" spans="1:14" s="39" customFormat="1" x14ac:dyDescent="0.25">
      <c r="A43" s="334" t="s">
        <v>136</v>
      </c>
      <c r="B43" s="71"/>
      <c r="C43" s="37">
        <v>0</v>
      </c>
      <c r="D43" s="37">
        <v>0</v>
      </c>
      <c r="E43" s="37">
        <v>0</v>
      </c>
      <c r="F43" s="121">
        <v>0</v>
      </c>
      <c r="G43" s="38"/>
      <c r="H43" s="133">
        <f>D43+D44</f>
        <v>0</v>
      </c>
      <c r="I43" s="133">
        <f>E43+E44</f>
        <v>0</v>
      </c>
      <c r="J43" s="133"/>
      <c r="K43" s="81"/>
      <c r="N43" s="40"/>
    </row>
    <row r="44" spans="1:14" s="39" customFormat="1" x14ac:dyDescent="0.25">
      <c r="A44" s="334" t="s">
        <v>137</v>
      </c>
      <c r="B44" s="306"/>
      <c r="C44" s="42">
        <v>0</v>
      </c>
      <c r="D44" s="42">
        <v>0</v>
      </c>
      <c r="E44" s="42">
        <v>0</v>
      </c>
      <c r="F44" s="126">
        <v>0</v>
      </c>
      <c r="G44" s="38"/>
      <c r="H44" s="38"/>
      <c r="I44" s="38"/>
      <c r="J44" s="101"/>
      <c r="K44" s="81"/>
      <c r="N44" s="40"/>
    </row>
    <row r="45" spans="1:14" ht="15" customHeight="1" x14ac:dyDescent="0.25">
      <c r="A45" s="309" t="s">
        <v>27</v>
      </c>
      <c r="B45" s="165">
        <v>9</v>
      </c>
      <c r="C45" s="305">
        <f>C46+C47+C48+C49</f>
        <v>25349</v>
      </c>
      <c r="D45" s="363">
        <f>D46+D47+D48+D49</f>
        <v>25903</v>
      </c>
      <c r="E45" s="305">
        <f>E46+E47+E48+E49</f>
        <v>9712</v>
      </c>
      <c r="F45" s="122">
        <f t="shared" si="0"/>
        <v>37.493726595375051</v>
      </c>
      <c r="G45" s="328"/>
      <c r="H45" s="33"/>
      <c r="I45" s="33"/>
      <c r="J45" s="101"/>
      <c r="K45" s="97"/>
    </row>
    <row r="46" spans="1:14" ht="15" customHeight="1" x14ac:dyDescent="0.25">
      <c r="A46" s="35" t="s">
        <v>21</v>
      </c>
      <c r="B46" s="47"/>
      <c r="C46" s="37">
        <v>25349</v>
      </c>
      <c r="D46" s="187">
        <v>22825</v>
      </c>
      <c r="E46" s="37">
        <v>6634</v>
      </c>
      <c r="F46" s="121">
        <f t="shared" si="0"/>
        <v>29.064622124863089</v>
      </c>
      <c r="G46" s="38"/>
      <c r="H46" s="38"/>
      <c r="I46" s="38"/>
      <c r="J46" s="101"/>
      <c r="K46" s="81"/>
    </row>
    <row r="47" spans="1:14" ht="15" customHeight="1" x14ac:dyDescent="0.25">
      <c r="A47" s="35" t="s">
        <v>22</v>
      </c>
      <c r="B47" s="47"/>
      <c r="C47" s="37">
        <v>0</v>
      </c>
      <c r="D47" s="187">
        <v>2883</v>
      </c>
      <c r="E47" s="37">
        <v>2883</v>
      </c>
      <c r="F47" s="121">
        <f t="shared" si="0"/>
        <v>100</v>
      </c>
      <c r="G47" s="38"/>
      <c r="H47" s="38"/>
      <c r="I47" s="133">
        <f>D48+D49</f>
        <v>195</v>
      </c>
      <c r="J47" s="133">
        <f>E48+E49</f>
        <v>195</v>
      </c>
      <c r="K47" s="81"/>
    </row>
    <row r="48" spans="1:14" s="39" customFormat="1" x14ac:dyDescent="0.25">
      <c r="A48" s="334" t="s">
        <v>136</v>
      </c>
      <c r="B48" s="71"/>
      <c r="C48" s="37">
        <v>0</v>
      </c>
      <c r="D48" s="187">
        <v>195</v>
      </c>
      <c r="E48" s="37">
        <v>195</v>
      </c>
      <c r="F48" s="121">
        <f t="shared" si="0"/>
        <v>100</v>
      </c>
      <c r="G48" s="38"/>
      <c r="H48" s="133">
        <f>C8+C9+C14+C15+C21+C22+C26+C27+C31+C32+C36+C37+C41+C42+C46+C47</f>
        <v>619514</v>
      </c>
      <c r="I48" s="133">
        <f>D8+D9+D14+D15+D21+D22+D26+D27+D31+D32+D36+D37+D41+D42+D46+D47</f>
        <v>698829</v>
      </c>
      <c r="J48" s="133">
        <f>E8+E9+E14+E15+E21+E22+E26+E27+E31+E32+E36+E37+E41+E42+E46+E47</f>
        <v>399209</v>
      </c>
      <c r="K48" s="81" t="s">
        <v>75</v>
      </c>
      <c r="N48" s="40"/>
    </row>
    <row r="49" spans="1:14" s="39" customFormat="1" ht="14.4" thickBot="1" x14ac:dyDescent="0.3">
      <c r="A49" s="336" t="s">
        <v>137</v>
      </c>
      <c r="B49" s="73"/>
      <c r="C49" s="53">
        <v>0</v>
      </c>
      <c r="D49" s="364">
        <v>0</v>
      </c>
      <c r="E49" s="364">
        <v>0</v>
      </c>
      <c r="F49" s="127">
        <v>0</v>
      </c>
      <c r="G49" s="38"/>
      <c r="H49" s="134">
        <f>C10+C11+C16+C17+C28+C29+C33+C34+C38+C39+C43+C44+C48+C49+C23+C24</f>
        <v>0</v>
      </c>
      <c r="I49" s="134">
        <f>D10+D11+D16+D17+D28+D29+D33+D34+D38+D39+D43+D44+D48+D49+D23+D24</f>
        <v>3144</v>
      </c>
      <c r="J49" s="134">
        <f>E10+E11+E16+E17+E28+E29+E33+E34+E38+E39+E43+E44+E48+E49+E23+E24</f>
        <v>1113</v>
      </c>
      <c r="K49" s="81" t="s">
        <v>73</v>
      </c>
      <c r="N49" s="40"/>
    </row>
    <row r="50" spans="1:14" s="39" customFormat="1" ht="13.5" hidden="1" customHeight="1" thickTop="1" x14ac:dyDescent="0.25">
      <c r="A50" s="54"/>
      <c r="B50" s="55"/>
      <c r="C50" s="28">
        <f t="shared" ref="C50:E53" si="1">SUM(C46,C41,C36,C31,C26,C21,C14,C8)</f>
        <v>610224</v>
      </c>
      <c r="D50" s="28">
        <f t="shared" si="1"/>
        <v>661791</v>
      </c>
      <c r="E50" s="28">
        <f t="shared" si="1"/>
        <v>364990</v>
      </c>
      <c r="F50" s="39" t="s">
        <v>28</v>
      </c>
      <c r="J50" s="106"/>
      <c r="K50" s="79"/>
      <c r="L50" s="56"/>
      <c r="N50" s="40"/>
    </row>
    <row r="51" spans="1:14" s="39" customFormat="1" ht="12.75" hidden="1" customHeight="1" x14ac:dyDescent="0.25">
      <c r="A51" s="54"/>
      <c r="B51" s="55"/>
      <c r="C51" s="28">
        <f t="shared" si="1"/>
        <v>9290</v>
      </c>
      <c r="D51" s="28">
        <f t="shared" si="1"/>
        <v>37038</v>
      </c>
      <c r="E51" s="28">
        <f t="shared" si="1"/>
        <v>34219</v>
      </c>
      <c r="F51" s="57" t="s">
        <v>29</v>
      </c>
      <c r="G51" s="57"/>
      <c r="H51" s="57"/>
      <c r="I51" s="57"/>
      <c r="J51" s="101"/>
      <c r="K51" s="79"/>
      <c r="N51" s="40"/>
    </row>
    <row r="52" spans="1:14" s="39" customFormat="1" ht="12.75" hidden="1" customHeight="1" x14ac:dyDescent="0.25">
      <c r="A52" s="54"/>
      <c r="B52" s="55"/>
      <c r="C52" s="28">
        <f t="shared" si="1"/>
        <v>0</v>
      </c>
      <c r="D52" s="28">
        <f t="shared" si="1"/>
        <v>3144</v>
      </c>
      <c r="E52" s="28">
        <f t="shared" si="1"/>
        <v>1113</v>
      </c>
      <c r="F52" s="57" t="s">
        <v>30</v>
      </c>
      <c r="G52" s="57"/>
      <c r="H52" s="57"/>
      <c r="I52" s="57"/>
      <c r="J52" s="101"/>
      <c r="K52" s="79"/>
      <c r="N52" s="40"/>
    </row>
    <row r="53" spans="1:14" s="39" customFormat="1" ht="12.75" hidden="1" customHeight="1" x14ac:dyDescent="0.25">
      <c r="A53" s="54"/>
      <c r="B53" s="55"/>
      <c r="C53" s="28">
        <f t="shared" si="1"/>
        <v>0</v>
      </c>
      <c r="D53" s="28">
        <f t="shared" si="1"/>
        <v>0</v>
      </c>
      <c r="E53" s="28">
        <f t="shared" si="1"/>
        <v>0</v>
      </c>
      <c r="F53" s="57" t="s">
        <v>31</v>
      </c>
      <c r="G53" s="57"/>
      <c r="H53" s="57"/>
      <c r="I53" s="57"/>
      <c r="J53" s="101"/>
      <c r="K53" s="79"/>
      <c r="N53" s="40"/>
    </row>
    <row r="54" spans="1:14" s="39" customFormat="1" ht="12.75" hidden="1" customHeight="1" x14ac:dyDescent="0.25">
      <c r="A54" s="54"/>
      <c r="B54" s="55"/>
      <c r="C54" s="28">
        <f>C18</f>
        <v>7800</v>
      </c>
      <c r="D54" s="28">
        <f>D18</f>
        <v>7800</v>
      </c>
      <c r="E54" s="28">
        <f>E18</f>
        <v>5347</v>
      </c>
      <c r="F54" s="57" t="s">
        <v>32</v>
      </c>
      <c r="G54" s="57"/>
      <c r="H54" s="57"/>
      <c r="I54" s="57"/>
      <c r="J54" s="101"/>
      <c r="K54" s="79"/>
      <c r="N54" s="40"/>
    </row>
    <row r="55" spans="1:14" s="39" customFormat="1" ht="12.75" hidden="1" customHeight="1" x14ac:dyDescent="0.25">
      <c r="A55" s="54"/>
      <c r="B55" s="55"/>
      <c r="C55" s="58">
        <f>SUM(C50:C54)</f>
        <v>627314</v>
      </c>
      <c r="D55" s="58">
        <f>SUM(D50:D54)</f>
        <v>709773</v>
      </c>
      <c r="E55" s="58">
        <f>SUM(E50:E54)</f>
        <v>405669</v>
      </c>
      <c r="F55" s="57" t="s">
        <v>33</v>
      </c>
      <c r="G55" s="57"/>
      <c r="H55" s="57"/>
      <c r="I55" s="57"/>
      <c r="J55" s="101"/>
      <c r="K55" s="59"/>
      <c r="N55" s="40"/>
    </row>
    <row r="56" spans="1:14" s="39" customFormat="1" ht="12.75" hidden="1" customHeight="1" x14ac:dyDescent="0.25">
      <c r="A56" s="54"/>
      <c r="B56" s="55"/>
      <c r="C56" s="58"/>
      <c r="D56" s="58"/>
      <c r="E56" s="58"/>
      <c r="F56" s="57"/>
      <c r="G56" s="57"/>
      <c r="H56" s="57"/>
      <c r="I56" s="57"/>
      <c r="J56" s="101"/>
      <c r="K56" s="59"/>
      <c r="N56" s="40"/>
    </row>
    <row r="57" spans="1:14" s="39" customFormat="1" ht="12.75" hidden="1" customHeight="1" x14ac:dyDescent="0.25">
      <c r="A57" s="54"/>
      <c r="B57" s="55"/>
      <c r="C57" s="58">
        <f>C7+C13+C19+C25+C30+C35+C40+C45</f>
        <v>627597</v>
      </c>
      <c r="D57" s="58">
        <f>D7+D13+D19+D25+D30+D35+D40+D45</f>
        <v>710056</v>
      </c>
      <c r="E57" s="58">
        <f>E7+E13+E19+E25+E30+E35+E40+E45</f>
        <v>405888</v>
      </c>
      <c r="F57" s="57" t="s">
        <v>34</v>
      </c>
      <c r="G57" s="57"/>
      <c r="H57" s="57"/>
      <c r="I57" s="57"/>
      <c r="J57" s="101"/>
      <c r="K57" s="61"/>
      <c r="N57" s="40"/>
    </row>
    <row r="58" spans="1:14" s="39" customFormat="1" ht="12.75" customHeight="1" thickTop="1" x14ac:dyDescent="0.25">
      <c r="A58" s="54"/>
      <c r="B58" s="55"/>
      <c r="C58" s="58"/>
      <c r="D58" s="58"/>
      <c r="E58" s="58"/>
      <c r="F58" s="57"/>
      <c r="G58" s="57"/>
      <c r="H58" s="57"/>
      <c r="I58" s="57"/>
      <c r="J58" s="101"/>
      <c r="K58" s="61"/>
      <c r="N58" s="40"/>
    </row>
    <row r="59" spans="1:14" s="39" customFormat="1" ht="12.75" customHeight="1" x14ac:dyDescent="0.25">
      <c r="A59" s="54"/>
      <c r="B59" s="55"/>
      <c r="E59" s="58"/>
      <c r="F59" s="57"/>
      <c r="G59" s="57"/>
      <c r="H59" s="57"/>
      <c r="I59" s="57"/>
      <c r="J59" s="101"/>
      <c r="K59" s="61"/>
      <c r="N59" s="40"/>
    </row>
    <row r="60" spans="1:14" s="39" customFormat="1" ht="12.75" customHeight="1" x14ac:dyDescent="0.25">
      <c r="A60" s="54"/>
      <c r="B60" s="55"/>
      <c r="C60" s="58"/>
      <c r="D60" s="58"/>
      <c r="E60" s="58"/>
      <c r="F60" s="58"/>
      <c r="G60" s="57"/>
      <c r="H60" s="57"/>
      <c r="I60" s="57"/>
      <c r="J60" s="101"/>
      <c r="K60" s="61"/>
      <c r="N60" s="40"/>
    </row>
    <row r="61" spans="1:14" s="39" customFormat="1" ht="12.75" customHeight="1" x14ac:dyDescent="0.25">
      <c r="A61" s="54"/>
      <c r="B61" s="55"/>
      <c r="C61" s="58"/>
      <c r="D61" s="58"/>
      <c r="E61" s="58"/>
      <c r="F61" s="57"/>
      <c r="G61" s="57"/>
      <c r="H61" s="57"/>
      <c r="I61" s="57"/>
      <c r="J61" s="101"/>
      <c r="K61" s="61"/>
      <c r="N61" s="40"/>
    </row>
    <row r="62" spans="1:14" s="39" customFormat="1" ht="12.75" customHeight="1" x14ac:dyDescent="0.25">
      <c r="A62" s="54"/>
      <c r="B62" s="55"/>
      <c r="C62" s="58"/>
      <c r="D62" s="58"/>
      <c r="E62" s="58"/>
      <c r="F62" s="57"/>
      <c r="G62" s="57"/>
      <c r="H62" s="57"/>
      <c r="I62" s="57"/>
      <c r="J62" s="101"/>
      <c r="K62" s="61"/>
      <c r="N62" s="40"/>
    </row>
    <row r="63" spans="1:14" s="39" customFormat="1" ht="12.75" customHeight="1" x14ac:dyDescent="0.25">
      <c r="A63" s="54"/>
      <c r="B63" s="55"/>
      <c r="C63" s="58"/>
      <c r="D63" s="58"/>
      <c r="E63" s="58"/>
      <c r="F63" s="57"/>
      <c r="G63" s="57"/>
      <c r="H63" s="57"/>
      <c r="I63" s="57"/>
      <c r="J63" s="101"/>
      <c r="K63" s="61"/>
      <c r="N63" s="40"/>
    </row>
    <row r="64" spans="1:14" s="39" customFormat="1" ht="12.75" customHeight="1" x14ac:dyDescent="0.25">
      <c r="A64" s="54"/>
      <c r="B64" s="55"/>
      <c r="C64" s="58"/>
      <c r="D64" s="188"/>
      <c r="E64" s="188"/>
      <c r="F64" s="57"/>
      <c r="G64" s="57"/>
      <c r="H64" s="57"/>
      <c r="I64" s="57"/>
      <c r="J64" s="101"/>
      <c r="K64" s="61"/>
      <c r="N64" s="40"/>
    </row>
    <row r="65" spans="1:15" s="39" customFormat="1" ht="12.75" customHeight="1" x14ac:dyDescent="0.25">
      <c r="A65" s="54"/>
      <c r="B65" s="55"/>
      <c r="C65" s="58"/>
      <c r="D65" s="188"/>
      <c r="E65" s="188"/>
      <c r="F65" s="57"/>
      <c r="G65" s="57"/>
      <c r="H65" s="57"/>
      <c r="I65" s="57"/>
      <c r="J65" s="101"/>
      <c r="K65" s="61"/>
      <c r="N65" s="40"/>
    </row>
    <row r="66" spans="1:15" s="39" customFormat="1" ht="12.75" customHeight="1" x14ac:dyDescent="0.25">
      <c r="A66" s="54"/>
      <c r="B66" s="55"/>
      <c r="C66" s="58"/>
      <c r="D66" s="188"/>
      <c r="E66" s="188"/>
      <c r="F66" s="57"/>
      <c r="G66" s="57"/>
      <c r="H66" s="57"/>
      <c r="I66" s="57"/>
      <c r="J66" s="101"/>
      <c r="K66" s="61"/>
      <c r="N66" s="40"/>
    </row>
    <row r="67" spans="1:15" s="39" customFormat="1" ht="12.75" customHeight="1" x14ac:dyDescent="0.25">
      <c r="A67" s="54"/>
      <c r="B67" s="55"/>
      <c r="C67" s="58"/>
      <c r="D67" s="188"/>
      <c r="E67" s="188"/>
      <c r="F67" s="57"/>
      <c r="G67" s="57"/>
      <c r="H67" s="57"/>
      <c r="I67" s="57"/>
      <c r="J67" s="101"/>
      <c r="K67" s="61"/>
      <c r="N67" s="40"/>
    </row>
    <row r="68" spans="1:15" s="39" customFormat="1" ht="12.75" customHeight="1" x14ac:dyDescent="0.25">
      <c r="A68" s="54"/>
      <c r="B68" s="55"/>
      <c r="C68" s="58"/>
      <c r="D68" s="188"/>
      <c r="E68" s="188"/>
      <c r="F68" s="57"/>
      <c r="G68" s="57"/>
      <c r="H68" s="57"/>
      <c r="I68" s="57"/>
      <c r="J68" s="101"/>
      <c r="K68" s="61"/>
      <c r="N68" s="40"/>
    </row>
    <row r="69" spans="1:15" s="39" customFormat="1" ht="12.75" customHeight="1" x14ac:dyDescent="0.25">
      <c r="A69" s="54"/>
      <c r="B69" s="55"/>
      <c r="C69" s="58"/>
      <c r="D69" s="188"/>
      <c r="E69" s="188"/>
      <c r="F69" s="57"/>
      <c r="G69" s="57"/>
      <c r="H69" s="57"/>
      <c r="I69" s="57"/>
      <c r="J69" s="101"/>
      <c r="K69" s="61"/>
      <c r="N69" s="40"/>
    </row>
    <row r="70" spans="1:15" s="39" customFormat="1" ht="12.75" customHeight="1" x14ac:dyDescent="0.25">
      <c r="A70" s="54"/>
      <c r="B70" s="55"/>
      <c r="C70" s="58"/>
      <c r="D70" s="188"/>
      <c r="E70" s="188"/>
      <c r="F70" s="57"/>
      <c r="G70" s="57"/>
      <c r="H70" s="57"/>
      <c r="I70" s="57"/>
      <c r="J70" s="101"/>
      <c r="K70" s="61"/>
      <c r="N70" s="40"/>
    </row>
    <row r="71" spans="1:15" s="39" customFormat="1" ht="12.75" customHeight="1" x14ac:dyDescent="0.25">
      <c r="A71" s="54"/>
      <c r="B71" s="55"/>
      <c r="C71" s="58"/>
      <c r="D71" s="188"/>
      <c r="E71" s="188"/>
      <c r="F71" s="57"/>
      <c r="G71" s="57"/>
      <c r="H71" s="57"/>
      <c r="I71" s="57"/>
      <c r="J71" s="101"/>
      <c r="K71" s="61"/>
      <c r="N71" s="40"/>
    </row>
    <row r="72" spans="1:15" s="39" customFormat="1" ht="12.75" customHeight="1" x14ac:dyDescent="0.25">
      <c r="A72" s="54"/>
      <c r="B72" s="55"/>
      <c r="C72" s="58"/>
      <c r="D72" s="188"/>
      <c r="E72" s="188"/>
      <c r="F72" s="57"/>
      <c r="G72" s="57"/>
      <c r="H72" s="57"/>
      <c r="I72" s="57"/>
      <c r="J72" s="101"/>
      <c r="K72" s="61"/>
      <c r="N72" s="40"/>
    </row>
    <row r="73" spans="1:15" s="39" customFormat="1" ht="12.75" customHeight="1" x14ac:dyDescent="0.25">
      <c r="A73" s="54"/>
      <c r="B73" s="55"/>
      <c r="C73" s="58"/>
      <c r="D73" s="188"/>
      <c r="E73" s="188"/>
      <c r="F73" s="57"/>
      <c r="G73" s="57"/>
      <c r="H73" s="57"/>
      <c r="I73" s="57"/>
      <c r="J73" s="101"/>
      <c r="K73" s="61"/>
      <c r="N73" s="40"/>
    </row>
    <row r="74" spans="1:15" ht="14.4" thickBot="1" x14ac:dyDescent="0.3">
      <c r="F74" s="28" t="s">
        <v>0</v>
      </c>
      <c r="G74" s="28"/>
      <c r="H74" s="28"/>
      <c r="I74" s="28"/>
      <c r="J74" s="101"/>
      <c r="K74" s="98"/>
    </row>
    <row r="75" spans="1:15" s="30" customFormat="1" ht="14.4" thickTop="1" thickBot="1" x14ac:dyDescent="0.3">
      <c r="A75" s="236" t="s">
        <v>16</v>
      </c>
      <c r="B75" s="237" t="s">
        <v>17</v>
      </c>
      <c r="C75" s="238" t="s">
        <v>18</v>
      </c>
      <c r="D75" s="238" t="s">
        <v>19</v>
      </c>
      <c r="E75" s="238" t="s">
        <v>4</v>
      </c>
      <c r="F75" s="239" t="s">
        <v>5</v>
      </c>
      <c r="G75" s="29"/>
      <c r="H75" s="29"/>
      <c r="I75" s="29"/>
      <c r="J75" s="105"/>
      <c r="K75" s="96"/>
      <c r="N75" s="31"/>
    </row>
    <row r="76" spans="1:15" s="30" customFormat="1" ht="14.4" thickTop="1" thickBot="1" x14ac:dyDescent="0.25">
      <c r="A76" s="7">
        <v>1</v>
      </c>
      <c r="B76" s="4">
        <v>2</v>
      </c>
      <c r="C76" s="4">
        <v>3</v>
      </c>
      <c r="D76" s="4">
        <v>4</v>
      </c>
      <c r="E76" s="4">
        <v>5</v>
      </c>
      <c r="F76" s="209" t="s">
        <v>111</v>
      </c>
      <c r="G76" s="29"/>
      <c r="H76" s="29"/>
      <c r="I76" s="29"/>
      <c r="J76" s="105"/>
      <c r="K76" s="96"/>
      <c r="N76" s="31"/>
    </row>
    <row r="77" spans="1:15" s="63" customFormat="1" ht="14.4" thickTop="1" x14ac:dyDescent="0.25">
      <c r="A77" s="52" t="s">
        <v>144</v>
      </c>
      <c r="B77" s="166">
        <v>10</v>
      </c>
      <c r="C77" s="305">
        <f>C78+C83+C88</f>
        <v>86740</v>
      </c>
      <c r="D77" s="305">
        <f>D78+D83+D88</f>
        <v>5940962</v>
      </c>
      <c r="E77" s="305">
        <f>E78+E83+E88</f>
        <v>4922636</v>
      </c>
      <c r="F77" s="122">
        <f t="shared" ref="F77:F117" si="2">(E77/D77)*100</f>
        <v>82.859240641498801</v>
      </c>
      <c r="G77" s="33"/>
      <c r="H77" s="97"/>
      <c r="I77" s="97"/>
      <c r="J77" s="101"/>
      <c r="K77" s="97"/>
      <c r="N77" s="64"/>
    </row>
    <row r="78" spans="1:15" s="63" customFormat="1" ht="14.4" x14ac:dyDescent="0.3">
      <c r="A78" s="65" t="s">
        <v>35</v>
      </c>
      <c r="B78" s="66"/>
      <c r="C78" s="67">
        <f>C79+C80+C81+C82</f>
        <v>78690</v>
      </c>
      <c r="D78" s="67">
        <f>D79+D80+D81+D82</f>
        <v>247901</v>
      </c>
      <c r="E78" s="67">
        <f>E79+E80+E81+E82</f>
        <v>198514</v>
      </c>
      <c r="F78" s="121">
        <f t="shared" si="2"/>
        <v>80.077934336690859</v>
      </c>
      <c r="G78" s="38"/>
      <c r="H78" s="38"/>
      <c r="I78" s="38"/>
      <c r="J78" s="107"/>
      <c r="K78" s="100"/>
      <c r="L78" s="110"/>
      <c r="M78" s="110"/>
      <c r="N78" s="99"/>
      <c r="O78" s="110"/>
    </row>
    <row r="79" spans="1:15" s="63" customFormat="1" x14ac:dyDescent="0.25">
      <c r="A79" s="35" t="s">
        <v>21</v>
      </c>
      <c r="B79" s="314"/>
      <c r="C79" s="37">
        <v>78690</v>
      </c>
      <c r="D79" s="37">
        <v>149978</v>
      </c>
      <c r="E79" s="37">
        <v>144191</v>
      </c>
      <c r="F79" s="121">
        <f t="shared" si="2"/>
        <v>96.141434076997953</v>
      </c>
      <c r="G79" s="38"/>
      <c r="H79" s="38"/>
      <c r="I79" s="38"/>
      <c r="J79" s="107"/>
      <c r="K79" s="81"/>
      <c r="L79" s="56"/>
      <c r="M79" s="110"/>
      <c r="N79" s="99"/>
      <c r="O79" s="110"/>
    </row>
    <row r="80" spans="1:15" s="63" customFormat="1" x14ac:dyDescent="0.25">
      <c r="A80" s="35" t="s">
        <v>22</v>
      </c>
      <c r="B80" s="315"/>
      <c r="C80" s="37">
        <v>0</v>
      </c>
      <c r="D80" s="37">
        <v>97573</v>
      </c>
      <c r="E80" s="37">
        <v>53973</v>
      </c>
      <c r="F80" s="121">
        <f t="shared" si="2"/>
        <v>55.315507363717423</v>
      </c>
      <c r="G80" s="38"/>
      <c r="H80" s="38"/>
      <c r="I80" s="38"/>
      <c r="J80" s="107"/>
      <c r="K80" s="81"/>
      <c r="L80" s="77"/>
      <c r="M80" s="110"/>
      <c r="N80" s="99"/>
      <c r="O80" s="110"/>
    </row>
    <row r="81" spans="1:15" s="63" customFormat="1" x14ac:dyDescent="0.25">
      <c r="A81" s="334" t="s">
        <v>136</v>
      </c>
      <c r="B81" s="315"/>
      <c r="C81" s="37">
        <v>0</v>
      </c>
      <c r="D81" s="37">
        <v>350</v>
      </c>
      <c r="E81" s="37">
        <v>350</v>
      </c>
      <c r="F81" s="121">
        <f t="shared" si="2"/>
        <v>100</v>
      </c>
      <c r="G81" s="38"/>
      <c r="H81" s="38"/>
      <c r="I81" s="38"/>
      <c r="J81" s="107"/>
      <c r="K81" s="81"/>
      <c r="L81" s="111"/>
      <c r="M81" s="110"/>
      <c r="N81" s="99"/>
      <c r="O81" s="110"/>
    </row>
    <row r="82" spans="1:15" s="63" customFormat="1" x14ac:dyDescent="0.25">
      <c r="A82" s="334" t="s">
        <v>137</v>
      </c>
      <c r="B82" s="315"/>
      <c r="C82" s="37">
        <v>0</v>
      </c>
      <c r="D82" s="37">
        <v>0</v>
      </c>
      <c r="E82" s="37">
        <v>0</v>
      </c>
      <c r="F82" s="121">
        <v>0</v>
      </c>
      <c r="G82" s="38"/>
      <c r="H82" s="38"/>
      <c r="I82" s="38"/>
      <c r="J82" s="107"/>
      <c r="K82" s="81"/>
      <c r="L82" s="77"/>
      <c r="M82" s="110"/>
      <c r="N82" s="99"/>
      <c r="O82" s="110"/>
    </row>
    <row r="83" spans="1:15" s="63" customFormat="1" ht="14.4" x14ac:dyDescent="0.3">
      <c r="A83" s="70" t="s">
        <v>37</v>
      </c>
      <c r="B83" s="315"/>
      <c r="C83" s="67">
        <f>C84+C85+C86+C87</f>
        <v>8050</v>
      </c>
      <c r="D83" s="67">
        <f>D84+D85+D86+D87</f>
        <v>2049778</v>
      </c>
      <c r="E83" s="67">
        <f>E84+E85+E86+E87</f>
        <v>1698312</v>
      </c>
      <c r="F83" s="121">
        <f t="shared" si="2"/>
        <v>82.853460228375951</v>
      </c>
      <c r="G83" s="38"/>
      <c r="H83" s="38"/>
      <c r="I83" s="38"/>
      <c r="J83" s="101"/>
      <c r="K83" s="100"/>
      <c r="L83" s="110"/>
      <c r="M83" s="110"/>
      <c r="N83" s="99"/>
      <c r="O83" s="110"/>
    </row>
    <row r="84" spans="1:15" s="63" customFormat="1" x14ac:dyDescent="0.25">
      <c r="A84" s="332" t="s">
        <v>134</v>
      </c>
      <c r="B84" s="315"/>
      <c r="C84" s="37">
        <v>8050</v>
      </c>
      <c r="D84" s="37">
        <v>6869</v>
      </c>
      <c r="E84" s="37">
        <v>6609</v>
      </c>
      <c r="F84" s="121">
        <f t="shared" si="2"/>
        <v>96.214878439365265</v>
      </c>
      <c r="G84" s="138"/>
      <c r="H84" s="138"/>
      <c r="I84" s="38"/>
      <c r="J84" s="101"/>
      <c r="K84" s="81"/>
      <c r="L84" s="110"/>
      <c r="M84" s="110"/>
      <c r="N84" s="99"/>
      <c r="O84" s="110"/>
    </row>
    <row r="85" spans="1:15" s="63" customFormat="1" x14ac:dyDescent="0.25">
      <c r="A85" s="332" t="s">
        <v>135</v>
      </c>
      <c r="B85" s="315"/>
      <c r="C85" s="37">
        <v>0</v>
      </c>
      <c r="D85" s="37">
        <v>5483</v>
      </c>
      <c r="E85" s="37">
        <v>5483</v>
      </c>
      <c r="F85" s="121">
        <f t="shared" si="2"/>
        <v>100</v>
      </c>
      <c r="G85" s="38"/>
      <c r="H85" s="38"/>
      <c r="I85" s="38"/>
      <c r="J85" s="101"/>
      <c r="K85" s="81"/>
      <c r="L85" s="110"/>
      <c r="M85" s="110"/>
      <c r="N85" s="99"/>
      <c r="O85" s="110"/>
    </row>
    <row r="86" spans="1:15" s="63" customFormat="1" x14ac:dyDescent="0.25">
      <c r="A86" s="334" t="s">
        <v>139</v>
      </c>
      <c r="B86" s="315"/>
      <c r="C86" s="37">
        <v>0</v>
      </c>
      <c r="D86" s="37">
        <v>2037306</v>
      </c>
      <c r="E86" s="37">
        <v>1686100</v>
      </c>
      <c r="F86" s="121">
        <f t="shared" si="2"/>
        <v>82.761254323111018</v>
      </c>
      <c r="G86" s="38"/>
      <c r="H86" s="38"/>
      <c r="I86" s="38"/>
      <c r="J86" s="107"/>
      <c r="K86" s="81"/>
      <c r="L86" s="110"/>
      <c r="M86" s="110"/>
      <c r="N86" s="99"/>
      <c r="O86" s="110"/>
    </row>
    <row r="87" spans="1:15" s="63" customFormat="1" x14ac:dyDescent="0.25">
      <c r="A87" s="334" t="s">
        <v>140</v>
      </c>
      <c r="B87" s="315"/>
      <c r="C87" s="37">
        <v>0</v>
      </c>
      <c r="D87" s="37">
        <v>120</v>
      </c>
      <c r="E87" s="37">
        <v>120</v>
      </c>
      <c r="F87" s="121">
        <f t="shared" si="2"/>
        <v>100</v>
      </c>
      <c r="G87" s="38"/>
      <c r="H87" s="38"/>
      <c r="I87" s="38"/>
      <c r="J87" s="107"/>
      <c r="K87" s="81"/>
      <c r="L87" s="110"/>
      <c r="M87" s="110"/>
      <c r="N87" s="99"/>
      <c r="O87" s="110"/>
    </row>
    <row r="88" spans="1:15" s="63" customFormat="1" ht="14.4" x14ac:dyDescent="0.3">
      <c r="A88" s="70" t="s">
        <v>55</v>
      </c>
      <c r="B88" s="315"/>
      <c r="C88" s="67">
        <f>C89+C90+C91+C92</f>
        <v>0</v>
      </c>
      <c r="D88" s="67">
        <f>D89+D90+D91+D92</f>
        <v>3643283</v>
      </c>
      <c r="E88" s="67">
        <f>E89+E90+E91+E92</f>
        <v>3025810</v>
      </c>
      <c r="F88" s="121">
        <f t="shared" si="2"/>
        <v>83.051742068897752</v>
      </c>
      <c r="G88" s="38"/>
      <c r="H88" s="38"/>
      <c r="I88" s="38"/>
      <c r="J88" s="107"/>
      <c r="K88" s="100"/>
      <c r="L88" s="110"/>
      <c r="M88" s="110"/>
      <c r="N88" s="99"/>
      <c r="O88" s="110"/>
    </row>
    <row r="89" spans="1:15" s="63" customFormat="1" x14ac:dyDescent="0.25">
      <c r="A89" s="35" t="s">
        <v>21</v>
      </c>
      <c r="B89" s="315"/>
      <c r="C89" s="37">
        <v>0</v>
      </c>
      <c r="D89" s="361">
        <v>0</v>
      </c>
      <c r="E89" s="361">
        <v>0</v>
      </c>
      <c r="F89" s="121">
        <v>0</v>
      </c>
      <c r="G89" s="38"/>
      <c r="H89" s="38"/>
      <c r="I89" s="38"/>
      <c r="J89" s="107"/>
      <c r="K89" s="81"/>
      <c r="L89" s="110"/>
      <c r="M89" s="112"/>
      <c r="N89" s="99"/>
      <c r="O89" s="110"/>
    </row>
    <row r="90" spans="1:15" s="63" customFormat="1" x14ac:dyDescent="0.25">
      <c r="A90" s="35" t="s">
        <v>22</v>
      </c>
      <c r="B90" s="315"/>
      <c r="C90" s="37">
        <v>0</v>
      </c>
      <c r="D90" s="37">
        <v>0</v>
      </c>
      <c r="E90" s="37">
        <v>0</v>
      </c>
      <c r="F90" s="121">
        <v>0</v>
      </c>
      <c r="G90" s="38"/>
      <c r="H90" s="38"/>
      <c r="I90" s="38"/>
      <c r="J90" s="107"/>
      <c r="K90" s="81"/>
      <c r="L90" s="110"/>
      <c r="M90" s="113"/>
      <c r="N90" s="99"/>
      <c r="O90" s="110"/>
    </row>
    <row r="91" spans="1:15" s="63" customFormat="1" x14ac:dyDescent="0.25">
      <c r="A91" s="334" t="s">
        <v>136</v>
      </c>
      <c r="B91" s="315"/>
      <c r="C91" s="37">
        <v>0</v>
      </c>
      <c r="D91" s="37">
        <v>3643283</v>
      </c>
      <c r="E91" s="37">
        <v>3025810</v>
      </c>
      <c r="F91" s="121">
        <f t="shared" si="2"/>
        <v>83.051742068897752</v>
      </c>
      <c r="G91" s="38"/>
      <c r="H91" s="38"/>
      <c r="I91" s="304">
        <f>D81+D82+D86+D87+D91+D92</f>
        <v>5681059</v>
      </c>
      <c r="J91" s="304">
        <f>E81+E82+E86+E87+E91+E92</f>
        <v>4712380</v>
      </c>
      <c r="K91" s="81"/>
      <c r="L91" s="110"/>
      <c r="M91" s="99"/>
      <c r="N91" s="99"/>
      <c r="O91" s="110"/>
    </row>
    <row r="92" spans="1:15" s="63" customFormat="1" x14ac:dyDescent="0.25">
      <c r="A92" s="334" t="s">
        <v>137</v>
      </c>
      <c r="B92" s="315"/>
      <c r="C92" s="37">
        <v>0</v>
      </c>
      <c r="D92" s="37">
        <v>0</v>
      </c>
      <c r="E92" s="37">
        <v>0</v>
      </c>
      <c r="F92" s="126">
        <v>0</v>
      </c>
      <c r="G92" s="38"/>
      <c r="H92" s="38"/>
      <c r="I92" s="247"/>
      <c r="J92" s="107"/>
      <c r="K92" s="81"/>
      <c r="L92" s="110"/>
      <c r="M92" s="99"/>
      <c r="N92" s="99"/>
      <c r="O92" s="110"/>
    </row>
    <row r="93" spans="1:15" x14ac:dyDescent="0.25">
      <c r="A93" s="43" t="s">
        <v>38</v>
      </c>
      <c r="B93" s="166">
        <v>11</v>
      </c>
      <c r="C93" s="305">
        <f>C94</f>
        <v>25904</v>
      </c>
      <c r="D93" s="305">
        <f>D94+D99</f>
        <v>732023</v>
      </c>
      <c r="E93" s="305">
        <f>E94+E99</f>
        <v>722006</v>
      </c>
      <c r="F93" s="122">
        <f t="shared" si="2"/>
        <v>98.631600373212308</v>
      </c>
      <c r="G93" s="328"/>
      <c r="H93" s="97"/>
      <c r="I93" s="97"/>
      <c r="J93" s="101"/>
      <c r="K93" s="97"/>
      <c r="L93" s="114"/>
      <c r="M93" s="114"/>
      <c r="N93" s="115"/>
      <c r="O93" s="114"/>
    </row>
    <row r="94" spans="1:15" s="39" customFormat="1" ht="14.4" x14ac:dyDescent="0.3">
      <c r="A94" s="65" t="s">
        <v>35</v>
      </c>
      <c r="B94" s="71"/>
      <c r="C94" s="67">
        <f>C95+C96+C97+C98</f>
        <v>25904</v>
      </c>
      <c r="D94" s="67">
        <f>D95+D96+D97+D98</f>
        <v>365984</v>
      </c>
      <c r="E94" s="67">
        <f>E95+E96+E97+E98</f>
        <v>355990</v>
      </c>
      <c r="F94" s="121">
        <f t="shared" si="2"/>
        <v>97.269279531345632</v>
      </c>
      <c r="G94" s="72"/>
      <c r="H94" s="72"/>
      <c r="I94" s="72"/>
      <c r="J94" s="101"/>
      <c r="K94" s="100"/>
      <c r="L94" s="78"/>
      <c r="M94" s="78"/>
      <c r="N94" s="79"/>
      <c r="O94" s="78"/>
    </row>
    <row r="95" spans="1:15" s="39" customFormat="1" ht="14.4" x14ac:dyDescent="0.3">
      <c r="A95" s="35" t="s">
        <v>21</v>
      </c>
      <c r="B95" s="71"/>
      <c r="C95" s="37">
        <v>25904</v>
      </c>
      <c r="D95" s="37">
        <v>27866</v>
      </c>
      <c r="E95" s="37">
        <v>26454</v>
      </c>
      <c r="F95" s="121">
        <f t="shared" si="2"/>
        <v>94.93289313141463</v>
      </c>
      <c r="G95" s="72"/>
      <c r="H95" s="72"/>
      <c r="I95" s="72"/>
      <c r="J95" s="101"/>
      <c r="K95" s="81"/>
      <c r="L95" s="111"/>
      <c r="M95" s="78"/>
      <c r="N95" s="79"/>
      <c r="O95" s="78"/>
    </row>
    <row r="96" spans="1:15" s="39" customFormat="1" ht="14.4" x14ac:dyDescent="0.3">
      <c r="A96" s="35" t="s">
        <v>22</v>
      </c>
      <c r="B96" s="71"/>
      <c r="C96" s="37">
        <v>0</v>
      </c>
      <c r="D96" s="37">
        <v>1100</v>
      </c>
      <c r="E96" s="37">
        <v>1100</v>
      </c>
      <c r="F96" s="121">
        <f t="shared" si="2"/>
        <v>100</v>
      </c>
      <c r="G96" s="72"/>
      <c r="H96" s="72"/>
      <c r="I96" s="72"/>
      <c r="J96" s="101"/>
      <c r="K96" s="81"/>
      <c r="L96" s="78"/>
      <c r="M96" s="78"/>
      <c r="N96" s="79"/>
      <c r="O96" s="78"/>
    </row>
    <row r="97" spans="1:15" s="39" customFormat="1" ht="14.4" x14ac:dyDescent="0.3">
      <c r="A97" s="334" t="s">
        <v>136</v>
      </c>
      <c r="B97" s="71"/>
      <c r="C97" s="37">
        <v>0</v>
      </c>
      <c r="D97" s="187">
        <v>337018</v>
      </c>
      <c r="E97" s="37">
        <v>328436</v>
      </c>
      <c r="F97" s="121">
        <f t="shared" si="2"/>
        <v>97.453548475155628</v>
      </c>
      <c r="G97" s="72"/>
      <c r="H97" s="72"/>
      <c r="I97" s="72">
        <f>D97+D98</f>
        <v>337018</v>
      </c>
      <c r="J97" s="72">
        <f>E97+E98</f>
        <v>328436</v>
      </c>
      <c r="K97" s="81"/>
      <c r="L97" s="78"/>
      <c r="M97" s="78"/>
      <c r="N97" s="79"/>
      <c r="O97" s="78"/>
    </row>
    <row r="98" spans="1:15" s="39" customFormat="1" ht="14.4" x14ac:dyDescent="0.3">
      <c r="A98" s="334" t="s">
        <v>137</v>
      </c>
      <c r="B98" s="71"/>
      <c r="C98" s="37">
        <v>0</v>
      </c>
      <c r="D98" s="37">
        <v>0</v>
      </c>
      <c r="E98" s="37">
        <v>0</v>
      </c>
      <c r="F98" s="121">
        <v>0</v>
      </c>
      <c r="G98" s="72"/>
      <c r="H98" s="72"/>
      <c r="I98" s="72"/>
      <c r="J98" s="101"/>
      <c r="K98" s="81"/>
      <c r="L98" s="78"/>
      <c r="M98" s="78"/>
      <c r="N98" s="79"/>
      <c r="O98" s="78"/>
    </row>
    <row r="99" spans="1:15" ht="17.399999999999999" customHeight="1" x14ac:dyDescent="0.3">
      <c r="A99" s="70" t="s">
        <v>37</v>
      </c>
      <c r="B99" s="66"/>
      <c r="C99" s="67">
        <f>C100+C101+C102+C103</f>
        <v>0</v>
      </c>
      <c r="D99" s="67">
        <f>D100+D101+D102+D103</f>
        <v>366039</v>
      </c>
      <c r="E99" s="67">
        <f>E100+E101+E102+E103</f>
        <v>366016</v>
      </c>
      <c r="F99" s="121">
        <f t="shared" ref="F99:F103" si="3">(E99/D99)*100</f>
        <v>99.993716516546044</v>
      </c>
      <c r="G99" s="72"/>
      <c r="H99" s="72"/>
      <c r="I99" s="72"/>
      <c r="J99" s="101"/>
      <c r="K99" s="100"/>
      <c r="L99" s="114"/>
      <c r="M99" s="114"/>
      <c r="N99" s="115"/>
      <c r="O99" s="114"/>
    </row>
    <row r="100" spans="1:15" ht="15" customHeight="1" x14ac:dyDescent="0.25">
      <c r="A100" s="332" t="s">
        <v>134</v>
      </c>
      <c r="B100" s="66"/>
      <c r="C100" s="37">
        <v>0</v>
      </c>
      <c r="D100" s="37">
        <v>23</v>
      </c>
      <c r="E100" s="37">
        <v>0</v>
      </c>
      <c r="F100" s="121">
        <v>0</v>
      </c>
      <c r="G100" s="38"/>
      <c r="H100" s="38"/>
      <c r="I100" s="38"/>
      <c r="J100" s="101"/>
      <c r="K100" s="81"/>
      <c r="L100" s="114"/>
      <c r="M100" s="114"/>
      <c r="N100" s="115"/>
      <c r="O100" s="114"/>
    </row>
    <row r="101" spans="1:15" ht="15" customHeight="1" x14ac:dyDescent="0.25">
      <c r="A101" s="332" t="s">
        <v>135</v>
      </c>
      <c r="B101" s="66"/>
      <c r="C101" s="37">
        <v>0</v>
      </c>
      <c r="D101" s="37">
        <v>0</v>
      </c>
      <c r="E101" s="37">
        <v>0</v>
      </c>
      <c r="F101" s="121">
        <v>0</v>
      </c>
      <c r="G101" s="38"/>
      <c r="H101" s="38"/>
      <c r="I101" s="38"/>
      <c r="J101" s="101"/>
      <c r="K101" s="81"/>
      <c r="L101" s="114"/>
      <c r="M101" s="114"/>
      <c r="N101" s="115"/>
      <c r="O101" s="114"/>
    </row>
    <row r="102" spans="1:15" ht="15" customHeight="1" x14ac:dyDescent="0.25">
      <c r="A102" s="334" t="s">
        <v>139</v>
      </c>
      <c r="B102" s="66"/>
      <c r="C102" s="37">
        <v>0</v>
      </c>
      <c r="D102" s="37">
        <v>365732</v>
      </c>
      <c r="E102" s="37">
        <v>365732</v>
      </c>
      <c r="F102" s="121">
        <f t="shared" si="3"/>
        <v>100</v>
      </c>
      <c r="G102" s="38"/>
      <c r="H102" s="38"/>
      <c r="I102" s="38">
        <f>D97+D98+D102+D103</f>
        <v>703034</v>
      </c>
      <c r="J102" s="38">
        <f>E97+E98+E102+E103</f>
        <v>694452</v>
      </c>
      <c r="K102" s="81"/>
      <c r="L102" s="114"/>
      <c r="M102" s="114"/>
      <c r="N102" s="115"/>
      <c r="O102" s="114"/>
    </row>
    <row r="103" spans="1:15" ht="15" customHeight="1" x14ac:dyDescent="0.25">
      <c r="A103" s="334" t="s">
        <v>140</v>
      </c>
      <c r="B103" s="66"/>
      <c r="C103" s="37">
        <v>0</v>
      </c>
      <c r="D103" s="37">
        <v>284</v>
      </c>
      <c r="E103" s="37">
        <v>284</v>
      </c>
      <c r="F103" s="126">
        <f t="shared" si="3"/>
        <v>100</v>
      </c>
      <c r="G103" s="38"/>
      <c r="H103" s="38"/>
      <c r="I103" s="38"/>
      <c r="J103" s="101"/>
      <c r="K103" s="81"/>
      <c r="L103" s="114"/>
      <c r="M103" s="114"/>
      <c r="N103" s="115"/>
      <c r="O103" s="114"/>
    </row>
    <row r="104" spans="1:15" ht="15" customHeight="1" x14ac:dyDescent="0.25">
      <c r="A104" s="309" t="s">
        <v>39</v>
      </c>
      <c r="B104" s="166">
        <v>12</v>
      </c>
      <c r="C104" s="305">
        <f>C105+C110</f>
        <v>269854</v>
      </c>
      <c r="D104" s="305">
        <f>D105+D110</f>
        <v>668362</v>
      </c>
      <c r="E104" s="305">
        <f>E105+E110</f>
        <v>622111</v>
      </c>
      <c r="F104" s="122">
        <f t="shared" si="2"/>
        <v>93.079947693016663</v>
      </c>
      <c r="G104" s="33"/>
      <c r="H104" s="97"/>
      <c r="I104" s="97"/>
      <c r="J104" s="101"/>
      <c r="K104" s="97"/>
      <c r="L104" s="114"/>
      <c r="M104" s="114"/>
      <c r="N104" s="115"/>
      <c r="O104" s="114"/>
    </row>
    <row r="105" spans="1:15" ht="15" customHeight="1" x14ac:dyDescent="0.3">
      <c r="A105" s="65" t="s">
        <v>35</v>
      </c>
      <c r="B105" s="66"/>
      <c r="C105" s="67">
        <f>C106+C107+C108+C109</f>
        <v>66070</v>
      </c>
      <c r="D105" s="67">
        <f>D106+D107+D108+D109</f>
        <v>56193</v>
      </c>
      <c r="E105" s="362">
        <f>E106+E107+E108+E109</f>
        <v>46490</v>
      </c>
      <c r="F105" s="121">
        <f t="shared" si="2"/>
        <v>82.732724716601709</v>
      </c>
      <c r="G105" s="72"/>
      <c r="H105" s="72"/>
      <c r="I105" s="72"/>
      <c r="J105" s="101"/>
      <c r="K105" s="100"/>
      <c r="L105" s="114"/>
      <c r="M105" s="114"/>
      <c r="N105" s="115"/>
      <c r="O105" s="114"/>
    </row>
    <row r="106" spans="1:15" ht="15" customHeight="1" x14ac:dyDescent="0.25">
      <c r="A106" s="35" t="s">
        <v>21</v>
      </c>
      <c r="B106" s="66"/>
      <c r="C106" s="37">
        <v>1820</v>
      </c>
      <c r="D106" s="37">
        <v>14949</v>
      </c>
      <c r="E106" s="37">
        <v>14387</v>
      </c>
      <c r="F106" s="121">
        <f t="shared" si="2"/>
        <v>96.240551207438628</v>
      </c>
      <c r="G106" s="38"/>
      <c r="H106" s="38"/>
      <c r="I106" s="38"/>
      <c r="J106" s="101"/>
      <c r="K106" s="81"/>
      <c r="L106" s="111"/>
      <c r="M106" s="114"/>
      <c r="N106" s="115"/>
      <c r="O106" s="114"/>
    </row>
    <row r="107" spans="1:15" ht="15" customHeight="1" x14ac:dyDescent="0.25">
      <c r="A107" s="35" t="s">
        <v>22</v>
      </c>
      <c r="B107" s="66"/>
      <c r="C107" s="37">
        <v>64250</v>
      </c>
      <c r="D107" s="37">
        <v>41244</v>
      </c>
      <c r="E107" s="37">
        <v>32103</v>
      </c>
      <c r="F107" s="121">
        <f t="shared" si="2"/>
        <v>77.83677625836485</v>
      </c>
      <c r="G107" s="38"/>
      <c r="H107" s="38"/>
      <c r="I107" s="38"/>
      <c r="J107" s="101"/>
      <c r="K107" s="81"/>
      <c r="L107" s="114"/>
      <c r="M107" s="114"/>
      <c r="N107" s="115"/>
      <c r="O107" s="114"/>
    </row>
    <row r="108" spans="1:15" ht="15" customHeight="1" x14ac:dyDescent="0.25">
      <c r="A108" s="334" t="s">
        <v>136</v>
      </c>
      <c r="B108" s="66"/>
      <c r="C108" s="37">
        <v>0</v>
      </c>
      <c r="D108" s="37">
        <v>0</v>
      </c>
      <c r="E108" s="37">
        <v>0</v>
      </c>
      <c r="F108" s="121">
        <v>0</v>
      </c>
      <c r="G108" s="38"/>
      <c r="H108" s="38"/>
      <c r="I108" s="38"/>
      <c r="J108" s="101"/>
      <c r="K108" s="81"/>
      <c r="L108" s="114"/>
      <c r="M108" s="114"/>
      <c r="N108" s="115"/>
      <c r="O108" s="114"/>
    </row>
    <row r="109" spans="1:15" ht="15" customHeight="1" x14ac:dyDescent="0.25">
      <c r="A109" s="334" t="s">
        <v>137</v>
      </c>
      <c r="B109" s="66"/>
      <c r="C109" s="37">
        <v>0</v>
      </c>
      <c r="D109" s="37">
        <v>0</v>
      </c>
      <c r="E109" s="37">
        <v>0</v>
      </c>
      <c r="F109" s="121">
        <v>0</v>
      </c>
      <c r="G109" s="38"/>
      <c r="H109" s="38"/>
      <c r="I109" s="38"/>
      <c r="J109" s="101"/>
      <c r="K109" s="81"/>
      <c r="L109" s="114"/>
      <c r="M109" s="114"/>
      <c r="N109" s="115"/>
      <c r="O109" s="114"/>
    </row>
    <row r="110" spans="1:15" ht="17.399999999999999" customHeight="1" x14ac:dyDescent="0.3">
      <c r="A110" s="70" t="s">
        <v>37</v>
      </c>
      <c r="B110" s="66"/>
      <c r="C110" s="67">
        <f>C111+C112+C113+C114</f>
        <v>203784</v>
      </c>
      <c r="D110" s="67">
        <f>D111+D112+D113+D114</f>
        <v>612169</v>
      </c>
      <c r="E110" s="67">
        <f>E111+E112+E113+E114</f>
        <v>575621</v>
      </c>
      <c r="F110" s="121">
        <f t="shared" si="2"/>
        <v>94.029753221741046</v>
      </c>
      <c r="G110" s="72"/>
      <c r="H110" s="72"/>
      <c r="I110" s="72"/>
      <c r="J110" s="101"/>
      <c r="K110" s="100"/>
      <c r="L110" s="114"/>
      <c r="M110" s="114"/>
      <c r="N110" s="115"/>
      <c r="O110" s="114"/>
    </row>
    <row r="111" spans="1:15" ht="15" customHeight="1" x14ac:dyDescent="0.25">
      <c r="A111" s="332" t="s">
        <v>134</v>
      </c>
      <c r="B111" s="66"/>
      <c r="C111" s="37">
        <v>0</v>
      </c>
      <c r="D111" s="37">
        <v>0</v>
      </c>
      <c r="E111" s="37">
        <v>0</v>
      </c>
      <c r="F111" s="121">
        <v>0</v>
      </c>
      <c r="G111" s="38"/>
      <c r="H111" s="38"/>
      <c r="I111" s="38"/>
      <c r="J111" s="101"/>
      <c r="K111" s="81"/>
      <c r="L111" s="114"/>
      <c r="M111" s="114"/>
      <c r="N111" s="115"/>
      <c r="O111" s="114"/>
    </row>
    <row r="112" spans="1:15" ht="15" customHeight="1" x14ac:dyDescent="0.25">
      <c r="A112" s="332" t="s">
        <v>135</v>
      </c>
      <c r="B112" s="66"/>
      <c r="C112" s="37">
        <v>203784</v>
      </c>
      <c r="D112" s="37">
        <v>368479</v>
      </c>
      <c r="E112" s="37">
        <v>368479</v>
      </c>
      <c r="F112" s="121">
        <f t="shared" si="2"/>
        <v>100</v>
      </c>
      <c r="G112" s="38"/>
      <c r="H112" s="38"/>
      <c r="I112" s="38"/>
      <c r="J112" s="101"/>
      <c r="K112" s="81"/>
      <c r="L112" s="114"/>
      <c r="M112" s="114"/>
      <c r="N112" s="115"/>
      <c r="O112" s="114"/>
    </row>
    <row r="113" spans="1:15" ht="15" customHeight="1" x14ac:dyDescent="0.25">
      <c r="A113" s="334" t="s">
        <v>139</v>
      </c>
      <c r="B113" s="66"/>
      <c r="C113" s="37">
        <v>0</v>
      </c>
      <c r="D113" s="37">
        <v>219308</v>
      </c>
      <c r="E113" s="37">
        <v>182760</v>
      </c>
      <c r="F113" s="121">
        <f t="shared" si="2"/>
        <v>83.334853265726736</v>
      </c>
      <c r="G113" s="38"/>
      <c r="H113" s="38"/>
      <c r="I113" s="38">
        <f>D108+D109+D113+D114</f>
        <v>243690</v>
      </c>
      <c r="J113" s="38">
        <f>E108+E109+E113+E114</f>
        <v>207142</v>
      </c>
      <c r="K113" s="81"/>
      <c r="L113" s="114"/>
      <c r="M113" s="114"/>
      <c r="N113" s="115"/>
      <c r="O113" s="114"/>
    </row>
    <row r="114" spans="1:15" ht="15" customHeight="1" x14ac:dyDescent="0.25">
      <c r="A114" s="334" t="s">
        <v>140</v>
      </c>
      <c r="B114" s="66"/>
      <c r="C114" s="37">
        <v>0</v>
      </c>
      <c r="D114" s="37">
        <v>24382</v>
      </c>
      <c r="E114" s="37">
        <v>24382</v>
      </c>
      <c r="F114" s="126">
        <f t="shared" si="2"/>
        <v>100</v>
      </c>
      <c r="G114" s="38"/>
      <c r="H114" s="38"/>
      <c r="I114" s="38"/>
      <c r="J114" s="101"/>
      <c r="K114" s="81"/>
      <c r="L114" s="114"/>
      <c r="M114" s="114"/>
      <c r="N114" s="115"/>
      <c r="O114" s="114"/>
    </row>
    <row r="115" spans="1:15" ht="57" customHeight="1" x14ac:dyDescent="0.25">
      <c r="A115" s="349" t="s">
        <v>148</v>
      </c>
      <c r="B115" s="355">
        <v>13</v>
      </c>
      <c r="C115" s="356">
        <f>C116</f>
        <v>79666</v>
      </c>
      <c r="D115" s="356">
        <f>D116+D121</f>
        <v>1</v>
      </c>
      <c r="E115" s="356">
        <v>1</v>
      </c>
      <c r="F115" s="357">
        <f t="shared" si="2"/>
        <v>100</v>
      </c>
      <c r="G115" s="328"/>
      <c r="H115" s="97"/>
      <c r="I115" s="97"/>
      <c r="J115" s="101"/>
      <c r="K115" s="97"/>
      <c r="L115" s="114"/>
      <c r="M115" s="114"/>
      <c r="N115" s="115"/>
      <c r="O115" s="114"/>
    </row>
    <row r="116" spans="1:15" s="39" customFormat="1" ht="14.4" x14ac:dyDescent="0.3">
      <c r="A116" s="65" t="s">
        <v>35</v>
      </c>
      <c r="B116" s="71"/>
      <c r="C116" s="67">
        <f>C117+C118+C119+C120</f>
        <v>79666</v>
      </c>
      <c r="D116" s="67">
        <f>D117+D118+D119+D120</f>
        <v>1</v>
      </c>
      <c r="E116" s="67">
        <f>E117+E118+E119+E120</f>
        <v>1</v>
      </c>
      <c r="F116" s="121">
        <f t="shared" si="2"/>
        <v>100</v>
      </c>
      <c r="G116" s="72"/>
      <c r="H116" s="72"/>
      <c r="I116" s="72"/>
      <c r="J116" s="101"/>
      <c r="K116" s="100"/>
      <c r="L116" s="78"/>
      <c r="M116" s="78"/>
      <c r="N116" s="79"/>
      <c r="O116" s="78"/>
    </row>
    <row r="117" spans="1:15" s="39" customFormat="1" x14ac:dyDescent="0.25">
      <c r="A117" s="35" t="s">
        <v>21</v>
      </c>
      <c r="B117" s="71"/>
      <c r="C117" s="37">
        <v>79666</v>
      </c>
      <c r="D117" s="37">
        <v>1</v>
      </c>
      <c r="E117" s="37">
        <v>1</v>
      </c>
      <c r="F117" s="121">
        <f t="shared" si="2"/>
        <v>100</v>
      </c>
      <c r="G117" s="38"/>
      <c r="H117" s="38"/>
      <c r="I117" s="38"/>
      <c r="J117" s="101"/>
      <c r="K117" s="81"/>
      <c r="L117" s="111"/>
      <c r="M117" s="78"/>
      <c r="N117" s="79"/>
      <c r="O117" s="78"/>
    </row>
    <row r="118" spans="1:15" s="39" customFormat="1" x14ac:dyDescent="0.25">
      <c r="A118" s="35" t="s">
        <v>22</v>
      </c>
      <c r="B118" s="71"/>
      <c r="C118" s="37">
        <v>0</v>
      </c>
      <c r="D118" s="37">
        <v>0</v>
      </c>
      <c r="E118" s="37">
        <v>0</v>
      </c>
      <c r="F118" s="121">
        <v>0</v>
      </c>
      <c r="G118" s="38"/>
      <c r="H118" s="38"/>
      <c r="I118" s="38">
        <f>D119+D120</f>
        <v>0</v>
      </c>
      <c r="J118" s="38">
        <f>E119+E120</f>
        <v>0</v>
      </c>
      <c r="K118" s="81"/>
      <c r="L118" s="78"/>
      <c r="M118" s="78"/>
      <c r="N118" s="79"/>
      <c r="O118" s="78"/>
    </row>
    <row r="119" spans="1:15" s="39" customFormat="1" x14ac:dyDescent="0.25">
      <c r="A119" s="334" t="s">
        <v>136</v>
      </c>
      <c r="B119" s="71"/>
      <c r="C119" s="37">
        <v>0</v>
      </c>
      <c r="D119" s="37">
        <v>0</v>
      </c>
      <c r="E119" s="37">
        <v>0</v>
      </c>
      <c r="F119" s="121">
        <v>0</v>
      </c>
      <c r="G119" s="38"/>
      <c r="H119" s="38"/>
      <c r="I119" s="38"/>
      <c r="J119" s="101"/>
      <c r="K119" s="81"/>
      <c r="L119" s="78"/>
      <c r="M119" s="78"/>
      <c r="N119" s="79"/>
      <c r="O119" s="78"/>
    </row>
    <row r="120" spans="1:15" s="39" customFormat="1" x14ac:dyDescent="0.25">
      <c r="A120" s="334" t="s">
        <v>137</v>
      </c>
      <c r="B120" s="71"/>
      <c r="C120" s="37">
        <v>0</v>
      </c>
      <c r="D120" s="37">
        <v>0</v>
      </c>
      <c r="E120" s="37">
        <v>0</v>
      </c>
      <c r="F120" s="121">
        <v>0</v>
      </c>
      <c r="G120" s="38"/>
      <c r="H120" s="38"/>
      <c r="I120" s="38"/>
      <c r="J120" s="101"/>
      <c r="K120" s="81"/>
      <c r="L120" s="78"/>
      <c r="M120" s="78"/>
      <c r="N120" s="79"/>
      <c r="O120" s="78"/>
    </row>
    <row r="121" spans="1:15" s="39" customFormat="1" ht="14.4" x14ac:dyDescent="0.3">
      <c r="A121" s="70" t="s">
        <v>37</v>
      </c>
      <c r="B121" s="71"/>
      <c r="C121" s="67">
        <f>C122+C123+C124+C125</f>
        <v>0</v>
      </c>
      <c r="D121" s="67">
        <f>D122+D123+D124+D125</f>
        <v>0</v>
      </c>
      <c r="E121" s="67">
        <f>E122+E123+E124+E125</f>
        <v>0</v>
      </c>
      <c r="F121" s="316">
        <v>0</v>
      </c>
      <c r="G121" s="72"/>
      <c r="H121" s="72"/>
      <c r="I121" s="72"/>
      <c r="J121" s="101"/>
      <c r="K121" s="100"/>
      <c r="L121" s="78"/>
      <c r="M121" s="78"/>
      <c r="N121" s="79"/>
      <c r="O121" s="78"/>
    </row>
    <row r="122" spans="1:15" s="39" customFormat="1" x14ac:dyDescent="0.25">
      <c r="A122" s="332" t="s">
        <v>134</v>
      </c>
      <c r="B122" s="71"/>
      <c r="C122" s="37">
        <v>0</v>
      </c>
      <c r="D122" s="37">
        <v>0</v>
      </c>
      <c r="E122" s="37">
        <v>0</v>
      </c>
      <c r="F122" s="121">
        <v>0</v>
      </c>
      <c r="G122" s="38"/>
      <c r="H122" s="38"/>
      <c r="I122" s="38"/>
      <c r="J122" s="101"/>
      <c r="K122" s="81"/>
      <c r="L122" s="78"/>
      <c r="M122" s="78"/>
      <c r="N122" s="79"/>
      <c r="O122" s="78"/>
    </row>
    <row r="123" spans="1:15" s="39" customFormat="1" x14ac:dyDescent="0.25">
      <c r="A123" s="332" t="s">
        <v>135</v>
      </c>
      <c r="B123" s="71"/>
      <c r="C123" s="37">
        <v>0</v>
      </c>
      <c r="D123" s="37">
        <v>0</v>
      </c>
      <c r="E123" s="37">
        <v>0</v>
      </c>
      <c r="F123" s="121">
        <v>0</v>
      </c>
      <c r="G123" s="38"/>
      <c r="H123" s="38"/>
      <c r="I123" s="38">
        <f>D119+D120+D124+D125</f>
        <v>0</v>
      </c>
      <c r="J123" s="38">
        <f>E119+E120+E124+E125</f>
        <v>0</v>
      </c>
      <c r="K123" s="81"/>
      <c r="L123" s="78"/>
      <c r="M123" s="78"/>
      <c r="N123" s="79"/>
      <c r="O123" s="78"/>
    </row>
    <row r="124" spans="1:15" s="39" customFormat="1" x14ac:dyDescent="0.25">
      <c r="A124" s="334" t="s">
        <v>139</v>
      </c>
      <c r="B124" s="71"/>
      <c r="C124" s="37">
        <v>0</v>
      </c>
      <c r="D124" s="37">
        <v>0</v>
      </c>
      <c r="E124" s="37">
        <v>0</v>
      </c>
      <c r="F124" s="121">
        <v>0</v>
      </c>
      <c r="G124" s="38"/>
      <c r="H124" s="38">
        <f>C79+C84+C85+C89+C90+C95+C96+C100+C101+C106+C107+C111+C112+C117+C118+C122+C123</f>
        <v>462164</v>
      </c>
      <c r="I124" s="38">
        <f>D79+D84+D85+D89+D90+D95+D96+D100+D101+D106+D107+D111+D112+D117+D118+D122+D123</f>
        <v>615992</v>
      </c>
      <c r="J124" s="38">
        <f>E79+E84+E85+E89+E90+E95+E96+E100+E101+E106+E107+E111+E112+E117+E118+E122+E123</f>
        <v>598807</v>
      </c>
      <c r="K124" s="97" t="s">
        <v>133</v>
      </c>
      <c r="L124" s="78"/>
      <c r="M124" s="78"/>
      <c r="N124" s="79"/>
      <c r="O124" s="78"/>
    </row>
    <row r="125" spans="1:15" s="39" customFormat="1" ht="14.4" thickBot="1" x14ac:dyDescent="0.3">
      <c r="A125" s="336" t="s">
        <v>140</v>
      </c>
      <c r="B125" s="73"/>
      <c r="C125" s="53">
        <v>0</v>
      </c>
      <c r="D125" s="53">
        <v>0</v>
      </c>
      <c r="E125" s="53">
        <v>0</v>
      </c>
      <c r="F125" s="127">
        <v>0</v>
      </c>
      <c r="G125" s="38"/>
      <c r="H125" s="330">
        <f>C81+C82+C86+C87+C91+C92+C97+C98+C102+C103+C108+C109+C113+C114+C119+C120+C124+C125</f>
        <v>0</v>
      </c>
      <c r="I125" s="330">
        <f>D81+D82+D86+D87+D91+D92+D97+D98+D102+D103+D108+D109+D113+D114+D119+D120+D124+D125</f>
        <v>6627783</v>
      </c>
      <c r="J125" s="330">
        <f>E81+E82+E86+E87+E91+E92+E97+E98+E102+E103+E108+E109+E113+E114+E119+E120+E124+E125</f>
        <v>5613974</v>
      </c>
      <c r="K125" s="331" t="s">
        <v>73</v>
      </c>
      <c r="L125" s="78"/>
      <c r="M125" s="78"/>
      <c r="N125" s="79"/>
      <c r="O125" s="78"/>
    </row>
    <row r="126" spans="1:15" s="39" customFormat="1" ht="14.4" thickTop="1" x14ac:dyDescent="0.25">
      <c r="A126" s="348"/>
      <c r="B126" s="55"/>
      <c r="C126" s="133"/>
      <c r="D126" s="133"/>
      <c r="E126" s="133"/>
      <c r="F126" s="290"/>
      <c r="G126" s="38"/>
      <c r="H126" s="38"/>
      <c r="I126" s="38"/>
      <c r="J126" s="101"/>
      <c r="K126" s="81"/>
      <c r="L126" s="78"/>
      <c r="M126" s="78"/>
      <c r="N126" s="79"/>
      <c r="O126" s="78"/>
    </row>
    <row r="127" spans="1:15" s="39" customFormat="1" x14ac:dyDescent="0.25">
      <c r="A127" s="348"/>
      <c r="B127" s="55"/>
      <c r="C127" s="133"/>
      <c r="D127" s="133"/>
      <c r="E127" s="133"/>
      <c r="F127" s="290"/>
      <c r="G127" s="38"/>
      <c r="H127" s="38"/>
      <c r="I127" s="38"/>
      <c r="J127" s="101"/>
      <c r="K127" s="81"/>
      <c r="L127" s="78"/>
      <c r="M127" s="78"/>
      <c r="N127" s="79"/>
      <c r="O127" s="78"/>
    </row>
    <row r="128" spans="1:15" s="39" customFormat="1" x14ac:dyDescent="0.25">
      <c r="A128" s="348"/>
      <c r="B128" s="55"/>
      <c r="C128" s="133"/>
      <c r="D128" s="133"/>
      <c r="E128" s="133"/>
      <c r="F128" s="290"/>
      <c r="G128" s="38"/>
      <c r="H128" s="38"/>
      <c r="I128" s="38"/>
      <c r="J128" s="101"/>
      <c r="K128" s="81"/>
      <c r="L128" s="78"/>
      <c r="M128" s="78"/>
      <c r="N128" s="79"/>
      <c r="O128" s="78"/>
    </row>
    <row r="129" spans="1:15" s="39" customFormat="1" x14ac:dyDescent="0.25">
      <c r="A129" s="348"/>
      <c r="B129" s="55"/>
      <c r="C129" s="133"/>
      <c r="D129" s="133"/>
      <c r="E129" s="133"/>
      <c r="F129" s="290"/>
      <c r="G129" s="38"/>
      <c r="H129" s="38"/>
      <c r="I129" s="38"/>
      <c r="J129" s="101"/>
      <c r="K129" s="81"/>
      <c r="L129" s="78"/>
      <c r="M129" s="78"/>
      <c r="N129" s="79"/>
      <c r="O129" s="78"/>
    </row>
    <row r="130" spans="1:15" s="39" customFormat="1" x14ac:dyDescent="0.25">
      <c r="A130" s="348"/>
      <c r="B130" s="55"/>
      <c r="C130" s="133"/>
      <c r="D130" s="133"/>
      <c r="E130" s="133"/>
      <c r="F130" s="290"/>
      <c r="G130" s="38"/>
      <c r="H130" s="38"/>
      <c r="I130" s="38"/>
      <c r="J130" s="101"/>
      <c r="K130" s="81"/>
      <c r="L130" s="78"/>
      <c r="M130" s="78"/>
      <c r="N130" s="79"/>
      <c r="O130" s="78"/>
    </row>
    <row r="131" spans="1:15" s="39" customFormat="1" x14ac:dyDescent="0.25">
      <c r="A131" s="348"/>
      <c r="B131" s="55"/>
      <c r="C131" s="133"/>
      <c r="D131" s="133"/>
      <c r="E131" s="133"/>
      <c r="F131" s="290"/>
      <c r="G131" s="38"/>
      <c r="H131" s="38"/>
      <c r="I131" s="38"/>
      <c r="J131" s="101"/>
      <c r="K131" s="81"/>
      <c r="L131" s="78"/>
      <c r="M131" s="78"/>
      <c r="N131" s="79"/>
      <c r="O131" s="78"/>
    </row>
    <row r="132" spans="1:15" s="39" customFormat="1" x14ac:dyDescent="0.25">
      <c r="A132" s="348"/>
      <c r="B132" s="55"/>
      <c r="C132" s="133"/>
      <c r="D132" s="133"/>
      <c r="E132" s="133"/>
      <c r="F132" s="290"/>
      <c r="G132" s="38"/>
      <c r="H132" s="38"/>
      <c r="I132" s="38"/>
      <c r="J132" s="101"/>
      <c r="K132" s="81"/>
      <c r="L132" s="78"/>
      <c r="M132" s="78"/>
      <c r="N132" s="79"/>
      <c r="O132" s="78"/>
    </row>
    <row r="133" spans="1:15" s="39" customFormat="1" x14ac:dyDescent="0.25">
      <c r="A133" s="348"/>
      <c r="B133" s="55"/>
      <c r="C133" s="133"/>
      <c r="D133" s="133"/>
      <c r="E133" s="133"/>
      <c r="F133" s="290"/>
      <c r="G133" s="38"/>
      <c r="H133" s="38"/>
      <c r="I133" s="38"/>
      <c r="J133" s="101"/>
      <c r="K133" s="81"/>
      <c r="L133" s="78"/>
      <c r="M133" s="78"/>
      <c r="N133" s="79"/>
      <c r="O133" s="78"/>
    </row>
    <row r="134" spans="1:15" s="39" customFormat="1" x14ac:dyDescent="0.25">
      <c r="A134" s="348"/>
      <c r="B134" s="55"/>
      <c r="C134" s="133"/>
      <c r="D134" s="133"/>
      <c r="E134" s="133"/>
      <c r="F134" s="290"/>
      <c r="G134" s="38"/>
      <c r="H134" s="38"/>
      <c r="I134" s="38"/>
      <c r="J134" s="101"/>
      <c r="K134" s="81"/>
      <c r="L134" s="78"/>
      <c r="M134" s="78"/>
      <c r="N134" s="79"/>
      <c r="O134" s="78"/>
    </row>
    <row r="135" spans="1:15" s="39" customFormat="1" x14ac:dyDescent="0.25">
      <c r="A135" s="348"/>
      <c r="B135" s="55"/>
      <c r="C135" s="133"/>
      <c r="D135" s="133"/>
      <c r="E135" s="133"/>
      <c r="F135" s="290"/>
      <c r="G135" s="38"/>
      <c r="H135" s="38"/>
      <c r="I135" s="38"/>
      <c r="J135" s="101"/>
      <c r="K135" s="81"/>
      <c r="L135" s="78"/>
      <c r="M135" s="78"/>
      <c r="N135" s="79"/>
      <c r="O135" s="78"/>
    </row>
    <row r="136" spans="1:15" s="39" customFormat="1" x14ac:dyDescent="0.25">
      <c r="A136" s="348"/>
      <c r="B136" s="55"/>
      <c r="C136" s="133"/>
      <c r="D136" s="133"/>
      <c r="E136" s="133"/>
      <c r="F136" s="290"/>
      <c r="G136" s="38"/>
      <c r="H136" s="38"/>
      <c r="I136" s="38"/>
      <c r="J136" s="101"/>
      <c r="K136" s="81"/>
      <c r="L136" s="78"/>
      <c r="M136" s="78"/>
      <c r="N136" s="79"/>
      <c r="O136" s="78"/>
    </row>
    <row r="137" spans="1:15" ht="14.4" thickBot="1" x14ac:dyDescent="0.3">
      <c r="F137" s="28" t="s">
        <v>0</v>
      </c>
      <c r="G137" s="28"/>
      <c r="H137" s="28"/>
      <c r="I137" s="28"/>
      <c r="J137" s="101"/>
      <c r="K137" s="98"/>
    </row>
    <row r="138" spans="1:15" s="30" customFormat="1" ht="14.4" thickTop="1" thickBot="1" x14ac:dyDescent="0.3">
      <c r="A138" s="236" t="s">
        <v>16</v>
      </c>
      <c r="B138" s="237" t="s">
        <v>17</v>
      </c>
      <c r="C138" s="238" t="s">
        <v>18</v>
      </c>
      <c r="D138" s="238" t="s">
        <v>19</v>
      </c>
      <c r="E138" s="238" t="s">
        <v>4</v>
      </c>
      <c r="F138" s="239" t="s">
        <v>5</v>
      </c>
      <c r="G138" s="29"/>
      <c r="H138" s="29"/>
      <c r="I138" s="29"/>
      <c r="J138" s="105"/>
      <c r="K138" s="96"/>
      <c r="N138" s="31"/>
    </row>
    <row r="139" spans="1:15" s="30" customFormat="1" ht="14.4" thickTop="1" thickBot="1" x14ac:dyDescent="0.25">
      <c r="A139" s="7">
        <v>1</v>
      </c>
      <c r="B139" s="4">
        <v>2</v>
      </c>
      <c r="C139" s="4">
        <v>3</v>
      </c>
      <c r="D139" s="4">
        <v>4</v>
      </c>
      <c r="E139" s="4">
        <v>5</v>
      </c>
      <c r="F139" s="209" t="s">
        <v>111</v>
      </c>
      <c r="G139" s="29"/>
      <c r="H139" s="29"/>
      <c r="I139" s="29"/>
      <c r="J139" s="105"/>
      <c r="K139" s="96"/>
      <c r="N139" s="31"/>
    </row>
    <row r="140" spans="1:15" s="44" customFormat="1" ht="14.4" thickTop="1" x14ac:dyDescent="0.25">
      <c r="A140" s="74" t="s">
        <v>40</v>
      </c>
      <c r="B140" s="66">
        <v>14</v>
      </c>
      <c r="C140" s="307">
        <f>C141+C146</f>
        <v>52657</v>
      </c>
      <c r="D140" s="307">
        <f>D141+D146</f>
        <v>77364</v>
      </c>
      <c r="E140" s="307">
        <f>E141+E146</f>
        <v>70386</v>
      </c>
      <c r="F140" s="122">
        <f t="shared" ref="F140:F186" si="4">(E140/D140)*100</f>
        <v>90.980300915154331</v>
      </c>
      <c r="G140" s="328"/>
      <c r="H140" s="97"/>
      <c r="I140" s="97"/>
      <c r="J140" s="101"/>
      <c r="K140" s="97"/>
      <c r="L140" s="78"/>
      <c r="M140" s="111"/>
      <c r="N140" s="59"/>
      <c r="O140" s="111"/>
    </row>
    <row r="141" spans="1:15" s="39" customFormat="1" ht="14.4" x14ac:dyDescent="0.3">
      <c r="A141" s="65" t="s">
        <v>35</v>
      </c>
      <c r="B141" s="71"/>
      <c r="C141" s="67">
        <f>C142+C143+C144+C145</f>
        <v>25745</v>
      </c>
      <c r="D141" s="67">
        <f>D142+D143+D144+D145</f>
        <v>29450</v>
      </c>
      <c r="E141" s="360">
        <f>E142+E143+E144+E145</f>
        <v>22512</v>
      </c>
      <c r="F141" s="121">
        <f t="shared" si="4"/>
        <v>76.441426146010187</v>
      </c>
      <c r="G141" s="72"/>
      <c r="H141" s="72"/>
      <c r="I141" s="72"/>
      <c r="J141" s="101"/>
      <c r="K141" s="100"/>
      <c r="L141" s="78"/>
      <c r="M141" s="78"/>
      <c r="N141" s="79"/>
      <c r="O141" s="78"/>
    </row>
    <row r="142" spans="1:15" s="39" customFormat="1" x14ac:dyDescent="0.25">
      <c r="A142" s="35" t="s">
        <v>21</v>
      </c>
      <c r="B142" s="71"/>
      <c r="C142" s="37">
        <v>24945</v>
      </c>
      <c r="D142" s="37">
        <v>24596</v>
      </c>
      <c r="E142" s="37">
        <v>20369</v>
      </c>
      <c r="F142" s="121">
        <f>(E142/D142)*100</f>
        <v>82.814278744511299</v>
      </c>
      <c r="G142" s="38"/>
      <c r="H142" s="38"/>
      <c r="I142" s="38"/>
      <c r="J142" s="101"/>
      <c r="K142" s="81"/>
      <c r="L142" s="111"/>
      <c r="M142" s="78"/>
      <c r="N142" s="79"/>
      <c r="O142" s="78"/>
    </row>
    <row r="143" spans="1:15" s="39" customFormat="1" x14ac:dyDescent="0.25">
      <c r="A143" s="35" t="s">
        <v>22</v>
      </c>
      <c r="B143" s="71"/>
      <c r="C143" s="37">
        <v>0</v>
      </c>
      <c r="D143" s="37">
        <v>1998</v>
      </c>
      <c r="E143" s="37">
        <v>0</v>
      </c>
      <c r="F143" s="121">
        <v>0</v>
      </c>
      <c r="G143" s="38"/>
      <c r="H143" s="38"/>
      <c r="I143" s="38"/>
      <c r="J143" s="101"/>
      <c r="K143" s="81"/>
      <c r="L143" s="78"/>
      <c r="M143" s="78"/>
      <c r="N143" s="79"/>
      <c r="O143" s="78"/>
    </row>
    <row r="144" spans="1:15" s="39" customFormat="1" x14ac:dyDescent="0.25">
      <c r="A144" s="334" t="s">
        <v>136</v>
      </c>
      <c r="B144" s="71"/>
      <c r="C144" s="37">
        <v>800</v>
      </c>
      <c r="D144" s="37">
        <v>2856</v>
      </c>
      <c r="E144" s="37">
        <v>2143</v>
      </c>
      <c r="F144" s="121">
        <f t="shared" si="4"/>
        <v>75.035014005602235</v>
      </c>
      <c r="G144" s="38"/>
      <c r="H144" s="38"/>
      <c r="I144" s="38"/>
      <c r="J144" s="101"/>
      <c r="K144" s="81"/>
      <c r="L144" s="78"/>
      <c r="M144" s="78"/>
      <c r="N144" s="79"/>
      <c r="O144" s="78"/>
    </row>
    <row r="145" spans="1:15" s="39" customFormat="1" x14ac:dyDescent="0.25">
      <c r="A145" s="334" t="s">
        <v>137</v>
      </c>
      <c r="B145" s="71"/>
      <c r="C145" s="37">
        <v>0</v>
      </c>
      <c r="D145" s="37">
        <v>0</v>
      </c>
      <c r="E145" s="37">
        <v>0</v>
      </c>
      <c r="F145" s="121">
        <v>0</v>
      </c>
      <c r="G145" s="38"/>
      <c r="H145" s="38"/>
      <c r="I145" s="38"/>
      <c r="J145" s="101"/>
      <c r="K145" s="81"/>
      <c r="L145" s="78"/>
      <c r="M145" s="78"/>
      <c r="N145" s="79"/>
      <c r="O145" s="78"/>
    </row>
    <row r="146" spans="1:15" s="39" customFormat="1" ht="14.4" x14ac:dyDescent="0.3">
      <c r="A146" s="70" t="s">
        <v>37</v>
      </c>
      <c r="B146" s="71"/>
      <c r="C146" s="67">
        <f>C147+C148+C149+C150</f>
        <v>26912</v>
      </c>
      <c r="D146" s="67">
        <f>D147+D148+D149+D150</f>
        <v>47914</v>
      </c>
      <c r="E146" s="67">
        <f>E147+E148+E149+E150</f>
        <v>47874</v>
      </c>
      <c r="F146" s="316">
        <f>(E146/D146)*100</f>
        <v>99.916517093125179</v>
      </c>
      <c r="G146" s="72"/>
      <c r="H146" s="72"/>
      <c r="I146" s="72"/>
      <c r="J146" s="101"/>
      <c r="K146" s="100"/>
      <c r="L146" s="78"/>
      <c r="M146" s="78"/>
      <c r="N146" s="79"/>
      <c r="O146" s="78"/>
    </row>
    <row r="147" spans="1:15" s="39" customFormat="1" x14ac:dyDescent="0.25">
      <c r="A147" s="332" t="s">
        <v>134</v>
      </c>
      <c r="B147" s="71"/>
      <c r="C147" s="37">
        <v>0</v>
      </c>
      <c r="D147" s="37">
        <v>0</v>
      </c>
      <c r="E147" s="37">
        <v>0</v>
      </c>
      <c r="F147" s="121">
        <v>0</v>
      </c>
      <c r="G147" s="38"/>
      <c r="H147" s="38"/>
      <c r="I147" s="38"/>
      <c r="J147" s="101"/>
      <c r="K147" s="81"/>
      <c r="L147" s="78"/>
      <c r="M147" s="78"/>
      <c r="N147" s="79"/>
      <c r="O147" s="78"/>
    </row>
    <row r="148" spans="1:15" s="39" customFormat="1" x14ac:dyDescent="0.25">
      <c r="A148" s="332" t="s">
        <v>135</v>
      </c>
      <c r="B148" s="71"/>
      <c r="C148" s="37">
        <v>26912</v>
      </c>
      <c r="D148" s="37">
        <v>31912</v>
      </c>
      <c r="E148" s="37">
        <v>31912</v>
      </c>
      <c r="F148" s="121">
        <f t="shared" si="4"/>
        <v>100</v>
      </c>
      <c r="G148" s="38"/>
      <c r="H148" s="38"/>
      <c r="I148" s="38">
        <f>D144+D145+D149+D150</f>
        <v>18858</v>
      </c>
      <c r="J148" s="38">
        <f>E144+E145+E149+E150</f>
        <v>18105</v>
      </c>
      <c r="K148" s="81"/>
      <c r="L148" s="78"/>
      <c r="M148" s="78"/>
      <c r="N148" s="79"/>
      <c r="O148" s="78"/>
    </row>
    <row r="149" spans="1:15" s="39" customFormat="1" x14ac:dyDescent="0.25">
      <c r="A149" s="334" t="s">
        <v>139</v>
      </c>
      <c r="B149" s="71"/>
      <c r="C149" s="37">
        <v>0</v>
      </c>
      <c r="D149" s="37">
        <v>6279</v>
      </c>
      <c r="E149" s="37">
        <v>6239</v>
      </c>
      <c r="F149" s="121">
        <f t="shared" si="4"/>
        <v>99.362955884695012</v>
      </c>
      <c r="G149" s="38"/>
      <c r="H149" s="38"/>
      <c r="I149" s="38"/>
      <c r="J149" s="38"/>
      <c r="K149" s="97"/>
      <c r="L149" s="78"/>
      <c r="M149" s="78"/>
      <c r="N149" s="79"/>
      <c r="O149" s="78"/>
    </row>
    <row r="150" spans="1:15" s="39" customFormat="1" x14ac:dyDescent="0.25">
      <c r="A150" s="335" t="s">
        <v>140</v>
      </c>
      <c r="B150" s="306"/>
      <c r="C150" s="42">
        <v>0</v>
      </c>
      <c r="D150" s="42">
        <v>9723</v>
      </c>
      <c r="E150" s="42">
        <v>9723</v>
      </c>
      <c r="F150" s="126">
        <f t="shared" si="4"/>
        <v>100</v>
      </c>
      <c r="G150" s="38"/>
      <c r="H150" s="330"/>
      <c r="I150" s="330"/>
      <c r="J150" s="330"/>
      <c r="K150" s="331"/>
      <c r="L150" s="78"/>
      <c r="M150" s="78"/>
      <c r="N150" s="79"/>
      <c r="O150" s="78"/>
    </row>
    <row r="151" spans="1:15" s="44" customFormat="1" x14ac:dyDescent="0.25">
      <c r="A151" s="350" t="s">
        <v>41</v>
      </c>
      <c r="B151" s="76">
        <v>16</v>
      </c>
      <c r="C151" s="351">
        <v>20</v>
      </c>
      <c r="D151" s="351">
        <v>20</v>
      </c>
      <c r="E151" s="351">
        <v>0</v>
      </c>
      <c r="F151" s="352">
        <v>0</v>
      </c>
      <c r="G151" s="33"/>
      <c r="H151" s="38"/>
      <c r="I151" s="38"/>
      <c r="J151" s="38"/>
      <c r="K151" s="97"/>
      <c r="L151" s="111"/>
      <c r="M151" s="111"/>
      <c r="N151" s="59"/>
      <c r="O151" s="111"/>
    </row>
    <row r="152" spans="1:15" s="44" customFormat="1" x14ac:dyDescent="0.25">
      <c r="A152" s="74" t="s">
        <v>127</v>
      </c>
      <c r="B152" s="167">
        <v>17</v>
      </c>
      <c r="C152" s="307">
        <f>C153+C154+C155+C156</f>
        <v>530839</v>
      </c>
      <c r="D152" s="307">
        <f>D153+D154+D155+D156</f>
        <v>552804</v>
      </c>
      <c r="E152" s="307">
        <f>E153+E154+E155+E156</f>
        <v>210943</v>
      </c>
      <c r="F152" s="122">
        <f t="shared" si="4"/>
        <v>38.158732570676044</v>
      </c>
      <c r="G152" s="328"/>
      <c r="H152" s="33"/>
      <c r="I152" s="33"/>
      <c r="J152" s="101"/>
      <c r="K152" s="97"/>
      <c r="L152" s="111"/>
      <c r="M152" s="111"/>
      <c r="N152" s="59"/>
      <c r="O152" s="111"/>
    </row>
    <row r="153" spans="1:15" s="44" customFormat="1" x14ac:dyDescent="0.25">
      <c r="A153" s="35" t="s">
        <v>21</v>
      </c>
      <c r="B153" s="47"/>
      <c r="C153" s="37">
        <v>62093</v>
      </c>
      <c r="D153" s="37">
        <v>64733</v>
      </c>
      <c r="E153" s="37">
        <v>30531</v>
      </c>
      <c r="F153" s="121">
        <f t="shared" si="4"/>
        <v>47.164506511362056</v>
      </c>
      <c r="G153" s="38"/>
      <c r="H153" s="38"/>
      <c r="I153" s="38"/>
      <c r="J153" s="101"/>
      <c r="K153" s="81"/>
      <c r="L153" s="111"/>
      <c r="M153" s="116"/>
      <c r="N153" s="59"/>
      <c r="O153" s="111"/>
    </row>
    <row r="154" spans="1:15" s="44" customFormat="1" x14ac:dyDescent="0.25">
      <c r="A154" s="35" t="s">
        <v>22</v>
      </c>
      <c r="B154" s="47"/>
      <c r="C154" s="37">
        <v>468746</v>
      </c>
      <c r="D154" s="37">
        <v>488071</v>
      </c>
      <c r="E154" s="37">
        <v>180412</v>
      </c>
      <c r="F154" s="121">
        <f t="shared" si="4"/>
        <v>36.964294129337738</v>
      </c>
      <c r="G154" s="38"/>
      <c r="H154" s="38"/>
      <c r="I154" s="38"/>
      <c r="J154" s="101"/>
      <c r="K154" s="81"/>
      <c r="L154" s="111"/>
      <c r="M154" s="117"/>
      <c r="N154" s="59"/>
      <c r="O154" s="111"/>
    </row>
    <row r="155" spans="1:15" s="44" customFormat="1" x14ac:dyDescent="0.25">
      <c r="A155" s="334" t="s">
        <v>136</v>
      </c>
      <c r="B155" s="71"/>
      <c r="C155" s="37">
        <v>0</v>
      </c>
      <c r="D155" s="37">
        <v>0</v>
      </c>
      <c r="E155" s="37">
        <v>0</v>
      </c>
      <c r="F155" s="121">
        <v>0</v>
      </c>
      <c r="G155" s="38"/>
      <c r="H155" s="38">
        <f>D155+D156</f>
        <v>0</v>
      </c>
      <c r="I155" s="38">
        <f>E155+E156</f>
        <v>0</v>
      </c>
      <c r="J155" s="102"/>
      <c r="K155" s="81"/>
      <c r="L155" s="111"/>
      <c r="M155" s="59"/>
      <c r="N155" s="59"/>
      <c r="O155" s="111"/>
    </row>
    <row r="156" spans="1:15" s="44" customFormat="1" x14ac:dyDescent="0.25">
      <c r="A156" s="335" t="s">
        <v>137</v>
      </c>
      <c r="B156" s="306"/>
      <c r="C156" s="42">
        <v>0</v>
      </c>
      <c r="D156" s="42">
        <v>0</v>
      </c>
      <c r="E156" s="42">
        <v>0</v>
      </c>
      <c r="F156" s="126">
        <v>0</v>
      </c>
      <c r="G156" s="38"/>
      <c r="H156" s="38"/>
      <c r="I156" s="38"/>
      <c r="J156" s="38"/>
      <c r="K156" s="81"/>
      <c r="L156" s="111"/>
      <c r="M156" s="61"/>
      <c r="N156" s="59"/>
      <c r="O156" s="111"/>
    </row>
    <row r="157" spans="1:15" s="44" customFormat="1" x14ac:dyDescent="0.25">
      <c r="A157" s="49" t="s">
        <v>122</v>
      </c>
      <c r="B157" s="167">
        <v>18</v>
      </c>
      <c r="C157" s="307">
        <f>C158:D158+C159:D159+C160:D160+C161:D161</f>
        <v>56373</v>
      </c>
      <c r="D157" s="307">
        <f>D158+D159+D160+D161</f>
        <v>56829</v>
      </c>
      <c r="E157" s="307">
        <f>E158+E159+E160+E161</f>
        <v>40396</v>
      </c>
      <c r="F157" s="122">
        <f t="shared" si="4"/>
        <v>71.083425715743715</v>
      </c>
      <c r="G157" s="38"/>
      <c r="H157" s="38"/>
      <c r="I157" s="38"/>
      <c r="J157" s="102"/>
      <c r="K157" s="81"/>
      <c r="L157" s="111"/>
      <c r="M157" s="61"/>
      <c r="N157" s="59"/>
      <c r="O157" s="111"/>
    </row>
    <row r="158" spans="1:15" s="44" customFormat="1" x14ac:dyDescent="0.25">
      <c r="A158" s="35" t="s">
        <v>21</v>
      </c>
      <c r="B158" s="47"/>
      <c r="C158" s="37">
        <v>56373</v>
      </c>
      <c r="D158" s="37">
        <v>50069</v>
      </c>
      <c r="E158" s="37">
        <v>34083</v>
      </c>
      <c r="F158" s="121">
        <f>(E158/D158)*100</f>
        <v>68.07206055643212</v>
      </c>
      <c r="G158" s="38"/>
      <c r="H158" s="38"/>
      <c r="I158" s="38"/>
      <c r="J158" s="101"/>
      <c r="K158" s="81"/>
      <c r="L158" s="111"/>
      <c r="M158" s="116"/>
      <c r="N158" s="59"/>
      <c r="O158" s="111"/>
    </row>
    <row r="159" spans="1:15" s="44" customFormat="1" x14ac:dyDescent="0.25">
      <c r="A159" s="35" t="s">
        <v>22</v>
      </c>
      <c r="B159" s="47"/>
      <c r="C159" s="37">
        <v>0</v>
      </c>
      <c r="D159" s="37">
        <v>6760</v>
      </c>
      <c r="E159" s="37">
        <v>6313</v>
      </c>
      <c r="F159" s="121">
        <f t="shared" si="4"/>
        <v>93.387573964497037</v>
      </c>
      <c r="G159" s="38"/>
      <c r="H159" s="38"/>
      <c r="I159" s="38"/>
      <c r="J159" s="189"/>
      <c r="K159" s="81"/>
      <c r="L159" s="111"/>
      <c r="M159" s="117"/>
      <c r="N159" s="59"/>
      <c r="O159" s="111"/>
    </row>
    <row r="160" spans="1:15" s="44" customFormat="1" x14ac:dyDescent="0.25">
      <c r="A160" s="334" t="s">
        <v>136</v>
      </c>
      <c r="B160" s="71"/>
      <c r="C160" s="37">
        <v>0</v>
      </c>
      <c r="D160" s="37">
        <v>0</v>
      </c>
      <c r="E160" s="37">
        <v>0</v>
      </c>
      <c r="F160" s="121">
        <v>0</v>
      </c>
      <c r="G160" s="38"/>
      <c r="H160" s="38">
        <f>D160+D161</f>
        <v>0</v>
      </c>
      <c r="I160" s="38">
        <f>E160+E161</f>
        <v>0</v>
      </c>
      <c r="J160" s="102"/>
      <c r="K160" s="81"/>
      <c r="L160" s="111"/>
      <c r="M160" s="59"/>
      <c r="N160" s="59"/>
      <c r="O160" s="111"/>
    </row>
    <row r="161" spans="1:15" s="44" customFormat="1" x14ac:dyDescent="0.25">
      <c r="A161" s="335" t="s">
        <v>137</v>
      </c>
      <c r="B161" s="306"/>
      <c r="C161" s="42">
        <v>0</v>
      </c>
      <c r="D161" s="42">
        <v>0</v>
      </c>
      <c r="E161" s="42">
        <v>0</v>
      </c>
      <c r="F161" s="126">
        <v>0</v>
      </c>
      <c r="G161" s="38"/>
      <c r="H161" s="38"/>
      <c r="I161" s="38"/>
      <c r="J161" s="38"/>
      <c r="K161" s="81"/>
      <c r="L161" s="111"/>
      <c r="M161" s="61"/>
      <c r="N161" s="59"/>
      <c r="O161" s="111"/>
    </row>
    <row r="162" spans="1:15" s="44" customFormat="1" x14ac:dyDescent="0.25">
      <c r="A162" s="384" t="s">
        <v>128</v>
      </c>
      <c r="B162" s="167">
        <v>19</v>
      </c>
      <c r="C162" s="307">
        <f>C164+C167</f>
        <v>2465144</v>
      </c>
      <c r="D162" s="307">
        <f>D164+D167</f>
        <v>2526260</v>
      </c>
      <c r="E162" s="307">
        <f>E164+E167</f>
        <v>2040750</v>
      </c>
      <c r="F162" s="122">
        <f t="shared" si="4"/>
        <v>80.781471424160614</v>
      </c>
      <c r="G162" s="38"/>
      <c r="H162" s="38"/>
      <c r="I162" s="38"/>
      <c r="J162" s="102"/>
      <c r="K162" s="81"/>
      <c r="L162" s="111"/>
      <c r="M162" s="61"/>
      <c r="N162" s="59"/>
      <c r="O162" s="111"/>
    </row>
    <row r="163" spans="1:15" s="44" customFormat="1" x14ac:dyDescent="0.25">
      <c r="A163" s="385"/>
      <c r="B163" s="71"/>
      <c r="C163" s="37"/>
      <c r="D163" s="37"/>
      <c r="E163" s="37"/>
      <c r="F163" s="121"/>
      <c r="G163" s="38"/>
      <c r="H163" s="38"/>
      <c r="I163" s="38"/>
      <c r="J163" s="102"/>
      <c r="K163" s="81"/>
      <c r="L163" s="111"/>
      <c r="M163" s="61"/>
      <c r="N163" s="59"/>
      <c r="O163" s="111"/>
    </row>
    <row r="164" spans="1:15" s="44" customFormat="1" ht="14.4" x14ac:dyDescent="0.3">
      <c r="A164" s="65" t="s">
        <v>35</v>
      </c>
      <c r="B164" s="71"/>
      <c r="C164" s="67">
        <f>C165+C166</f>
        <v>17228</v>
      </c>
      <c r="D164" s="67">
        <f>D165+D166</f>
        <v>34879</v>
      </c>
      <c r="E164" s="67">
        <f>E165+E166</f>
        <v>29526</v>
      </c>
      <c r="F164" s="316">
        <f>(E164/D164)*100</f>
        <v>84.652656326156134</v>
      </c>
      <c r="G164" s="38"/>
      <c r="H164" s="38"/>
      <c r="I164" s="38"/>
      <c r="J164" s="102"/>
      <c r="K164" s="81"/>
      <c r="L164" s="111"/>
      <c r="M164" s="61"/>
      <c r="N164" s="59"/>
      <c r="O164" s="111"/>
    </row>
    <row r="165" spans="1:15" s="44" customFormat="1" x14ac:dyDescent="0.25">
      <c r="A165" s="35" t="s">
        <v>21</v>
      </c>
      <c r="B165" s="71"/>
      <c r="C165" s="37">
        <v>17228</v>
      </c>
      <c r="D165" s="37">
        <v>34879</v>
      </c>
      <c r="E165" s="37">
        <v>29526</v>
      </c>
      <c r="F165" s="121">
        <f>(E165/D165)*100</f>
        <v>84.652656326156134</v>
      </c>
      <c r="G165" s="38"/>
      <c r="H165" s="38"/>
      <c r="I165" s="38"/>
      <c r="J165" s="102"/>
      <c r="K165" s="81"/>
      <c r="L165" s="111"/>
      <c r="M165" s="61"/>
      <c r="N165" s="59"/>
      <c r="O165" s="111"/>
    </row>
    <row r="166" spans="1:15" s="44" customFormat="1" x14ac:dyDescent="0.25">
      <c r="A166" s="35" t="s">
        <v>22</v>
      </c>
      <c r="B166" s="71"/>
      <c r="C166" s="37">
        <v>0</v>
      </c>
      <c r="D166" s="37">
        <v>0</v>
      </c>
      <c r="E166" s="37">
        <v>0</v>
      </c>
      <c r="F166" s="121">
        <v>0</v>
      </c>
      <c r="G166" s="38"/>
      <c r="H166" s="38"/>
      <c r="I166" s="38"/>
      <c r="J166" s="102"/>
      <c r="K166" s="81"/>
      <c r="L166" s="111"/>
      <c r="M166" s="61"/>
      <c r="N166" s="59"/>
      <c r="O166" s="111"/>
    </row>
    <row r="167" spans="1:15" s="44" customFormat="1" ht="14.4" x14ac:dyDescent="0.3">
      <c r="A167" s="70" t="s">
        <v>37</v>
      </c>
      <c r="B167" s="71"/>
      <c r="C167" s="67">
        <f>C168+C169</f>
        <v>2447916</v>
      </c>
      <c r="D167" s="67">
        <f>D168+D169</f>
        <v>2491381</v>
      </c>
      <c r="E167" s="67">
        <f>E168+E169</f>
        <v>2011224</v>
      </c>
      <c r="F167" s="316">
        <f t="shared" si="4"/>
        <v>80.727275354512216</v>
      </c>
      <c r="G167" s="38"/>
      <c r="H167" s="38"/>
      <c r="I167" s="38"/>
      <c r="J167" s="102"/>
      <c r="K167" s="81"/>
      <c r="L167" s="111"/>
      <c r="M167" s="61"/>
      <c r="N167" s="59"/>
      <c r="O167" s="111"/>
    </row>
    <row r="168" spans="1:15" s="44" customFormat="1" x14ac:dyDescent="0.25">
      <c r="A168" s="332" t="s">
        <v>134</v>
      </c>
      <c r="B168" s="71"/>
      <c r="C168" s="37">
        <v>2408267</v>
      </c>
      <c r="D168" s="37">
        <v>2440562</v>
      </c>
      <c r="E168" s="37">
        <v>1993160</v>
      </c>
      <c r="F168" s="121">
        <f t="shared" si="4"/>
        <v>81.668074812276842</v>
      </c>
      <c r="G168" s="38"/>
      <c r="H168" s="38"/>
      <c r="I168" s="38"/>
      <c r="J168" s="102"/>
      <c r="K168" s="81"/>
      <c r="L168" s="111"/>
      <c r="M168" s="61"/>
      <c r="N168" s="59"/>
      <c r="O168" s="111"/>
    </row>
    <row r="169" spans="1:15" s="44" customFormat="1" x14ac:dyDescent="0.25">
      <c r="A169" s="333" t="s">
        <v>135</v>
      </c>
      <c r="B169" s="306"/>
      <c r="C169" s="42">
        <v>39649</v>
      </c>
      <c r="D169" s="42">
        <v>50819</v>
      </c>
      <c r="E169" s="42">
        <v>18064</v>
      </c>
      <c r="F169" s="126">
        <f t="shared" si="4"/>
        <v>35.545760443928451</v>
      </c>
      <c r="G169" s="38"/>
      <c r="H169" s="38"/>
      <c r="I169" s="38"/>
      <c r="J169" s="102"/>
      <c r="K169" s="81"/>
      <c r="L169" s="111"/>
      <c r="M169" s="61"/>
      <c r="N169" s="59"/>
      <c r="O169" s="111"/>
    </row>
    <row r="170" spans="1:15" s="44" customFormat="1" x14ac:dyDescent="0.25">
      <c r="A170" s="74" t="s">
        <v>42</v>
      </c>
      <c r="B170" s="66" t="s">
        <v>132</v>
      </c>
      <c r="C170" s="307">
        <f>C171+C172+C173+C174</f>
        <v>35809</v>
      </c>
      <c r="D170" s="307">
        <f>D171+D172+D173+D174</f>
        <v>422696</v>
      </c>
      <c r="E170" s="307">
        <f>E171+E172+E173+E174+E175</f>
        <v>610854</v>
      </c>
      <c r="F170" s="122">
        <f t="shared" si="4"/>
        <v>144.51378768665896</v>
      </c>
      <c r="G170" s="33"/>
      <c r="H170" s="33"/>
      <c r="I170" s="33"/>
      <c r="J170" s="101"/>
      <c r="K170" s="97"/>
      <c r="L170" s="111"/>
      <c r="M170" s="111"/>
      <c r="N170" s="59"/>
      <c r="O170" s="111"/>
    </row>
    <row r="171" spans="1:15" s="44" customFormat="1" x14ac:dyDescent="0.25">
      <c r="A171" s="35" t="s">
        <v>21</v>
      </c>
      <c r="B171" s="66"/>
      <c r="C171" s="37">
        <v>16530</v>
      </c>
      <c r="D171" s="37">
        <v>39815</v>
      </c>
      <c r="E171" s="37">
        <v>27360</v>
      </c>
      <c r="F171" s="121">
        <f t="shared" si="4"/>
        <v>68.717819917116657</v>
      </c>
      <c r="G171" s="38"/>
      <c r="H171" s="38"/>
      <c r="I171" s="38"/>
      <c r="J171" s="101"/>
      <c r="K171" s="81"/>
      <c r="L171" s="111"/>
      <c r="M171" s="111"/>
      <c r="N171" s="59"/>
      <c r="O171" s="111"/>
    </row>
    <row r="172" spans="1:15" s="44" customFormat="1" x14ac:dyDescent="0.25">
      <c r="A172" s="35" t="s">
        <v>22</v>
      </c>
      <c r="B172" s="66"/>
      <c r="C172" s="37">
        <v>19279</v>
      </c>
      <c r="D172" s="37">
        <v>69365</v>
      </c>
      <c r="E172" s="37">
        <v>13885</v>
      </c>
      <c r="F172" s="121">
        <f t="shared" si="4"/>
        <v>20.017299790960859</v>
      </c>
      <c r="G172" s="38"/>
      <c r="H172" s="38"/>
      <c r="I172" s="38"/>
      <c r="J172" s="101"/>
      <c r="K172" s="81"/>
      <c r="L172" s="111"/>
      <c r="M172" s="111"/>
      <c r="N172" s="59"/>
      <c r="O172" s="111"/>
    </row>
    <row r="173" spans="1:15" s="44" customFormat="1" x14ac:dyDescent="0.25">
      <c r="A173" s="334" t="s">
        <v>136</v>
      </c>
      <c r="B173" s="66"/>
      <c r="C173" s="37">
        <v>0</v>
      </c>
      <c r="D173" s="37">
        <v>104194</v>
      </c>
      <c r="E173" s="37">
        <v>54845</v>
      </c>
      <c r="F173" s="121">
        <f t="shared" si="4"/>
        <v>52.637387949402083</v>
      </c>
      <c r="G173" s="38"/>
      <c r="H173" s="38">
        <f>D173+D174</f>
        <v>313516</v>
      </c>
      <c r="I173" s="38">
        <f>E173+E174</f>
        <v>84855</v>
      </c>
      <c r="J173" s="189"/>
      <c r="K173" s="81"/>
      <c r="L173" s="111"/>
      <c r="M173" s="111"/>
      <c r="N173" s="59"/>
      <c r="O173" s="111"/>
    </row>
    <row r="174" spans="1:15" s="44" customFormat="1" x14ac:dyDescent="0.25">
      <c r="A174" s="334" t="s">
        <v>137</v>
      </c>
      <c r="B174" s="66"/>
      <c r="C174" s="37">
        <v>0</v>
      </c>
      <c r="D174" s="37">
        <v>209322</v>
      </c>
      <c r="E174" s="37">
        <v>30010</v>
      </c>
      <c r="F174" s="121">
        <f t="shared" si="4"/>
        <v>14.336763455346308</v>
      </c>
      <c r="G174" s="247"/>
      <c r="H174" s="247"/>
      <c r="I174" s="38"/>
      <c r="J174" s="101"/>
      <c r="K174" s="81"/>
      <c r="L174" s="111"/>
      <c r="M174" s="111"/>
      <c r="N174" s="59"/>
      <c r="O174" s="111"/>
    </row>
    <row r="175" spans="1:15" s="44" customFormat="1" x14ac:dyDescent="0.25">
      <c r="A175" s="46" t="s">
        <v>77</v>
      </c>
      <c r="B175" s="66"/>
      <c r="C175" s="37">
        <v>0</v>
      </c>
      <c r="D175" s="37">
        <v>0</v>
      </c>
      <c r="E175" s="37">
        <v>484754</v>
      </c>
      <c r="F175" s="126">
        <v>0</v>
      </c>
      <c r="G175" s="38"/>
      <c r="H175" s="38"/>
      <c r="I175" s="38"/>
      <c r="J175" s="101"/>
      <c r="K175" s="81"/>
      <c r="L175" s="111"/>
      <c r="M175" s="111"/>
      <c r="N175" s="59"/>
      <c r="O175" s="111"/>
    </row>
    <row r="176" spans="1:15" s="44" customFormat="1" x14ac:dyDescent="0.25">
      <c r="A176" s="52" t="s">
        <v>81</v>
      </c>
      <c r="B176" s="166">
        <v>99</v>
      </c>
      <c r="C176" s="305">
        <f>C177+C178</f>
        <v>50000</v>
      </c>
      <c r="D176" s="305">
        <f>D177+D178</f>
        <v>64166</v>
      </c>
      <c r="E176" s="305">
        <f>E177+E178</f>
        <v>52332</v>
      </c>
      <c r="F176" s="122">
        <f t="shared" si="4"/>
        <v>81.557210984010226</v>
      </c>
      <c r="G176" s="38"/>
      <c r="H176" s="38"/>
      <c r="I176" s="38"/>
      <c r="J176" s="101"/>
      <c r="K176" s="97"/>
      <c r="L176" s="111"/>
      <c r="M176" s="111"/>
      <c r="N176" s="59"/>
      <c r="O176" s="111"/>
    </row>
    <row r="177" spans="1:15" s="44" customFormat="1" ht="13.5" customHeight="1" x14ac:dyDescent="0.25">
      <c r="A177" s="35" t="s">
        <v>21</v>
      </c>
      <c r="B177" s="66"/>
      <c r="C177" s="37">
        <v>20000</v>
      </c>
      <c r="D177" s="37">
        <v>31000</v>
      </c>
      <c r="E177" s="37">
        <v>30264</v>
      </c>
      <c r="F177" s="121">
        <f t="shared" si="4"/>
        <v>97.625806451612902</v>
      </c>
      <c r="G177" s="38"/>
      <c r="H177" s="38"/>
      <c r="I177" s="38"/>
      <c r="J177" s="101"/>
      <c r="K177" s="81"/>
      <c r="L177" s="111"/>
      <c r="M177" s="111"/>
      <c r="N177" s="59"/>
      <c r="O177" s="111"/>
    </row>
    <row r="178" spans="1:15" s="44" customFormat="1" ht="11.25" customHeight="1" x14ac:dyDescent="0.25">
      <c r="A178" s="318" t="s">
        <v>22</v>
      </c>
      <c r="B178" s="76"/>
      <c r="C178" s="42">
        <v>30000</v>
      </c>
      <c r="D178" s="42">
        <v>33166</v>
      </c>
      <c r="E178" s="42">
        <v>22068</v>
      </c>
      <c r="F178" s="126">
        <f t="shared" si="4"/>
        <v>66.538020864741</v>
      </c>
      <c r="G178" s="38"/>
      <c r="H178" s="38"/>
      <c r="I178" s="38"/>
      <c r="J178" s="101"/>
      <c r="K178" s="81"/>
      <c r="L178" s="111"/>
      <c r="M178" s="118"/>
      <c r="N178" s="59"/>
      <c r="O178" s="111"/>
    </row>
    <row r="179" spans="1:15" s="44" customFormat="1" x14ac:dyDescent="0.25">
      <c r="A179" s="80" t="s">
        <v>43</v>
      </c>
      <c r="B179" s="66">
        <v>199</v>
      </c>
      <c r="C179" s="307">
        <f>C180</f>
        <v>8085</v>
      </c>
      <c r="D179" s="307">
        <f>D180</f>
        <v>10012</v>
      </c>
      <c r="E179" s="307">
        <f>E180</f>
        <v>6514</v>
      </c>
      <c r="F179" s="122">
        <f t="shared" si="4"/>
        <v>65.061925689172995</v>
      </c>
      <c r="G179" s="38"/>
      <c r="H179" s="38"/>
      <c r="I179" s="38"/>
      <c r="J179" s="101"/>
      <c r="K179" s="97"/>
      <c r="L179" s="58"/>
      <c r="M179" s="111"/>
      <c r="N179" s="59"/>
      <c r="O179" s="111"/>
    </row>
    <row r="180" spans="1:15" s="44" customFormat="1" x14ac:dyDescent="0.25">
      <c r="A180" s="35" t="s">
        <v>21</v>
      </c>
      <c r="B180" s="66"/>
      <c r="C180" s="37">
        <v>8085</v>
      </c>
      <c r="D180" s="37">
        <v>10012</v>
      </c>
      <c r="E180" s="37">
        <v>6514</v>
      </c>
      <c r="F180" s="121">
        <f t="shared" si="4"/>
        <v>65.061925689172995</v>
      </c>
      <c r="G180" s="38"/>
      <c r="H180" s="38"/>
      <c r="I180" s="38"/>
      <c r="J180" s="101"/>
      <c r="K180" s="81"/>
      <c r="L180" s="58"/>
      <c r="M180" s="59"/>
      <c r="N180" s="59"/>
      <c r="O180" s="111"/>
    </row>
    <row r="181" spans="1:15" s="44" customFormat="1" x14ac:dyDescent="0.25">
      <c r="A181" s="318" t="s">
        <v>22</v>
      </c>
      <c r="B181" s="76"/>
      <c r="C181" s="42">
        <v>0</v>
      </c>
      <c r="D181" s="42">
        <v>0</v>
      </c>
      <c r="E181" s="42">
        <v>0</v>
      </c>
      <c r="F181" s="126">
        <v>0</v>
      </c>
      <c r="G181" s="38"/>
      <c r="H181" s="38"/>
      <c r="I181" s="38"/>
      <c r="J181" s="101"/>
      <c r="K181" s="81"/>
      <c r="L181" s="58"/>
      <c r="M181" s="59"/>
      <c r="N181" s="59"/>
      <c r="O181" s="111"/>
    </row>
    <row r="182" spans="1:15" ht="21.75" customHeight="1" x14ac:dyDescent="0.3">
      <c r="A182" s="378" t="s">
        <v>44</v>
      </c>
      <c r="B182" s="379"/>
      <c r="C182" s="129">
        <f>C7+C13+C19+C25+C30+C35+C40+C45+C77+C93+C104+C115+C140+C162+C151+C152+C170+C176+C179+C157</f>
        <v>4288688</v>
      </c>
      <c r="D182" s="129">
        <f>D7+D13+D19+D25+D30+D35+D40+D45+D77+D93+D104+D115+D140+D162+D151+D152+D170+D176+D179+D157</f>
        <v>11761555</v>
      </c>
      <c r="E182" s="129">
        <f>E7+E13+E19+E25+E30+E35+E40+E45+E77+E93+E104+E115+E140+E152+E157+E162+E170+E176+E179</f>
        <v>9704817</v>
      </c>
      <c r="F182" s="125">
        <f t="shared" si="4"/>
        <v>82.513043555890349</v>
      </c>
      <c r="G182" s="180"/>
      <c r="H182" s="133">
        <f>C165+C166+C168+C169+C171+C172+C180+C181+C159+C158+C153+C154+C151+C142+C143+C147+C148</f>
        <v>3148127</v>
      </c>
      <c r="I182" s="133">
        <f>D165+D166+D168+D169+D171+D172+D180+D181+D159+D158+D153+D154+D151+D142+D143+D147+D148</f>
        <v>3313611</v>
      </c>
      <c r="J182" s="133">
        <f>E165+E166+E168+E169+E171+E172+E180+E181+E159+E158+E153+E154+E151+E142+E143+E147+E148</f>
        <v>2392129</v>
      </c>
      <c r="K182" s="162" t="s">
        <v>74</v>
      </c>
      <c r="L182" s="58"/>
      <c r="M182" s="114"/>
      <c r="N182" s="115"/>
      <c r="O182" s="114"/>
    </row>
    <row r="183" spans="1:15" ht="21" customHeight="1" x14ac:dyDescent="0.25">
      <c r="A183" s="181" t="s">
        <v>7</v>
      </c>
      <c r="B183" s="182"/>
      <c r="C183" s="37">
        <f>Příjmy!B14</f>
        <v>8083</v>
      </c>
      <c r="D183" s="37">
        <f>Příjmy!C14</f>
        <v>8083</v>
      </c>
      <c r="E183" s="37">
        <f>Příjmy!D14</f>
        <v>490319</v>
      </c>
      <c r="F183" s="126">
        <f>(E183/D183)*100</f>
        <v>6066.0522083384885</v>
      </c>
      <c r="G183" s="38"/>
      <c r="H183" s="132">
        <f>C173+C174+C161+C160+C156+C155+C150+C149+C145+C144</f>
        <v>800</v>
      </c>
      <c r="I183" s="132">
        <f>D173+D174+D161+D160+D156+D155+D150+D149+D145+D144</f>
        <v>332374</v>
      </c>
      <c r="J183" s="132">
        <f>E173+E174+E161+E160+E156+E155+E150+E149+E145+E144</f>
        <v>102960</v>
      </c>
      <c r="K183" s="98" t="s">
        <v>73</v>
      </c>
      <c r="L183" s="58"/>
      <c r="M183" s="114"/>
      <c r="N183" s="115"/>
      <c r="O183" s="114"/>
    </row>
    <row r="184" spans="1:15" ht="31.8" thickBot="1" x14ac:dyDescent="0.35">
      <c r="A184" s="183" t="s">
        <v>45</v>
      </c>
      <c r="B184" s="184"/>
      <c r="C184" s="128">
        <f>C182-C183</f>
        <v>4280605</v>
      </c>
      <c r="D184" s="128">
        <f>D182-D183</f>
        <v>11753472</v>
      </c>
      <c r="E184" s="128">
        <f>E182-E183</f>
        <v>9214498</v>
      </c>
      <c r="F184" s="124">
        <f>(E184/D184)*100</f>
        <v>78.398093771780793</v>
      </c>
      <c r="G184" s="180"/>
      <c r="H184" s="33"/>
      <c r="I184" s="33"/>
      <c r="J184" s="109"/>
      <c r="K184" s="104"/>
      <c r="L184" s="56"/>
      <c r="M184" s="114"/>
      <c r="N184" s="115"/>
      <c r="O184" s="114"/>
    </row>
    <row r="185" spans="1:15" ht="24" customHeight="1" thickTop="1" x14ac:dyDescent="0.3">
      <c r="A185" s="185" t="s">
        <v>125</v>
      </c>
      <c r="B185" s="131"/>
      <c r="C185" s="317">
        <v>224587</v>
      </c>
      <c r="D185" s="317">
        <v>224587</v>
      </c>
      <c r="E185" s="317">
        <v>134515</v>
      </c>
      <c r="F185" s="122">
        <f t="shared" si="4"/>
        <v>59.894383913583603</v>
      </c>
      <c r="G185" s="33"/>
      <c r="H185" s="33"/>
      <c r="I185" s="33"/>
      <c r="J185" s="108"/>
      <c r="K185" s="103"/>
      <c r="L185" s="58"/>
      <c r="M185" s="114"/>
      <c r="N185" s="115"/>
      <c r="O185" s="114"/>
    </row>
    <row r="186" spans="1:15" ht="39" customHeight="1" thickBot="1" x14ac:dyDescent="0.35">
      <c r="A186" s="183" t="s">
        <v>57</v>
      </c>
      <c r="B186" s="184"/>
      <c r="C186" s="128">
        <f>C182-C183+C185</f>
        <v>4505192</v>
      </c>
      <c r="D186" s="128">
        <f>D182-D183+D185</f>
        <v>11978059</v>
      </c>
      <c r="E186" s="128">
        <f>E184+E185</f>
        <v>9349013</v>
      </c>
      <c r="F186" s="124">
        <f t="shared" si="4"/>
        <v>78.051151693275173</v>
      </c>
      <c r="G186" s="33"/>
      <c r="H186" s="33"/>
      <c r="I186" s="33"/>
      <c r="J186" s="109"/>
      <c r="K186" s="104"/>
      <c r="L186" s="56"/>
      <c r="M186" s="114"/>
      <c r="N186" s="115"/>
      <c r="O186" s="114"/>
    </row>
    <row r="187" spans="1:15" hidden="1" x14ac:dyDescent="0.25">
      <c r="C187" s="179" t="e">
        <f>SUM(C171,#REF!,C180,C177)</f>
        <v>#REF!</v>
      </c>
      <c r="D187" s="179" t="e">
        <f>SUM(D171,#REF!,#REF!,#REF!,#REF!,#REF!,#REF!,#REF!,#REF!,#REF!,#REF!,#REF!,#REF!,#REF!,#REF!,#REF!,#REF!,#REF!,D177,D180,#REF!)</f>
        <v>#REF!</v>
      </c>
      <c r="F187" s="83" t="s">
        <v>28</v>
      </c>
      <c r="G187" s="83"/>
      <c r="H187" s="83"/>
      <c r="I187" s="83"/>
      <c r="J187" s="75"/>
      <c r="K187" s="26" t="e">
        <f>SUM(K171,#REF!,#REF!,#REF!,#REF!,#REF!,#REF!,#REF!,#REF!,#REF!,#REF!,#REF!,#REF!,#REF!,#REF!,#REF!,#REF!,#REF!,K177,K180,#REF!,#REF!,#REF!,#REF!,#REF!,#REF!,#REF!,#REF!,#REF!)</f>
        <v>#REF!</v>
      </c>
      <c r="L187" s="82"/>
    </row>
    <row r="188" spans="1:15" hidden="1" x14ac:dyDescent="0.25">
      <c r="C188" s="179" t="e">
        <f>SUM(C181,C178,#REF!,#REF!,#REF!)</f>
        <v>#REF!</v>
      </c>
      <c r="D188" s="179" t="e">
        <f>SUM(D172,,#REF!,#REF!,#REF!,#REF!,#REF!,#REF!,#REF!,#REF!,#REF!,D178)</f>
        <v>#REF!</v>
      </c>
      <c r="F188" s="83" t="s">
        <v>46</v>
      </c>
      <c r="G188" s="83"/>
      <c r="H188" s="83"/>
      <c r="I188" s="83"/>
      <c r="J188" s="75"/>
      <c r="K188" s="26" t="e">
        <f>SUM(K172,,#REF!,#REF!,#REF!,#REF!,#REF!,#REF!,#REF!,#REF!,#REF!,K178)</f>
        <v>#REF!</v>
      </c>
      <c r="L188" s="82"/>
    </row>
    <row r="189" spans="1:15" hidden="1" x14ac:dyDescent="0.25">
      <c r="C189" s="179" t="e">
        <f>SUM(#REF!,#REF!,#REF!)</f>
        <v>#REF!</v>
      </c>
      <c r="D189" s="179" t="e">
        <f>SUM(#REF!,#REF!,#REF!)</f>
        <v>#REF!</v>
      </c>
      <c r="F189" s="83" t="s">
        <v>32</v>
      </c>
      <c r="G189" s="83"/>
      <c r="H189" s="83"/>
      <c r="I189" s="83"/>
      <c r="J189" s="75"/>
      <c r="K189" s="26" t="e">
        <f>SUM(#REF!,#REF!,#REF!,#REF!,#REF!,#REF!,#REF!,#REF!,#REF!,K174)</f>
        <v>#REF!</v>
      </c>
      <c r="L189" s="82"/>
    </row>
    <row r="190" spans="1:15" hidden="1" x14ac:dyDescent="0.25">
      <c r="C190" s="84" t="e">
        <f>SUM(C187:C189)</f>
        <v>#REF!</v>
      </c>
      <c r="D190" s="84" t="e">
        <f>SUM(D187:D189)</f>
        <v>#REF!</v>
      </c>
      <c r="E190" s="84"/>
      <c r="F190" s="85" t="s">
        <v>47</v>
      </c>
      <c r="G190" s="85"/>
      <c r="H190" s="85"/>
      <c r="I190" s="85"/>
      <c r="J190" s="75"/>
      <c r="K190" s="34" t="e">
        <f>SUM(K187:K189)</f>
        <v>#REF!</v>
      </c>
      <c r="L190" s="82"/>
    </row>
    <row r="191" spans="1:15" hidden="1" x14ac:dyDescent="0.25">
      <c r="C191" s="179" t="e">
        <f>C179+#REF!+C170+C176</f>
        <v>#REF!</v>
      </c>
      <c r="D191" s="179" t="e">
        <f>D179+D176+#REF!+#REF!+#REF!+#REF!+#REF!+#REF!+#REF!+#REF!+#REF!+#REF!+#REF!+#REF!+#REF!+#REF!+#REF!+#REF!+#REF!+D170+#REF!</f>
        <v>#REF!</v>
      </c>
      <c r="F191" s="83" t="s">
        <v>48</v>
      </c>
      <c r="G191" s="83"/>
      <c r="H191" s="83"/>
      <c r="I191" s="83"/>
      <c r="J191" s="75"/>
      <c r="K191" s="26" t="e">
        <f>K179+K176+#REF!+#REF!+#REF!+#REF!+#REF!+#REF!+#REF!+#REF!+#REF!+#REF!+#REF!+#REF!+#REF!+#REF!+#REF!+#REF!+#REF!+K170+#REF!+#REF!+#REF!+#REF!+#REF!+#REF!+#REF!+#REF!+#REF!</f>
        <v>#REF!</v>
      </c>
      <c r="L191" s="82"/>
    </row>
    <row r="192" spans="1:15" hidden="1" x14ac:dyDescent="0.25">
      <c r="F192" s="83" t="s">
        <v>49</v>
      </c>
      <c r="G192" s="83"/>
      <c r="H192" s="83"/>
      <c r="I192" s="83"/>
      <c r="J192" s="75"/>
      <c r="K192" s="26" t="e">
        <f>K189+K54</f>
        <v>#REF!</v>
      </c>
      <c r="L192" s="82"/>
    </row>
    <row r="193" spans="1:12" hidden="1" x14ac:dyDescent="0.25">
      <c r="C193" s="84" t="e">
        <f>SUM(C190,#REF!,C57)</f>
        <v>#REF!</v>
      </c>
      <c r="D193" s="84" t="e">
        <f>SUM(D190,#REF!,D57)</f>
        <v>#REF!</v>
      </c>
      <c r="E193" s="84"/>
      <c r="F193" s="179" t="s">
        <v>36</v>
      </c>
      <c r="J193" s="75"/>
      <c r="K193" s="86" t="e">
        <f>SUM(K190,#REF!,K57)</f>
        <v>#REF!</v>
      </c>
      <c r="L193" s="82"/>
    </row>
    <row r="194" spans="1:12" hidden="1" x14ac:dyDescent="0.25">
      <c r="C194" s="179">
        <v>59211</v>
      </c>
      <c r="D194" s="179">
        <v>247085</v>
      </c>
      <c r="F194" s="179" t="s">
        <v>50</v>
      </c>
      <c r="J194" s="75"/>
      <c r="K194" s="87">
        <v>245923</v>
      </c>
      <c r="L194" s="82"/>
    </row>
    <row r="195" spans="1:12" ht="17.399999999999999" hidden="1" x14ac:dyDescent="0.3">
      <c r="A195" s="88"/>
      <c r="B195" s="89"/>
      <c r="C195" s="90" t="e">
        <f>C193+C194</f>
        <v>#REF!</v>
      </c>
      <c r="D195" s="90" t="e">
        <f>D193+D194</f>
        <v>#REF!</v>
      </c>
      <c r="E195" s="90"/>
      <c r="F195" s="91" t="s">
        <v>36</v>
      </c>
      <c r="G195" s="91"/>
      <c r="H195" s="91"/>
      <c r="I195" s="91"/>
      <c r="J195" s="75"/>
      <c r="K195" s="92" t="e">
        <f>K193+K194</f>
        <v>#REF!</v>
      </c>
      <c r="L195" s="82"/>
    </row>
    <row r="196" spans="1:12" ht="18" hidden="1" thickTop="1" x14ac:dyDescent="0.3">
      <c r="A196" s="88"/>
      <c r="B196" s="89"/>
      <c r="C196" s="90"/>
      <c r="D196" s="90"/>
      <c r="E196" s="329"/>
      <c r="F196" s="93"/>
      <c r="G196" s="93"/>
      <c r="H196" s="93"/>
      <c r="I196" s="93"/>
      <c r="J196" s="75"/>
      <c r="K196" s="92"/>
      <c r="L196" s="82"/>
    </row>
    <row r="197" spans="1:12" hidden="1" x14ac:dyDescent="0.25">
      <c r="A197" s="69" t="s">
        <v>24</v>
      </c>
      <c r="J197" s="75"/>
    </row>
    <row r="198" spans="1:12" ht="14.4" hidden="1" x14ac:dyDescent="0.3">
      <c r="A198" s="70" t="s">
        <v>37</v>
      </c>
      <c r="J198" s="75"/>
    </row>
    <row r="199" spans="1:12" hidden="1" x14ac:dyDescent="0.25">
      <c r="A199" s="35" t="s">
        <v>21</v>
      </c>
      <c r="J199" s="75"/>
    </row>
    <row r="200" spans="1:12" hidden="1" x14ac:dyDescent="0.25">
      <c r="A200" s="35" t="s">
        <v>22</v>
      </c>
      <c r="J200" s="75"/>
    </row>
    <row r="201" spans="1:12" hidden="1" x14ac:dyDescent="0.25">
      <c r="A201" s="69" t="s">
        <v>23</v>
      </c>
      <c r="J201" s="75"/>
    </row>
    <row r="202" spans="1:12" hidden="1" x14ac:dyDescent="0.25">
      <c r="A202" s="48" t="s">
        <v>24</v>
      </c>
      <c r="J202" s="75"/>
    </row>
    <row r="203" spans="1:12" hidden="1" x14ac:dyDescent="0.25">
      <c r="A203" s="319" t="s">
        <v>32</v>
      </c>
      <c r="J203" s="75"/>
    </row>
    <row r="204" spans="1:12" hidden="1" x14ac:dyDescent="0.25">
      <c r="A204" s="319" t="s">
        <v>44</v>
      </c>
      <c r="J204" s="75"/>
    </row>
    <row r="205" spans="1:12" hidden="1" x14ac:dyDescent="0.25">
      <c r="J205" s="75"/>
    </row>
    <row r="206" spans="1:12" ht="14.4" thickTop="1" x14ac:dyDescent="0.25">
      <c r="J206" s="75"/>
    </row>
    <row r="207" spans="1:12" x14ac:dyDescent="0.25">
      <c r="J207" s="75"/>
    </row>
    <row r="208" spans="1:12" x14ac:dyDescent="0.25">
      <c r="J208" s="75"/>
    </row>
    <row r="209" spans="1:14" x14ac:dyDescent="0.25">
      <c r="J209" s="75"/>
    </row>
    <row r="210" spans="1:14" x14ac:dyDescent="0.25">
      <c r="J210" s="75"/>
    </row>
    <row r="211" spans="1:14" x14ac:dyDescent="0.25">
      <c r="J211" s="75"/>
    </row>
    <row r="212" spans="1:14" x14ac:dyDescent="0.25">
      <c r="J212" s="75"/>
    </row>
    <row r="213" spans="1:14" x14ac:dyDescent="0.25">
      <c r="J213" s="75"/>
    </row>
    <row r="214" spans="1:14" x14ac:dyDescent="0.25">
      <c r="J214" s="75"/>
    </row>
    <row r="215" spans="1:14" x14ac:dyDescent="0.25">
      <c r="J215" s="75"/>
    </row>
    <row r="216" spans="1:14" x14ac:dyDescent="0.25">
      <c r="J216" s="75"/>
    </row>
    <row r="217" spans="1:14" x14ac:dyDescent="0.25">
      <c r="J217" s="75"/>
    </row>
    <row r="218" spans="1:14" x14ac:dyDescent="0.25">
      <c r="J218" s="75"/>
    </row>
    <row r="219" spans="1:14" ht="14.4" thickBot="1" x14ac:dyDescent="0.3">
      <c r="A219" s="119" t="s">
        <v>51</v>
      </c>
      <c r="F219" s="217" t="s">
        <v>112</v>
      </c>
      <c r="J219" s="75"/>
    </row>
    <row r="220" spans="1:14" s="30" customFormat="1" ht="14.4" thickTop="1" thickBot="1" x14ac:dyDescent="0.3">
      <c r="A220" s="240"/>
      <c r="B220" s="241"/>
      <c r="C220" s="238" t="s">
        <v>18</v>
      </c>
      <c r="D220" s="238" t="s">
        <v>19</v>
      </c>
      <c r="E220" s="238" t="s">
        <v>4</v>
      </c>
      <c r="F220" s="239" t="s">
        <v>5</v>
      </c>
      <c r="G220" s="29"/>
      <c r="H220" s="29"/>
      <c r="I220" s="29"/>
      <c r="J220" s="257"/>
      <c r="K220" s="96"/>
      <c r="N220" s="31"/>
    </row>
    <row r="221" spans="1:14" s="30" customFormat="1" ht="14.4" thickTop="1" thickBot="1" x14ac:dyDescent="0.25">
      <c r="A221" s="216">
        <v>1</v>
      </c>
      <c r="B221" s="208"/>
      <c r="C221" s="208">
        <v>2</v>
      </c>
      <c r="D221" s="4">
        <v>3</v>
      </c>
      <c r="E221" s="4">
        <v>4</v>
      </c>
      <c r="F221" s="209" t="s">
        <v>6</v>
      </c>
      <c r="G221" s="29"/>
      <c r="H221" s="29"/>
      <c r="I221" s="29"/>
      <c r="J221" s="105"/>
      <c r="K221" s="96"/>
      <c r="N221" s="31"/>
    </row>
    <row r="222" spans="1:14" ht="14.4" thickTop="1" x14ac:dyDescent="0.25">
      <c r="A222" s="320" t="s">
        <v>79</v>
      </c>
      <c r="B222" s="212"/>
      <c r="C222" s="214">
        <f>C186-C223-C225-C226-C227</f>
        <v>4157853</v>
      </c>
      <c r="D222" s="214">
        <f>D186-D223-D225-D226-D227</f>
        <v>4654053</v>
      </c>
      <c r="E222" s="214">
        <f>E186-E223-E225-E226-E227</f>
        <v>3402820</v>
      </c>
      <c r="F222" s="201">
        <f t="shared" ref="F222:F228" si="5">(E222/D222)*100</f>
        <v>73.115196582419671</v>
      </c>
      <c r="G222" s="22"/>
      <c r="H222" s="82">
        <f t="shared" ref="H222:J223" si="6">H48+H182+H124</f>
        <v>4229805</v>
      </c>
      <c r="I222" s="82">
        <f t="shared" si="6"/>
        <v>4628432</v>
      </c>
      <c r="J222" s="82">
        <f t="shared" si="6"/>
        <v>3390145</v>
      </c>
      <c r="K222" s="26" t="s">
        <v>76</v>
      </c>
    </row>
    <row r="223" spans="1:14" x14ac:dyDescent="0.25">
      <c r="A223" s="383" t="s">
        <v>56</v>
      </c>
      <c r="B223" s="182"/>
      <c r="C223" s="37">
        <f>H223</f>
        <v>800</v>
      </c>
      <c r="D223" s="37">
        <f>I223</f>
        <v>6963301</v>
      </c>
      <c r="E223" s="37">
        <f>J223</f>
        <v>5718047</v>
      </c>
      <c r="F223" s="202">
        <f t="shared" si="5"/>
        <v>82.116901165122698</v>
      </c>
      <c r="G223" s="22"/>
      <c r="H223" s="135">
        <f t="shared" si="6"/>
        <v>800</v>
      </c>
      <c r="I223" s="135">
        <f t="shared" si="6"/>
        <v>6963301</v>
      </c>
      <c r="J223" s="135">
        <f t="shared" si="6"/>
        <v>5718047</v>
      </c>
    </row>
    <row r="224" spans="1:14" x14ac:dyDescent="0.25">
      <c r="A224" s="383"/>
      <c r="B224" s="182"/>
      <c r="C224" s="37"/>
      <c r="D224" s="37"/>
      <c r="E224" s="37"/>
      <c r="F224" s="202"/>
      <c r="G224" s="22"/>
      <c r="H224" s="136"/>
      <c r="I224" s="25">
        <f>H155</f>
        <v>0</v>
      </c>
      <c r="J224" s="25">
        <f>I155</f>
        <v>0</v>
      </c>
      <c r="K224" s="186" t="s">
        <v>82</v>
      </c>
    </row>
    <row r="225" spans="1:10" x14ac:dyDescent="0.25">
      <c r="A225" s="210" t="s">
        <v>130</v>
      </c>
      <c r="B225" s="182"/>
      <c r="C225" s="37">
        <v>26000</v>
      </c>
      <c r="D225" s="37">
        <v>26000</v>
      </c>
      <c r="E225" s="37">
        <v>26000</v>
      </c>
      <c r="F225" s="202">
        <f t="shared" si="5"/>
        <v>100</v>
      </c>
      <c r="G225" s="22"/>
      <c r="H225" s="22"/>
      <c r="I225" s="137">
        <f>I223-I224</f>
        <v>6963301</v>
      </c>
      <c r="J225" s="137">
        <f>J223+J224</f>
        <v>5718047</v>
      </c>
    </row>
    <row r="226" spans="1:10" x14ac:dyDescent="0.25">
      <c r="A226" s="210" t="s">
        <v>58</v>
      </c>
      <c r="B226" s="182"/>
      <c r="C226" s="37">
        <v>270539</v>
      </c>
      <c r="D226" s="37">
        <v>270539</v>
      </c>
      <c r="E226" s="37">
        <v>149814</v>
      </c>
      <c r="F226" s="202">
        <f t="shared" si="5"/>
        <v>55.376119524356938</v>
      </c>
      <c r="G226" s="22"/>
      <c r="H226" s="22"/>
      <c r="I226" s="303"/>
    </row>
    <row r="227" spans="1:10" x14ac:dyDescent="0.25">
      <c r="A227" s="203" t="s">
        <v>59</v>
      </c>
      <c r="B227" s="182"/>
      <c r="C227" s="37">
        <f>C176</f>
        <v>50000</v>
      </c>
      <c r="D227" s="37">
        <f>D176</f>
        <v>64166</v>
      </c>
      <c r="E227" s="37">
        <f>E176</f>
        <v>52332</v>
      </c>
      <c r="F227" s="202">
        <f t="shared" si="5"/>
        <v>81.557210984010226</v>
      </c>
      <c r="G227" s="22"/>
      <c r="H227" s="22"/>
      <c r="I227" s="303"/>
    </row>
    <row r="228" spans="1:10" ht="14.4" thickBot="1" x14ac:dyDescent="0.3">
      <c r="A228" s="211" t="s">
        <v>54</v>
      </c>
      <c r="B228" s="213"/>
      <c r="C228" s="215">
        <f>C223+C225+C226+C227+C222</f>
        <v>4505192</v>
      </c>
      <c r="D228" s="215">
        <f>D223+D225+D226+D227+D222</f>
        <v>11978059</v>
      </c>
      <c r="E228" s="215">
        <f>E223+E225+E226+E227+E222</f>
        <v>9349013</v>
      </c>
      <c r="F228" s="204">
        <f t="shared" si="5"/>
        <v>78.051151693275173</v>
      </c>
      <c r="G228" s="22"/>
      <c r="H228" s="82"/>
    </row>
    <row r="229" spans="1:10" ht="14.4" thickTop="1" x14ac:dyDescent="0.25"/>
  </sheetData>
  <mergeCells count="6">
    <mergeCell ref="A182:B182"/>
    <mergeCell ref="A1:F1"/>
    <mergeCell ref="A2:F2"/>
    <mergeCell ref="A223:A224"/>
    <mergeCell ref="A162:A163"/>
    <mergeCell ref="A19:A20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10. 2016</oddHeader>
    <oddFooter xml:space="preserve">&amp;L&amp;"Arial,Kurzíva"
Zastupitelstvo Olomouckého kraje 19-12-2016
5.2.-Rozpočet Olomouckého kraje 2016-plnění rozpočtu k 31. 10. 2016
Příloha č.2-Plnění rozpočtu výdajů Olomouckého kraje k 31. 10. 2016&amp;R&amp;"Arial,Kurzíva"
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topLeftCell="A46" zoomScaleNormal="100" workbookViewId="0">
      <selection activeCell="D76" sqref="D76"/>
    </sheetView>
  </sheetViews>
  <sheetFormatPr defaultRowHeight="13.2" x14ac:dyDescent="0.25"/>
  <cols>
    <col min="4" max="4" width="31.44140625" customWidth="1"/>
    <col min="5" max="5" width="15.33203125" customWidth="1"/>
    <col min="6" max="6" width="15.109375" customWidth="1"/>
    <col min="7" max="7" width="15" customWidth="1"/>
    <col min="8" max="8" width="6.33203125" customWidth="1"/>
  </cols>
  <sheetData>
    <row r="1" spans="1:21" ht="21" x14ac:dyDescent="0.4">
      <c r="A1" s="139" t="s">
        <v>151</v>
      </c>
      <c r="B1" s="140"/>
      <c r="C1" s="140"/>
      <c r="D1" s="140"/>
      <c r="E1" s="141"/>
      <c r="F1" s="141"/>
      <c r="G1" s="141"/>
      <c r="H1" s="141"/>
    </row>
    <row r="2" spans="1:21" s="142" customFormat="1" ht="15.6" x14ac:dyDescent="0.3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60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112</v>
      </c>
    </row>
    <row r="5" spans="1:21" s="142" customFormat="1" ht="14.25" customHeight="1" thickTop="1" thickBot="1" x14ac:dyDescent="0.3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3">
      <c r="A6" s="388">
        <v>1</v>
      </c>
      <c r="B6" s="389"/>
      <c r="C6" s="389"/>
      <c r="D6" s="390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2" thickTop="1" x14ac:dyDescent="0.3">
      <c r="A7" s="168" t="s">
        <v>61</v>
      </c>
      <c r="B7" s="169"/>
      <c r="C7" s="169"/>
      <c r="D7" s="218"/>
      <c r="E7" s="222">
        <f>Příjmy!B28+Příjmy!B31</f>
        <v>4455192</v>
      </c>
      <c r="F7" s="222">
        <f>Příjmy!C28+Příjmy!C31</f>
        <v>4953735</v>
      </c>
      <c r="G7" s="222">
        <f>Příjmy!D28+Příjmy!D31</f>
        <v>4409172</v>
      </c>
      <c r="H7" s="170">
        <f>(G7/F7)*100</f>
        <v>89.007021974328467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5">
      <c r="A8" s="171" t="s">
        <v>78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6" x14ac:dyDescent="0.3">
      <c r="A9" s="174" t="s">
        <v>62</v>
      </c>
      <c r="B9" s="175"/>
      <c r="C9" s="175"/>
      <c r="D9" s="220"/>
      <c r="E9" s="224">
        <f>Výdaje!C222+Výdaje!C226+Výdaje!C225+Výdaje!C223</f>
        <v>4455192</v>
      </c>
      <c r="F9" s="224">
        <f>Výdaje!D222+Výdaje!D225+Výdaje!D226</f>
        <v>4950592</v>
      </c>
      <c r="G9" s="224">
        <f>Výdaje!E222+Výdaje!E226+Výdaje!E225</f>
        <v>3578634</v>
      </c>
      <c r="H9" s="176">
        <f>(G9/F9)*100</f>
        <v>72.286991131565685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5">
      <c r="A10" s="177" t="s">
        <v>80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5">
      <c r="A11" s="146" t="s">
        <v>63</v>
      </c>
      <c r="B11" s="147"/>
      <c r="C11" s="147"/>
      <c r="D11" s="147"/>
      <c r="E11" s="148"/>
      <c r="F11" s="149"/>
      <c r="G11" s="231">
        <f>G7-G9</f>
        <v>830538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8" thickTop="1" x14ac:dyDescent="0.25"/>
    <row r="37" spans="1:8" ht="13.8" x14ac:dyDescent="0.25">
      <c r="A37" s="154" t="s">
        <v>67</v>
      </c>
      <c r="B37" s="142"/>
      <c r="C37" s="142"/>
      <c r="D37" s="142"/>
      <c r="E37" s="155"/>
      <c r="F37" s="141"/>
      <c r="G37" s="141"/>
      <c r="H37" s="6"/>
    </row>
    <row r="38" spans="1:8" ht="14.4" thickBot="1" x14ac:dyDescent="0.3">
      <c r="A38" s="154"/>
      <c r="B38" s="142"/>
      <c r="C38" s="142"/>
      <c r="D38" s="142"/>
      <c r="E38" s="155"/>
      <c r="F38" s="141"/>
      <c r="G38" s="141"/>
      <c r="H38" s="245" t="s">
        <v>112</v>
      </c>
    </row>
    <row r="39" spans="1:8" s="142" customFormat="1" ht="14.25" customHeight="1" thickTop="1" thickBot="1" x14ac:dyDescent="0.3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3">
      <c r="A40" s="388">
        <v>1</v>
      </c>
      <c r="B40" s="389"/>
      <c r="C40" s="389"/>
      <c r="D40" s="390"/>
      <c r="E40" s="229">
        <v>2</v>
      </c>
      <c r="F40" s="229">
        <v>3</v>
      </c>
      <c r="G40" s="229">
        <v>4</v>
      </c>
      <c r="H40" s="230" t="s">
        <v>6</v>
      </c>
    </row>
    <row r="41" spans="1:8" ht="19.2" thickTop="1" x14ac:dyDescent="0.45">
      <c r="A41" s="156" t="s">
        <v>68</v>
      </c>
      <c r="B41" s="157"/>
      <c r="C41" s="157"/>
      <c r="D41" s="158"/>
      <c r="E41" s="232">
        <f>Příjmy!B33</f>
        <v>4505192</v>
      </c>
      <c r="F41" s="232">
        <f>Příjmy!C33</f>
        <v>11978059</v>
      </c>
      <c r="G41" s="232">
        <f>Příjmy!D33</f>
        <v>10419911</v>
      </c>
      <c r="H41" s="235">
        <f>(G41/F41)*100</f>
        <v>86.99164864691349</v>
      </c>
    </row>
    <row r="42" spans="1:8" ht="18.600000000000001" x14ac:dyDescent="0.45">
      <c r="A42" s="159" t="s">
        <v>69</v>
      </c>
      <c r="B42" s="160"/>
      <c r="C42" s="160"/>
      <c r="D42" s="161"/>
      <c r="E42" s="233">
        <f>Výdaje!C228</f>
        <v>4505192</v>
      </c>
      <c r="F42" s="233">
        <f>Výdaje!D228</f>
        <v>11978059</v>
      </c>
      <c r="G42" s="233">
        <f>Výdaje!E228</f>
        <v>9349013</v>
      </c>
      <c r="H42" s="234">
        <f>(G42/F42)*100</f>
        <v>78.051151693275173</v>
      </c>
    </row>
    <row r="43" spans="1:8" ht="25.5" customHeight="1" thickBot="1" x14ac:dyDescent="0.5">
      <c r="A43" s="255" t="s">
        <v>70</v>
      </c>
      <c r="B43" s="146"/>
      <c r="C43" s="146"/>
      <c r="D43" s="146"/>
      <c r="E43" s="146"/>
      <c r="F43" s="253"/>
      <c r="G43" s="254">
        <f>G41-G42</f>
        <v>1070898</v>
      </c>
      <c r="H43" s="150"/>
    </row>
    <row r="44" spans="1:8" ht="13.8" thickTop="1" x14ac:dyDescent="0.25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10. 2016</oddHeader>
    <oddFooter xml:space="preserve">&amp;L&amp;"Arial CE,Kurzíva"Zastupitelstvo Olomouckého kraje 19-12-2016
5.2.-Rozpočet Olomouckého kraje 2016-plnění rozpočtu k 31. 10. 2016
Příloha č.2-Plnění rozpočtu výdajů Olomouckého kraje k 31. 10. 2016&amp;R&amp;"Arial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09375" defaultRowHeight="13.8" x14ac:dyDescent="0.25"/>
  <cols>
    <col min="1" max="1" width="39.44140625" style="27" customWidth="1"/>
    <col min="2" max="2" width="5.109375" style="163" customWidth="1"/>
    <col min="3" max="3" width="14.88671875" style="25" customWidth="1"/>
    <col min="4" max="5" width="16" style="25" customWidth="1"/>
    <col min="6" max="6" width="8.44140625" style="25" customWidth="1"/>
    <col min="7" max="8" width="16.33203125" style="25" customWidth="1"/>
    <col min="9" max="9" width="16.6640625" style="25" customWidth="1"/>
    <col min="10" max="10" width="18.109375" style="20" customWidth="1"/>
    <col min="11" max="11" width="21" style="26" customWidth="1"/>
    <col min="12" max="12" width="2.6640625" style="22" customWidth="1"/>
    <col min="13" max="13" width="16.5546875" style="22" customWidth="1"/>
    <col min="14" max="14" width="17.5546875" style="21" customWidth="1"/>
    <col min="15" max="16" width="9.109375" style="22"/>
    <col min="17" max="17" width="11.109375" style="22" bestFit="1" customWidth="1"/>
    <col min="18" max="16384" width="9.109375" style="22"/>
  </cols>
  <sheetData>
    <row r="1" spans="1:14" ht="22.8" x14ac:dyDescent="0.4">
      <c r="A1" s="380" t="s">
        <v>113</v>
      </c>
      <c r="B1" s="391"/>
      <c r="C1" s="391"/>
      <c r="D1" s="391"/>
      <c r="E1" s="391"/>
      <c r="F1" s="391"/>
      <c r="G1" s="258"/>
      <c r="H1" s="258"/>
      <c r="I1" s="258"/>
      <c r="K1" s="21"/>
    </row>
    <row r="2" spans="1:14" ht="14.4" thickBot="1" x14ac:dyDescent="0.3">
      <c r="F2" s="28" t="s">
        <v>0</v>
      </c>
      <c r="G2" s="28"/>
      <c r="H2" s="28"/>
      <c r="I2" s="28"/>
    </row>
    <row r="3" spans="1:14" s="30" customFormat="1" ht="14.4" thickTop="1" thickBot="1" x14ac:dyDescent="0.3">
      <c r="A3" s="236" t="s">
        <v>16</v>
      </c>
      <c r="B3" s="237" t="s">
        <v>17</v>
      </c>
      <c r="C3" s="238" t="s">
        <v>18</v>
      </c>
      <c r="D3" s="238" t="s">
        <v>19</v>
      </c>
      <c r="E3" s="238" t="s">
        <v>4</v>
      </c>
      <c r="F3" s="239" t="s">
        <v>5</v>
      </c>
      <c r="G3" s="29"/>
      <c r="H3" s="29"/>
      <c r="I3" s="29"/>
      <c r="J3" s="105"/>
      <c r="K3" s="96"/>
      <c r="N3" s="31"/>
    </row>
    <row r="4" spans="1:14" s="44" customFormat="1" ht="14.4" thickTop="1" x14ac:dyDescent="0.25">
      <c r="A4" s="294" t="s">
        <v>25</v>
      </c>
      <c r="B4" s="164">
        <v>3</v>
      </c>
      <c r="C4" s="130">
        <f>C5+C6+C7+C8+C9</f>
        <v>299231</v>
      </c>
      <c r="D4" s="130">
        <f>D5+D6+D7+D8+D9</f>
        <v>303137</v>
      </c>
      <c r="E4" s="130">
        <f>E5+E6+E7+E8+E9</f>
        <v>187892</v>
      </c>
      <c r="F4" s="295">
        <f t="shared" ref="F4:F9" si="0">(E4/D4)*100</f>
        <v>61.982535949092323</v>
      </c>
      <c r="G4" s="33"/>
      <c r="H4" s="33"/>
      <c r="I4" s="33"/>
      <c r="J4" s="33"/>
      <c r="K4" s="97"/>
      <c r="N4" s="45"/>
    </row>
    <row r="5" spans="1:14" s="44" customFormat="1" x14ac:dyDescent="0.25">
      <c r="A5" s="296" t="s">
        <v>21</v>
      </c>
      <c r="B5" s="47"/>
      <c r="C5" s="37">
        <v>291081</v>
      </c>
      <c r="D5" s="37">
        <v>293591</v>
      </c>
      <c r="E5" s="37">
        <v>183624</v>
      </c>
      <c r="F5" s="297">
        <f t="shared" si="0"/>
        <v>62.544151557779358</v>
      </c>
      <c r="G5" s="38"/>
      <c r="H5" s="38"/>
      <c r="I5" s="38"/>
      <c r="J5" s="38"/>
      <c r="K5" s="81"/>
      <c r="N5" s="45"/>
    </row>
    <row r="6" spans="1:14" s="44" customFormat="1" x14ac:dyDescent="0.25">
      <c r="A6" s="296" t="s">
        <v>22</v>
      </c>
      <c r="B6" s="47"/>
      <c r="C6" s="37">
        <v>2200</v>
      </c>
      <c r="D6" s="37">
        <v>2480</v>
      </c>
      <c r="E6" s="37">
        <v>123</v>
      </c>
      <c r="F6" s="297">
        <f t="shared" si="0"/>
        <v>4.959677419354839</v>
      </c>
      <c r="G6" s="38"/>
      <c r="H6" s="38"/>
      <c r="I6" s="38"/>
      <c r="J6" s="38"/>
      <c r="K6" s="81"/>
      <c r="N6" s="45"/>
    </row>
    <row r="7" spans="1:14" s="39" customFormat="1" x14ac:dyDescent="0.25">
      <c r="A7" s="298" t="s">
        <v>23</v>
      </c>
      <c r="B7" s="36"/>
      <c r="C7" s="37">
        <v>0</v>
      </c>
      <c r="D7" s="37">
        <v>1116</v>
      </c>
      <c r="E7" s="37">
        <v>310</v>
      </c>
      <c r="F7" s="297">
        <f t="shared" si="0"/>
        <v>27.777777777777779</v>
      </c>
      <c r="G7" s="38"/>
      <c r="H7" s="133">
        <f>D7+D8</f>
        <v>1116</v>
      </c>
      <c r="I7" s="133">
        <f>E7+E8</f>
        <v>310</v>
      </c>
      <c r="J7" s="133"/>
      <c r="K7" s="81"/>
      <c r="N7" s="40"/>
    </row>
    <row r="8" spans="1:14" s="39" customFormat="1" x14ac:dyDescent="0.25">
      <c r="A8" s="298" t="s">
        <v>24</v>
      </c>
      <c r="B8" s="36"/>
      <c r="C8" s="37">
        <v>0</v>
      </c>
      <c r="D8" s="37">
        <v>0</v>
      </c>
      <c r="E8" s="37">
        <v>0</v>
      </c>
      <c r="F8" s="297">
        <v>0</v>
      </c>
      <c r="G8" s="38"/>
      <c r="H8" s="38"/>
      <c r="I8" s="38"/>
      <c r="J8" s="38"/>
      <c r="K8" s="81"/>
      <c r="N8" s="40"/>
    </row>
    <row r="9" spans="1:14" s="39" customFormat="1" ht="14.4" thickBot="1" x14ac:dyDescent="0.3">
      <c r="A9" s="299" t="s">
        <v>77</v>
      </c>
      <c r="B9" s="300"/>
      <c r="C9" s="301">
        <v>5950</v>
      </c>
      <c r="D9" s="301">
        <v>5950</v>
      </c>
      <c r="E9" s="301">
        <v>3835</v>
      </c>
      <c r="F9" s="302">
        <f t="shared" si="0"/>
        <v>64.453781512605048</v>
      </c>
      <c r="G9" s="38"/>
      <c r="H9" s="38"/>
      <c r="I9" s="38"/>
      <c r="J9" s="38"/>
      <c r="K9" s="81"/>
      <c r="N9" s="40"/>
    </row>
    <row r="10" spans="1:14" s="39" customFormat="1" ht="12.75" customHeight="1" x14ac:dyDescent="0.25">
      <c r="A10" s="54"/>
      <c r="B10" s="55"/>
      <c r="E10" s="248" t="e">
        <f>SUM(#REF!,#REF!,#REF!,#REF!,#REF!,#REF!,E4,#REF!,#REF!)</f>
        <v>#REF!</v>
      </c>
      <c r="F10" s="57"/>
      <c r="G10" s="57"/>
      <c r="H10" s="57"/>
      <c r="I10" s="57"/>
      <c r="J10" s="101"/>
      <c r="K10" s="61"/>
      <c r="N10" s="40"/>
    </row>
    <row r="11" spans="1:14" s="39" customFormat="1" ht="12.75" customHeight="1" x14ac:dyDescent="0.25">
      <c r="A11" s="54"/>
      <c r="B11" s="55"/>
      <c r="C11" s="62"/>
      <c r="D11" s="58"/>
      <c r="E11" s="248" t="e">
        <f>SUM(#REF!,#REF!,#REF!,#REF!,#REF!,#REF!,C4,#REF!,#REF!)</f>
        <v>#REF!</v>
      </c>
      <c r="F11" s="58"/>
      <c r="G11" s="57"/>
      <c r="H11" s="57"/>
      <c r="I11" s="57"/>
      <c r="J11" s="101"/>
      <c r="K11" s="61"/>
      <c r="N11" s="40"/>
    </row>
    <row r="12" spans="1:14" s="39" customFormat="1" ht="12.75" customHeight="1" x14ac:dyDescent="0.25">
      <c r="A12" s="54"/>
      <c r="B12" s="55"/>
      <c r="C12" s="62"/>
      <c r="D12" s="58"/>
      <c r="E12" s="58"/>
      <c r="F12" s="57"/>
      <c r="G12" s="57"/>
      <c r="H12" s="57"/>
      <c r="I12" s="57"/>
      <c r="J12" s="101"/>
      <c r="K12" s="61"/>
      <c r="N12" s="40"/>
    </row>
    <row r="13" spans="1:14" s="39" customFormat="1" ht="12.75" customHeight="1" x14ac:dyDescent="0.25">
      <c r="A13" s="54"/>
      <c r="B13" s="55"/>
      <c r="C13" s="60"/>
      <c r="D13" s="58"/>
      <c r="E13" s="58"/>
      <c r="F13" s="57"/>
      <c r="G13" s="57"/>
      <c r="H13" s="57"/>
      <c r="I13" s="57"/>
      <c r="J13" s="101"/>
      <c r="K13" s="61"/>
      <c r="N13" s="40"/>
    </row>
    <row r="14" spans="1:14" s="78" customFormat="1" ht="12.75" customHeight="1" x14ac:dyDescent="0.25">
      <c r="A14" s="54"/>
      <c r="B14" s="55"/>
      <c r="C14" s="60"/>
      <c r="D14" s="58"/>
      <c r="E14" s="58"/>
      <c r="F14" s="57"/>
      <c r="G14" s="57"/>
      <c r="H14" s="57"/>
      <c r="I14" s="57"/>
      <c r="J14" s="101"/>
      <c r="K14" s="61"/>
      <c r="N14" s="79"/>
    </row>
    <row r="15" spans="1:14" s="78" customFormat="1" ht="12.75" customHeight="1" x14ac:dyDescent="0.25">
      <c r="A15" s="54"/>
      <c r="B15" s="55"/>
      <c r="C15" s="60"/>
      <c r="D15" s="188"/>
      <c r="E15" s="188"/>
      <c r="F15" s="57"/>
      <c r="G15" s="57"/>
      <c r="H15" s="57"/>
      <c r="I15" s="57"/>
      <c r="J15" s="101"/>
      <c r="K15" s="61"/>
      <c r="N15" s="79"/>
    </row>
    <row r="16" spans="1:14" s="78" customFormat="1" ht="12.75" customHeight="1" x14ac:dyDescent="0.25">
      <c r="A16" s="54"/>
      <c r="B16" s="55"/>
      <c r="C16" s="60"/>
      <c r="D16" s="188"/>
      <c r="E16" s="188"/>
      <c r="F16" s="57"/>
      <c r="G16" s="57"/>
      <c r="H16" s="57"/>
      <c r="I16" s="57"/>
      <c r="J16" s="101"/>
      <c r="K16" s="61"/>
      <c r="N16" s="79"/>
    </row>
    <row r="17" spans="1:14" s="114" customFormat="1" ht="24" customHeight="1" x14ac:dyDescent="0.3">
      <c r="A17" s="276"/>
      <c r="B17" s="276"/>
      <c r="C17" s="277"/>
      <c r="D17" s="278"/>
      <c r="E17" s="277"/>
      <c r="F17" s="279"/>
      <c r="G17" s="33"/>
      <c r="H17" s="33"/>
      <c r="I17" s="33"/>
      <c r="J17" s="108"/>
      <c r="K17" s="103"/>
      <c r="L17" s="58"/>
      <c r="N17" s="115"/>
    </row>
    <row r="18" spans="1:14" s="114" customFormat="1" ht="17.399999999999999" x14ac:dyDescent="0.3">
      <c r="A18" s="280"/>
      <c r="B18" s="281"/>
      <c r="C18" s="282"/>
      <c r="D18" s="282"/>
      <c r="E18" s="282"/>
      <c r="F18" s="279"/>
      <c r="G18" s="33"/>
      <c r="H18" s="33"/>
      <c r="I18" s="33"/>
      <c r="J18" s="109"/>
      <c r="K18" s="104"/>
      <c r="L18" s="56"/>
      <c r="N18" s="115"/>
    </row>
    <row r="19" spans="1:14" s="114" customFormat="1" ht="14.4" hidden="1" thickTop="1" x14ac:dyDescent="0.25">
      <c r="A19" s="259"/>
      <c r="B19" s="55"/>
      <c r="C19" s="260"/>
      <c r="D19" s="260"/>
      <c r="E19" s="260"/>
      <c r="F19" s="261"/>
      <c r="G19" s="261"/>
      <c r="H19" s="261"/>
      <c r="I19" s="261"/>
      <c r="J19" s="101"/>
      <c r="K19" s="98"/>
      <c r="L19" s="262"/>
      <c r="N19" s="115"/>
    </row>
    <row r="20" spans="1:14" s="114" customFormat="1" ht="14.4" hidden="1" thickTop="1" x14ac:dyDescent="0.25">
      <c r="A20" s="259"/>
      <c r="B20" s="55"/>
      <c r="C20" s="260"/>
      <c r="D20" s="260"/>
      <c r="E20" s="260"/>
      <c r="F20" s="261"/>
      <c r="G20" s="261"/>
      <c r="H20" s="261"/>
      <c r="I20" s="261"/>
      <c r="J20" s="101"/>
      <c r="K20" s="98"/>
      <c r="L20" s="262"/>
      <c r="N20" s="115"/>
    </row>
    <row r="21" spans="1:14" s="114" customFormat="1" ht="14.4" hidden="1" thickTop="1" x14ac:dyDescent="0.25">
      <c r="A21" s="259"/>
      <c r="B21" s="55"/>
      <c r="C21" s="260"/>
      <c r="D21" s="260"/>
      <c r="E21" s="260"/>
      <c r="F21" s="261"/>
      <c r="G21" s="261"/>
      <c r="H21" s="261"/>
      <c r="I21" s="261"/>
      <c r="J21" s="101"/>
      <c r="K21" s="98"/>
      <c r="L21" s="262"/>
      <c r="N21" s="115"/>
    </row>
    <row r="22" spans="1:14" s="114" customFormat="1" ht="14.4" hidden="1" thickTop="1" x14ac:dyDescent="0.25">
      <c r="A22" s="259"/>
      <c r="B22" s="55"/>
      <c r="C22" s="263"/>
      <c r="D22" s="263"/>
      <c r="E22" s="263"/>
      <c r="F22" s="264"/>
      <c r="G22" s="264"/>
      <c r="H22" s="264"/>
      <c r="I22" s="264"/>
      <c r="J22" s="101"/>
      <c r="K22" s="97"/>
      <c r="L22" s="262"/>
      <c r="N22" s="115"/>
    </row>
    <row r="23" spans="1:14" s="114" customFormat="1" ht="14.4" hidden="1" thickTop="1" x14ac:dyDescent="0.25">
      <c r="A23" s="259"/>
      <c r="B23" s="55"/>
      <c r="C23" s="260"/>
      <c r="D23" s="260"/>
      <c r="E23" s="260"/>
      <c r="F23" s="261"/>
      <c r="G23" s="261"/>
      <c r="H23" s="261"/>
      <c r="I23" s="261"/>
      <c r="J23" s="101"/>
      <c r="K23" s="98"/>
      <c r="L23" s="262"/>
      <c r="N23" s="115"/>
    </row>
    <row r="24" spans="1:14" s="114" customFormat="1" ht="14.4" hidden="1" thickTop="1" x14ac:dyDescent="0.25">
      <c r="A24" s="259"/>
      <c r="B24" s="55"/>
      <c r="C24" s="260"/>
      <c r="D24" s="260"/>
      <c r="E24" s="260"/>
      <c r="F24" s="261"/>
      <c r="G24" s="261"/>
      <c r="H24" s="261"/>
      <c r="I24" s="261"/>
      <c r="J24" s="101"/>
      <c r="K24" s="98"/>
      <c r="L24" s="262"/>
      <c r="N24" s="115"/>
    </row>
    <row r="25" spans="1:14" s="114" customFormat="1" ht="14.4" hidden="1" thickTop="1" x14ac:dyDescent="0.25">
      <c r="A25" s="259"/>
      <c r="B25" s="55"/>
      <c r="C25" s="265"/>
      <c r="D25" s="265"/>
      <c r="E25" s="265"/>
      <c r="F25" s="260"/>
      <c r="G25" s="260"/>
      <c r="H25" s="260"/>
      <c r="I25" s="260"/>
      <c r="J25" s="101"/>
      <c r="K25" s="266"/>
      <c r="L25" s="262"/>
      <c r="N25" s="115"/>
    </row>
    <row r="26" spans="1:14" s="114" customFormat="1" ht="14.4" hidden="1" thickTop="1" x14ac:dyDescent="0.25">
      <c r="A26" s="259"/>
      <c r="B26" s="55"/>
      <c r="C26" s="267"/>
      <c r="D26" s="267"/>
      <c r="E26" s="267"/>
      <c r="F26" s="260"/>
      <c r="G26" s="260"/>
      <c r="H26" s="260"/>
      <c r="I26" s="260"/>
      <c r="J26" s="101"/>
      <c r="K26" s="268"/>
      <c r="L26" s="262"/>
      <c r="N26" s="115"/>
    </row>
    <row r="27" spans="1:14" s="114" customFormat="1" ht="18" hidden="1" thickTop="1" x14ac:dyDescent="0.3">
      <c r="A27" s="88"/>
      <c r="B27" s="89"/>
      <c r="C27" s="90"/>
      <c r="D27" s="90"/>
      <c r="E27" s="90"/>
      <c r="F27" s="91"/>
      <c r="G27" s="91"/>
      <c r="H27" s="91"/>
      <c r="I27" s="91"/>
      <c r="J27" s="101"/>
      <c r="K27" s="92"/>
      <c r="L27" s="262"/>
      <c r="N27" s="115"/>
    </row>
    <row r="28" spans="1:14" s="114" customFormat="1" ht="17.399999999999999" x14ac:dyDescent="0.3">
      <c r="A28" s="88"/>
      <c r="B28" s="89"/>
      <c r="C28" s="90"/>
      <c r="D28" s="90"/>
      <c r="E28" s="90"/>
      <c r="F28" s="93"/>
      <c r="G28" s="93"/>
      <c r="H28" s="93"/>
      <c r="I28" s="93"/>
      <c r="J28" s="101"/>
      <c r="K28" s="92"/>
      <c r="L28" s="262"/>
      <c r="N28" s="115"/>
    </row>
    <row r="29" spans="1:14" s="114" customFormat="1" ht="13.2" x14ac:dyDescent="0.25">
      <c r="A29" s="392"/>
      <c r="B29" s="393"/>
      <c r="C29" s="393"/>
      <c r="D29" s="393"/>
      <c r="E29" s="393"/>
      <c r="F29" s="393"/>
      <c r="G29" s="94"/>
      <c r="H29" s="94"/>
      <c r="I29" s="94"/>
      <c r="J29" s="101"/>
      <c r="K29" s="95"/>
      <c r="L29" s="262"/>
      <c r="N29" s="115"/>
    </row>
    <row r="30" spans="1:14" s="114" customFormat="1" ht="13.2" x14ac:dyDescent="0.25">
      <c r="A30" s="393"/>
      <c r="B30" s="393"/>
      <c r="C30" s="393"/>
      <c r="D30" s="393"/>
      <c r="E30" s="393"/>
      <c r="F30" s="393"/>
      <c r="G30" s="94"/>
      <c r="H30" s="94"/>
      <c r="I30" s="94"/>
      <c r="J30" s="101"/>
      <c r="K30" s="95"/>
      <c r="L30" s="262"/>
      <c r="N30" s="115"/>
    </row>
    <row r="31" spans="1:14" s="114" customFormat="1" hidden="1" x14ac:dyDescent="0.25">
      <c r="A31" s="259"/>
      <c r="B31" s="55"/>
      <c r="C31" s="260"/>
      <c r="D31" s="260"/>
      <c r="E31" s="260"/>
      <c r="F31" s="260"/>
      <c r="G31" s="260"/>
      <c r="H31" s="260"/>
      <c r="I31" s="260"/>
      <c r="J31" s="101"/>
      <c r="K31" s="98"/>
      <c r="L31" s="58"/>
      <c r="N31" s="115"/>
    </row>
    <row r="32" spans="1:14" s="114" customFormat="1" hidden="1" x14ac:dyDescent="0.25">
      <c r="A32" s="68"/>
      <c r="B32" s="55"/>
      <c r="C32" s="260"/>
      <c r="D32" s="260"/>
      <c r="E32" s="260"/>
      <c r="F32" s="260"/>
      <c r="G32" s="260"/>
      <c r="H32" s="260"/>
      <c r="I32" s="260"/>
      <c r="J32" s="101"/>
      <c r="K32" s="98"/>
      <c r="N32" s="115"/>
    </row>
    <row r="33" spans="1:14" s="114" customFormat="1" hidden="1" x14ac:dyDescent="0.25">
      <c r="A33" s="35"/>
      <c r="B33" s="55"/>
      <c r="C33" s="260"/>
      <c r="D33" s="260"/>
      <c r="E33" s="260"/>
      <c r="F33" s="260"/>
      <c r="G33" s="260"/>
      <c r="H33" s="260"/>
      <c r="I33" s="260"/>
      <c r="J33" s="101"/>
      <c r="K33" s="98"/>
      <c r="N33" s="115"/>
    </row>
    <row r="34" spans="1:14" s="114" customFormat="1" hidden="1" x14ac:dyDescent="0.25">
      <c r="A34" s="41"/>
      <c r="B34" s="55"/>
      <c r="C34" s="260"/>
      <c r="D34" s="260"/>
      <c r="E34" s="260"/>
      <c r="F34" s="260"/>
      <c r="G34" s="260"/>
      <c r="H34" s="260"/>
      <c r="I34" s="260"/>
      <c r="J34" s="101"/>
      <c r="K34" s="98"/>
      <c r="N34" s="115"/>
    </row>
    <row r="35" spans="1:14" s="114" customFormat="1" hidden="1" x14ac:dyDescent="0.25">
      <c r="A35" s="69"/>
      <c r="B35" s="55"/>
      <c r="C35" s="260"/>
      <c r="D35" s="260"/>
      <c r="E35" s="260"/>
      <c r="F35" s="260"/>
      <c r="G35" s="260"/>
      <c r="H35" s="260"/>
      <c r="I35" s="260"/>
      <c r="J35" s="101"/>
      <c r="K35" s="98"/>
      <c r="N35" s="115"/>
    </row>
    <row r="36" spans="1:14" s="114" customFormat="1" ht="14.4" hidden="1" x14ac:dyDescent="0.3">
      <c r="A36" s="70"/>
      <c r="B36" s="55"/>
      <c r="C36" s="260"/>
      <c r="D36" s="260"/>
      <c r="E36" s="260"/>
      <c r="F36" s="260"/>
      <c r="G36" s="260"/>
      <c r="H36" s="260"/>
      <c r="I36" s="260"/>
      <c r="J36" s="101"/>
      <c r="K36" s="98"/>
      <c r="N36" s="115"/>
    </row>
    <row r="37" spans="1:14" s="114" customFormat="1" hidden="1" x14ac:dyDescent="0.25">
      <c r="A37" s="68"/>
      <c r="B37" s="55"/>
      <c r="C37" s="260"/>
      <c r="D37" s="260"/>
      <c r="E37" s="260"/>
      <c r="F37" s="260"/>
      <c r="G37" s="260"/>
      <c r="H37" s="260"/>
      <c r="I37" s="260"/>
      <c r="J37" s="101"/>
      <c r="K37" s="98"/>
      <c r="N37" s="115"/>
    </row>
    <row r="38" spans="1:14" s="114" customFormat="1" hidden="1" x14ac:dyDescent="0.25">
      <c r="A38" s="35"/>
      <c r="B38" s="55"/>
      <c r="C38" s="260"/>
      <c r="D38" s="260"/>
      <c r="E38" s="260"/>
      <c r="F38" s="260"/>
      <c r="G38" s="260"/>
      <c r="H38" s="260"/>
      <c r="I38" s="260"/>
      <c r="J38" s="101"/>
      <c r="K38" s="98"/>
      <c r="N38" s="115"/>
    </row>
    <row r="39" spans="1:14" s="114" customFormat="1" hidden="1" x14ac:dyDescent="0.25">
      <c r="A39" s="69"/>
      <c r="B39" s="55"/>
      <c r="C39" s="260"/>
      <c r="D39" s="260"/>
      <c r="E39" s="260"/>
      <c r="F39" s="260"/>
      <c r="G39" s="260"/>
      <c r="H39" s="260"/>
      <c r="I39" s="260"/>
      <c r="J39" s="101"/>
      <c r="K39" s="98"/>
      <c r="N39" s="115"/>
    </row>
    <row r="40" spans="1:14" s="114" customFormat="1" hidden="1" x14ac:dyDescent="0.25">
      <c r="A40" s="48"/>
      <c r="B40" s="55"/>
      <c r="C40" s="260"/>
      <c r="D40" s="260"/>
      <c r="E40" s="260"/>
      <c r="F40" s="260"/>
      <c r="G40" s="260"/>
      <c r="H40" s="260"/>
      <c r="I40" s="260"/>
      <c r="J40" s="101"/>
      <c r="K40" s="98"/>
      <c r="N40" s="115"/>
    </row>
    <row r="41" spans="1:14" s="114" customFormat="1" hidden="1" x14ac:dyDescent="0.25">
      <c r="A41" s="259"/>
      <c r="B41" s="55"/>
      <c r="C41" s="260"/>
      <c r="D41" s="260"/>
      <c r="E41" s="260"/>
      <c r="F41" s="260"/>
      <c r="G41" s="260"/>
      <c r="H41" s="260"/>
      <c r="I41" s="260"/>
      <c r="J41" s="101"/>
      <c r="K41" s="98"/>
      <c r="N41" s="115"/>
    </row>
    <row r="42" spans="1:14" s="114" customFormat="1" hidden="1" x14ac:dyDescent="0.25">
      <c r="A42" s="259"/>
      <c r="B42" s="55"/>
      <c r="C42" s="260"/>
      <c r="D42" s="260"/>
      <c r="E42" s="260"/>
      <c r="F42" s="260"/>
      <c r="G42" s="260"/>
      <c r="H42" s="260"/>
      <c r="I42" s="260"/>
      <c r="J42" s="101"/>
      <c r="K42" s="98"/>
      <c r="N42" s="115"/>
    </row>
    <row r="43" spans="1:14" s="114" customFormat="1" x14ac:dyDescent="0.25">
      <c r="A43" s="259"/>
      <c r="B43" s="55"/>
      <c r="C43" s="260"/>
      <c r="D43" s="260"/>
      <c r="E43" s="260"/>
      <c r="F43" s="260"/>
      <c r="G43" s="260"/>
      <c r="H43" s="260"/>
      <c r="I43" s="260"/>
      <c r="J43" s="101"/>
      <c r="K43" s="98"/>
      <c r="N43" s="115"/>
    </row>
    <row r="44" spans="1:14" s="114" customFormat="1" x14ac:dyDescent="0.25">
      <c r="A44" s="283"/>
      <c r="B44" s="55"/>
      <c r="C44" s="260"/>
      <c r="D44" s="260"/>
      <c r="E44" s="260"/>
      <c r="F44" s="269"/>
      <c r="G44" s="260"/>
      <c r="H44" s="260"/>
      <c r="I44" s="260"/>
      <c r="J44" s="101"/>
      <c r="K44" s="98"/>
      <c r="N44" s="115"/>
    </row>
    <row r="45" spans="1:14" s="270" customFormat="1" ht="13.2" x14ac:dyDescent="0.25">
      <c r="A45" s="284"/>
      <c r="B45" s="285"/>
      <c r="C45" s="286"/>
      <c r="D45" s="286"/>
      <c r="E45" s="286"/>
      <c r="F45" s="287"/>
      <c r="G45" s="29"/>
      <c r="H45" s="29"/>
      <c r="I45" s="29"/>
      <c r="J45" s="257"/>
      <c r="K45" s="96"/>
      <c r="N45" s="271"/>
    </row>
    <row r="46" spans="1:14" s="270" customFormat="1" ht="13.2" x14ac:dyDescent="0.2">
      <c r="A46" s="288"/>
      <c r="B46" s="289"/>
      <c r="C46" s="289"/>
      <c r="D46" s="289"/>
      <c r="E46" s="289"/>
      <c r="F46" s="287"/>
      <c r="G46" s="29"/>
      <c r="H46" s="29"/>
      <c r="I46" s="29"/>
      <c r="J46" s="105"/>
      <c r="K46" s="96"/>
      <c r="N46" s="271"/>
    </row>
    <row r="47" spans="1:14" s="114" customFormat="1" x14ac:dyDescent="0.25">
      <c r="A47" s="259"/>
      <c r="B47" s="55"/>
      <c r="C47" s="260"/>
      <c r="D47" s="133"/>
      <c r="E47" s="133"/>
      <c r="F47" s="290"/>
      <c r="H47" s="262"/>
      <c r="I47" s="262"/>
      <c r="J47" s="262"/>
      <c r="K47" s="98"/>
      <c r="N47" s="115"/>
    </row>
    <row r="48" spans="1:14" s="114" customFormat="1" x14ac:dyDescent="0.25">
      <c r="A48" s="394"/>
      <c r="B48" s="55"/>
      <c r="C48" s="133"/>
      <c r="D48" s="249"/>
      <c r="E48" s="133"/>
      <c r="F48" s="290"/>
      <c r="H48" s="272"/>
      <c r="I48" s="272"/>
      <c r="J48" s="272"/>
      <c r="K48" s="98"/>
      <c r="N48" s="115"/>
    </row>
    <row r="49" spans="1:14" s="114" customFormat="1" x14ac:dyDescent="0.25">
      <c r="A49" s="394"/>
      <c r="B49" s="55"/>
      <c r="C49" s="133"/>
      <c r="D49" s="133"/>
      <c r="E49" s="133"/>
      <c r="F49" s="290"/>
      <c r="H49" s="273"/>
      <c r="I49" s="260"/>
      <c r="J49" s="56"/>
      <c r="K49" s="81"/>
      <c r="N49" s="115"/>
    </row>
    <row r="50" spans="1:14" s="114" customFormat="1" x14ac:dyDescent="0.25">
      <c r="A50" s="291"/>
      <c r="B50" s="55"/>
      <c r="C50" s="133"/>
      <c r="D50" s="249"/>
      <c r="E50" s="133"/>
      <c r="F50" s="290"/>
      <c r="I50" s="274"/>
      <c r="J50" s="274"/>
      <c r="K50" s="98"/>
      <c r="N50" s="115"/>
    </row>
    <row r="51" spans="1:14" s="114" customFormat="1" x14ac:dyDescent="0.25">
      <c r="A51" s="292"/>
      <c r="B51" s="55"/>
      <c r="C51" s="133"/>
      <c r="D51" s="249"/>
      <c r="E51" s="133"/>
      <c r="F51" s="290"/>
      <c r="I51" s="260"/>
      <c r="J51" s="275"/>
      <c r="K51" s="98"/>
      <c r="N51" s="115"/>
    </row>
    <row r="52" spans="1:14" s="114" customFormat="1" x14ac:dyDescent="0.25">
      <c r="A52" s="293"/>
      <c r="B52" s="55"/>
      <c r="C52" s="133"/>
      <c r="D52" s="249"/>
      <c r="E52" s="133"/>
      <c r="F52" s="290"/>
      <c r="I52" s="260"/>
      <c r="J52" s="275"/>
      <c r="K52" s="98"/>
      <c r="N52" s="115"/>
    </row>
    <row r="53" spans="1:14" s="114" customFormat="1" x14ac:dyDescent="0.25">
      <c r="A53" s="283"/>
      <c r="B53" s="55"/>
      <c r="C53" s="263"/>
      <c r="D53" s="263"/>
      <c r="E53" s="263"/>
      <c r="F53" s="279"/>
      <c r="H53" s="262"/>
      <c r="I53" s="260"/>
      <c r="J53" s="275"/>
      <c r="K53" s="98"/>
      <c r="N53" s="115"/>
    </row>
    <row r="54" spans="1:14" s="114" customFormat="1" x14ac:dyDescent="0.25">
      <c r="A54" s="259"/>
      <c r="B54" s="55"/>
      <c r="C54" s="260"/>
      <c r="D54" s="249"/>
      <c r="E54" s="249"/>
      <c r="F54" s="260"/>
      <c r="G54" s="260"/>
      <c r="H54" s="260"/>
      <c r="I54" s="260"/>
      <c r="J54" s="275"/>
      <c r="K54" s="98"/>
      <c r="N54" s="115"/>
    </row>
    <row r="55" spans="1:14" s="114" customFormat="1" x14ac:dyDescent="0.25">
      <c r="A55" s="259"/>
      <c r="B55" s="55"/>
      <c r="C55" s="260"/>
      <c r="D55" s="260"/>
      <c r="E55" s="260"/>
      <c r="F55" s="260"/>
      <c r="G55" s="260"/>
      <c r="H55" s="260"/>
      <c r="I55" s="260"/>
      <c r="J55" s="275"/>
      <c r="K55" s="98"/>
      <c r="N55" s="115"/>
    </row>
    <row r="56" spans="1:14" s="114" customFormat="1" x14ac:dyDescent="0.25">
      <c r="A56" s="259"/>
      <c r="B56" s="55"/>
      <c r="C56" s="260"/>
      <c r="D56" s="260"/>
      <c r="E56" s="260"/>
      <c r="F56" s="260"/>
      <c r="G56" s="260"/>
      <c r="H56" s="260"/>
      <c r="I56" s="260"/>
      <c r="J56" s="275"/>
      <c r="K56" s="98"/>
      <c r="N56" s="115"/>
    </row>
    <row r="57" spans="1:14" s="114" customFormat="1" x14ac:dyDescent="0.25">
      <c r="A57" s="259"/>
      <c r="B57" s="55"/>
      <c r="C57" s="260"/>
      <c r="D57" s="260"/>
      <c r="E57" s="260"/>
      <c r="F57" s="260"/>
      <c r="G57" s="260"/>
      <c r="H57" s="260"/>
      <c r="I57" s="260"/>
      <c r="J57" s="275"/>
      <c r="K57" s="98"/>
      <c r="N57" s="115"/>
    </row>
    <row r="58" spans="1:14" s="114" customFormat="1" x14ac:dyDescent="0.25">
      <c r="A58" s="259"/>
      <c r="B58" s="55"/>
      <c r="C58" s="260"/>
      <c r="D58" s="260"/>
      <c r="E58" s="260"/>
      <c r="F58" s="260"/>
      <c r="G58" s="260"/>
      <c r="H58" s="260"/>
      <c r="I58" s="260"/>
      <c r="J58" s="275"/>
      <c r="K58" s="98"/>
      <c r="N58" s="115"/>
    </row>
    <row r="59" spans="1:14" s="114" customFormat="1" x14ac:dyDescent="0.25">
      <c r="A59" s="259"/>
      <c r="B59" s="55"/>
      <c r="C59" s="260"/>
      <c r="D59" s="260"/>
      <c r="E59" s="260"/>
      <c r="F59" s="260"/>
      <c r="G59" s="260"/>
      <c r="H59" s="260"/>
      <c r="I59" s="260"/>
      <c r="J59" s="275"/>
      <c r="K59" s="98"/>
      <c r="N59" s="115"/>
    </row>
    <row r="60" spans="1:14" s="114" customFormat="1" x14ac:dyDescent="0.25">
      <c r="A60" s="259"/>
      <c r="B60" s="55"/>
      <c r="C60" s="260"/>
      <c r="D60" s="260"/>
      <c r="E60" s="260"/>
      <c r="F60" s="260"/>
      <c r="G60" s="260"/>
      <c r="H60" s="260"/>
      <c r="I60" s="260"/>
      <c r="J60" s="275"/>
      <c r="K60" s="98"/>
      <c r="N60" s="115"/>
    </row>
    <row r="61" spans="1:14" s="114" customFormat="1" x14ac:dyDescent="0.25">
      <c r="A61" s="259"/>
      <c r="B61" s="55"/>
      <c r="C61" s="260"/>
      <c r="D61" s="260"/>
      <c r="E61" s="260"/>
      <c r="F61" s="260"/>
      <c r="G61" s="260"/>
      <c r="H61" s="260"/>
      <c r="I61" s="260"/>
      <c r="J61" s="275"/>
      <c r="K61" s="98"/>
      <c r="N61" s="115"/>
    </row>
    <row r="62" spans="1:14" s="114" customFormat="1" x14ac:dyDescent="0.25">
      <c r="A62" s="259"/>
      <c r="B62" s="55"/>
      <c r="C62" s="260"/>
      <c r="D62" s="260"/>
      <c r="E62" s="260"/>
      <c r="F62" s="260"/>
      <c r="G62" s="260"/>
      <c r="H62" s="260"/>
      <c r="I62" s="260"/>
      <c r="J62" s="275"/>
      <c r="K62" s="98"/>
      <c r="N62" s="115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3.2" x14ac:dyDescent="0.25"/>
  <cols>
    <col min="1" max="1" width="17.44140625" customWidth="1"/>
    <col min="2" max="2" width="19.44140625" customWidth="1"/>
    <col min="3" max="3" width="19.88671875" customWidth="1"/>
  </cols>
  <sheetData>
    <row r="3" spans="1:3" x14ac:dyDescent="0.25">
      <c r="A3" s="153"/>
      <c r="B3" s="153" t="s">
        <v>65</v>
      </c>
      <c r="C3" s="153" t="s">
        <v>66</v>
      </c>
    </row>
    <row r="4" spans="1:3" x14ac:dyDescent="0.25">
      <c r="A4" s="153" t="s">
        <v>18</v>
      </c>
      <c r="B4" s="153">
        <f>Rekapitulace!E7</f>
        <v>4455192</v>
      </c>
      <c r="C4" s="153">
        <f>Rekapitulace!E9</f>
        <v>4455192</v>
      </c>
    </row>
    <row r="5" spans="1:3" x14ac:dyDescent="0.25">
      <c r="A5" s="153" t="s">
        <v>19</v>
      </c>
      <c r="B5" s="153">
        <f>Rekapitulace!F7</f>
        <v>4953735</v>
      </c>
      <c r="C5" s="153">
        <f>Rekapitulace!F9</f>
        <v>4950592</v>
      </c>
    </row>
    <row r="6" spans="1:3" x14ac:dyDescent="0.25">
      <c r="A6" s="153" t="s">
        <v>4</v>
      </c>
      <c r="B6" s="153">
        <f>Rekapitulace!G7</f>
        <v>4409172</v>
      </c>
      <c r="C6" s="153">
        <f>Rekapitulace!G9</f>
        <v>3578634</v>
      </c>
    </row>
    <row r="32" spans="1:3" x14ac:dyDescent="0.25">
      <c r="A32" s="153"/>
      <c r="B32" s="153" t="s">
        <v>71</v>
      </c>
      <c r="C32" s="153" t="s">
        <v>72</v>
      </c>
    </row>
    <row r="33" spans="1:3" x14ac:dyDescent="0.25">
      <c r="A33" s="153" t="s">
        <v>18</v>
      </c>
      <c r="B33" s="153">
        <f>Příjmy!B33</f>
        <v>4505192</v>
      </c>
      <c r="C33" s="153">
        <f>Výdaje!C228</f>
        <v>4505192</v>
      </c>
    </row>
    <row r="34" spans="1:3" x14ac:dyDescent="0.25">
      <c r="A34" s="153" t="s">
        <v>19</v>
      </c>
      <c r="B34" s="153">
        <f>Příjmy!C33</f>
        <v>11978059</v>
      </c>
      <c r="C34" s="153">
        <f>Výdaje!D228</f>
        <v>11978059</v>
      </c>
    </row>
    <row r="35" spans="1:3" x14ac:dyDescent="0.25">
      <c r="A35" s="153" t="s">
        <v>4</v>
      </c>
      <c r="B35" s="153">
        <f>Příjmy!D33</f>
        <v>10419911</v>
      </c>
      <c r="C35" s="153">
        <f>Výdaje!E228</f>
        <v>9349013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3.2" x14ac:dyDescent="0.25"/>
  <cols>
    <col min="3" max="3" width="19.6640625" customWidth="1"/>
    <col min="4" max="4" width="12.6640625" bestFit="1" customWidth="1"/>
    <col min="5" max="5" width="14.88671875" bestFit="1" customWidth="1"/>
    <col min="6" max="6" width="12.6640625" bestFit="1" customWidth="1"/>
    <col min="7" max="7" width="13.88671875" bestFit="1" customWidth="1"/>
  </cols>
  <sheetData>
    <row r="2" spans="1:6" x14ac:dyDescent="0.25">
      <c r="C2" s="197">
        <v>8115</v>
      </c>
    </row>
    <row r="3" spans="1:6" x14ac:dyDescent="0.25">
      <c r="C3" s="194">
        <f>D3+D4+D5</f>
        <v>161414000</v>
      </c>
      <c r="D3" s="191">
        <v>41142000</v>
      </c>
      <c r="E3" t="s">
        <v>94</v>
      </c>
      <c r="F3" t="s">
        <v>98</v>
      </c>
    </row>
    <row r="4" spans="1:6" x14ac:dyDescent="0.25">
      <c r="C4" s="191"/>
      <c r="D4" s="191">
        <v>97035000</v>
      </c>
      <c r="E4" t="s">
        <v>95</v>
      </c>
      <c r="F4" t="s">
        <v>98</v>
      </c>
    </row>
    <row r="5" spans="1:6" x14ac:dyDescent="0.25">
      <c r="C5" s="191"/>
      <c r="D5" s="191">
        <v>23237000</v>
      </c>
      <c r="E5" t="s">
        <v>96</v>
      </c>
      <c r="F5" t="s">
        <v>98</v>
      </c>
    </row>
    <row r="6" spans="1:6" x14ac:dyDescent="0.25">
      <c r="C6" s="191"/>
    </row>
    <row r="8" spans="1:6" x14ac:dyDescent="0.25">
      <c r="A8" s="195" t="s">
        <v>83</v>
      </c>
      <c r="B8" s="195" t="s">
        <v>17</v>
      </c>
      <c r="C8" s="196">
        <v>8115</v>
      </c>
      <c r="D8" s="195" t="s">
        <v>84</v>
      </c>
      <c r="E8" s="195" t="s">
        <v>85</v>
      </c>
    </row>
    <row r="9" spans="1:6" x14ac:dyDescent="0.25">
      <c r="A9" s="192" t="s">
        <v>97</v>
      </c>
      <c r="B9">
        <v>11</v>
      </c>
      <c r="C9" s="199">
        <v>139046.97</v>
      </c>
      <c r="E9">
        <v>71000100686</v>
      </c>
    </row>
    <row r="10" spans="1:6" x14ac:dyDescent="0.25">
      <c r="A10" s="192" t="s">
        <v>86</v>
      </c>
      <c r="B10">
        <v>58</v>
      </c>
      <c r="C10" s="199">
        <v>22919266.140000001</v>
      </c>
      <c r="E10">
        <v>71000000000</v>
      </c>
    </row>
    <row r="11" spans="1:6" x14ac:dyDescent="0.25">
      <c r="A11" s="192" t="s">
        <v>87</v>
      </c>
      <c r="B11">
        <v>63</v>
      </c>
      <c r="C11" s="199">
        <v>28596708.789999999</v>
      </c>
      <c r="E11">
        <v>71000000000</v>
      </c>
    </row>
    <row r="12" spans="1:6" x14ac:dyDescent="0.25">
      <c r="A12" s="192" t="s">
        <v>88</v>
      </c>
      <c r="B12">
        <v>68</v>
      </c>
      <c r="C12" s="199">
        <v>19248386.399999999</v>
      </c>
      <c r="E12">
        <v>71000000000</v>
      </c>
    </row>
    <row r="13" spans="1:6" x14ac:dyDescent="0.25">
      <c r="A13" s="192" t="s">
        <v>89</v>
      </c>
      <c r="B13">
        <v>53</v>
      </c>
      <c r="C13" s="199">
        <v>2849258.72</v>
      </c>
      <c r="E13">
        <v>71000000000</v>
      </c>
    </row>
    <row r="14" spans="1:6" x14ac:dyDescent="0.25">
      <c r="A14" s="192" t="s">
        <v>89</v>
      </c>
      <c r="B14">
        <v>54</v>
      </c>
      <c r="C14" s="199">
        <v>171141.26</v>
      </c>
      <c r="E14">
        <v>71000000000</v>
      </c>
    </row>
    <row r="15" spans="1:6" x14ac:dyDescent="0.25">
      <c r="A15" s="192" t="s">
        <v>89</v>
      </c>
      <c r="B15">
        <v>55</v>
      </c>
      <c r="C15" s="199">
        <v>85448.15</v>
      </c>
      <c r="E15">
        <v>71000000000</v>
      </c>
    </row>
    <row r="16" spans="1:6" x14ac:dyDescent="0.25">
      <c r="A16" s="192" t="s">
        <v>90</v>
      </c>
      <c r="B16">
        <v>56</v>
      </c>
      <c r="C16" s="199">
        <v>46667546.780000001</v>
      </c>
      <c r="E16">
        <v>71000000000</v>
      </c>
    </row>
    <row r="17" spans="1:7" x14ac:dyDescent="0.25">
      <c r="A17" s="192" t="s">
        <v>90</v>
      </c>
      <c r="B17">
        <v>57</v>
      </c>
      <c r="C17" s="199">
        <v>14942427.93</v>
      </c>
      <c r="E17">
        <v>71000000000</v>
      </c>
    </row>
    <row r="18" spans="1:7" x14ac:dyDescent="0.25">
      <c r="A18" s="192" t="s">
        <v>91</v>
      </c>
      <c r="B18">
        <v>60</v>
      </c>
      <c r="C18" s="199">
        <v>48299146.789999999</v>
      </c>
      <c r="E18">
        <v>71000000000</v>
      </c>
    </row>
    <row r="19" spans="1:7" x14ac:dyDescent="0.25">
      <c r="A19" s="192" t="s">
        <v>92</v>
      </c>
      <c r="B19">
        <v>64</v>
      </c>
      <c r="C19" s="199">
        <v>170000</v>
      </c>
      <c r="E19">
        <v>71000100493</v>
      </c>
    </row>
    <row r="20" spans="1:7" x14ac:dyDescent="0.25">
      <c r="A20" s="192" t="s">
        <v>93</v>
      </c>
      <c r="B20">
        <v>66</v>
      </c>
      <c r="C20" s="199">
        <v>42362429.25</v>
      </c>
      <c r="E20">
        <v>71000000000</v>
      </c>
    </row>
    <row r="21" spans="1:7" x14ac:dyDescent="0.25">
      <c r="A21" s="192" t="s">
        <v>93</v>
      </c>
      <c r="B21">
        <v>67</v>
      </c>
      <c r="C21" s="199">
        <v>15396049.710000001</v>
      </c>
      <c r="E21">
        <v>71000000000</v>
      </c>
    </row>
    <row r="22" spans="1:7" x14ac:dyDescent="0.25">
      <c r="A22" s="192" t="s">
        <v>99</v>
      </c>
      <c r="B22">
        <v>7</v>
      </c>
      <c r="C22" s="200">
        <v>223975684.03</v>
      </c>
      <c r="D22">
        <v>813</v>
      </c>
      <c r="E22">
        <v>71000000000</v>
      </c>
    </row>
    <row r="23" spans="1:7" x14ac:dyDescent="0.25">
      <c r="A23" s="192" t="s">
        <v>99</v>
      </c>
      <c r="B23">
        <v>7</v>
      </c>
      <c r="C23" s="199">
        <v>24976497.02</v>
      </c>
      <c r="D23">
        <v>887</v>
      </c>
      <c r="E23">
        <v>71000000000</v>
      </c>
      <c r="F23" s="198"/>
    </row>
    <row r="24" spans="1:7" x14ac:dyDescent="0.25">
      <c r="A24" s="192" t="s">
        <v>100</v>
      </c>
      <c r="B24">
        <v>64</v>
      </c>
      <c r="C24" s="199">
        <v>31424.83</v>
      </c>
      <c r="E24">
        <v>71000100070</v>
      </c>
      <c r="F24" s="198"/>
    </row>
    <row r="25" spans="1:7" x14ac:dyDescent="0.25">
      <c r="A25" s="192" t="s">
        <v>101</v>
      </c>
      <c r="B25">
        <v>71</v>
      </c>
      <c r="C25" s="199">
        <v>11000</v>
      </c>
      <c r="E25">
        <v>71000000000</v>
      </c>
      <c r="F25" s="198"/>
    </row>
    <row r="26" spans="1:7" x14ac:dyDescent="0.25">
      <c r="A26" s="192" t="s">
        <v>102</v>
      </c>
      <c r="B26">
        <v>7</v>
      </c>
      <c r="C26" s="199">
        <v>174168.18</v>
      </c>
      <c r="D26">
        <v>19</v>
      </c>
      <c r="E26">
        <v>73003000000</v>
      </c>
      <c r="F26" s="198"/>
    </row>
    <row r="27" spans="1:7" x14ac:dyDescent="0.25">
      <c r="A27" s="192" t="s">
        <v>104</v>
      </c>
      <c r="B27">
        <v>64</v>
      </c>
      <c r="C27" s="199">
        <v>1793591.61</v>
      </c>
      <c r="E27">
        <v>71000100493</v>
      </c>
      <c r="F27" s="198"/>
    </row>
    <row r="28" spans="1:7" x14ac:dyDescent="0.25">
      <c r="A28" s="192" t="s">
        <v>105</v>
      </c>
      <c r="B28">
        <v>64</v>
      </c>
      <c r="C28" s="199">
        <v>1433086.82</v>
      </c>
      <c r="E28">
        <v>71000100580</v>
      </c>
      <c r="F28" s="198"/>
    </row>
    <row r="29" spans="1:7" x14ac:dyDescent="0.25">
      <c r="A29" s="192" t="s">
        <v>106</v>
      </c>
      <c r="B29">
        <v>7</v>
      </c>
      <c r="C29" s="199">
        <v>8028426</v>
      </c>
      <c r="E29">
        <v>71000000000</v>
      </c>
      <c r="F29" s="198"/>
    </row>
    <row r="30" spans="1:7" x14ac:dyDescent="0.25">
      <c r="A30" s="192" t="s">
        <v>103</v>
      </c>
      <c r="B30">
        <v>7</v>
      </c>
      <c r="C30" s="199">
        <v>8511507.6600000001</v>
      </c>
      <c r="E30">
        <v>71000000000</v>
      </c>
      <c r="F30" s="199" t="s">
        <v>109</v>
      </c>
      <c r="G30" s="191">
        <f>SUM(C9:C30)</f>
        <v>510782243.04000002</v>
      </c>
    </row>
    <row r="31" spans="1:7" x14ac:dyDescent="0.25">
      <c r="A31" s="192" t="s">
        <v>107</v>
      </c>
      <c r="B31">
        <v>7</v>
      </c>
      <c r="C31" s="199">
        <v>62860</v>
      </c>
      <c r="D31">
        <v>19</v>
      </c>
      <c r="E31">
        <v>73001000000</v>
      </c>
      <c r="F31" s="191"/>
      <c r="G31" s="191"/>
    </row>
    <row r="32" spans="1:7" x14ac:dyDescent="0.25">
      <c r="A32" s="193" t="s">
        <v>108</v>
      </c>
      <c r="B32">
        <v>10</v>
      </c>
      <c r="C32" s="199">
        <v>11618</v>
      </c>
      <c r="D32">
        <v>19</v>
      </c>
      <c r="E32">
        <v>71000000000</v>
      </c>
      <c r="F32" s="194"/>
      <c r="G32" s="191"/>
    </row>
    <row r="33" spans="1:7" x14ac:dyDescent="0.25">
      <c r="A33" s="193" t="s">
        <v>108</v>
      </c>
      <c r="B33">
        <v>10</v>
      </c>
      <c r="C33" s="199">
        <v>14430.49</v>
      </c>
      <c r="D33">
        <v>19</v>
      </c>
      <c r="E33">
        <v>71000000000</v>
      </c>
      <c r="F33" s="191" t="s">
        <v>110</v>
      </c>
      <c r="G33" s="191">
        <f>SUM(C31:C33)</f>
        <v>88908.49</v>
      </c>
    </row>
    <row r="34" spans="1:7" x14ac:dyDescent="0.25">
      <c r="A34" s="193" t="s">
        <v>117</v>
      </c>
      <c r="B34">
        <v>7</v>
      </c>
      <c r="C34" s="199">
        <v>1716423.13</v>
      </c>
      <c r="D34">
        <v>19</v>
      </c>
      <c r="E34">
        <v>73000000000</v>
      </c>
      <c r="F34" s="191" t="s">
        <v>114</v>
      </c>
      <c r="G34" s="191">
        <f>C34</f>
        <v>1716423.13</v>
      </c>
    </row>
    <row r="35" spans="1:7" x14ac:dyDescent="0.25">
      <c r="A35" s="193" t="s">
        <v>118</v>
      </c>
      <c r="B35">
        <v>99</v>
      </c>
      <c r="C35" s="199">
        <v>25196737.460000001</v>
      </c>
      <c r="E35">
        <v>71000000000</v>
      </c>
      <c r="F35" s="191"/>
      <c r="G35" s="191"/>
    </row>
    <row r="36" spans="1:7" x14ac:dyDescent="0.25">
      <c r="A36" s="193" t="s">
        <v>119</v>
      </c>
      <c r="B36">
        <v>7</v>
      </c>
      <c r="C36" s="199">
        <v>168935624.75</v>
      </c>
      <c r="D36">
        <v>24</v>
      </c>
      <c r="E36">
        <v>71000000000</v>
      </c>
      <c r="F36" s="191"/>
      <c r="G36" s="191"/>
    </row>
    <row r="37" spans="1:7" x14ac:dyDescent="0.25">
      <c r="A37" s="193" t="s">
        <v>119</v>
      </c>
      <c r="B37">
        <v>7</v>
      </c>
      <c r="C37" s="199">
        <v>19089.3</v>
      </c>
      <c r="D37">
        <v>25</v>
      </c>
      <c r="E37">
        <v>71000000000</v>
      </c>
      <c r="F37" s="191" t="s">
        <v>115</v>
      </c>
      <c r="G37" s="191">
        <f>C35+C36+C37</f>
        <v>194151451.51000002</v>
      </c>
    </row>
    <row r="38" spans="1:7" x14ac:dyDescent="0.25">
      <c r="A38" s="193" t="s">
        <v>120</v>
      </c>
      <c r="B38">
        <v>199</v>
      </c>
      <c r="C38" s="199">
        <v>771707.14</v>
      </c>
      <c r="E38">
        <v>71000000000</v>
      </c>
      <c r="F38" s="191" t="s">
        <v>116</v>
      </c>
      <c r="G38" s="191">
        <f>C38</f>
        <v>771707.14</v>
      </c>
    </row>
    <row r="39" spans="1:7" x14ac:dyDescent="0.25">
      <c r="A39" s="193"/>
      <c r="C39" s="199"/>
      <c r="F39" s="191"/>
      <c r="G39" s="191"/>
    </row>
    <row r="40" spans="1:7" x14ac:dyDescent="0.25">
      <c r="A40" s="193"/>
      <c r="C40" s="199"/>
      <c r="F40" s="191"/>
      <c r="G40" s="191"/>
    </row>
    <row r="41" spans="1:7" x14ac:dyDescent="0.25">
      <c r="A41" s="193"/>
      <c r="C41" s="199"/>
      <c r="F41" s="191"/>
      <c r="G41" s="191"/>
    </row>
    <row r="42" spans="1:7" x14ac:dyDescent="0.25">
      <c r="A42" s="193"/>
      <c r="C42" s="199"/>
      <c r="F42" s="191"/>
      <c r="G42" s="191"/>
    </row>
    <row r="43" spans="1:7" x14ac:dyDescent="0.25">
      <c r="A43" s="193"/>
      <c r="C43" s="199"/>
      <c r="F43" s="191"/>
      <c r="G43" s="191"/>
    </row>
    <row r="44" spans="1:7" x14ac:dyDescent="0.25">
      <c r="A44" s="193"/>
      <c r="C44" s="199">
        <f>G30+G33+G34+G37+G38</f>
        <v>707510733.31000006</v>
      </c>
      <c r="F44" s="191"/>
      <c r="G44" s="191"/>
    </row>
    <row r="45" spans="1:7" x14ac:dyDescent="0.25">
      <c r="A45" s="193"/>
      <c r="C45" s="199"/>
      <c r="F45" s="191"/>
      <c r="G45" s="191"/>
    </row>
    <row r="46" spans="1:7" x14ac:dyDescent="0.25">
      <c r="A46" s="193"/>
      <c r="C46" s="191"/>
      <c r="F46" s="191"/>
      <c r="G46" s="191"/>
    </row>
    <row r="47" spans="1:7" x14ac:dyDescent="0.25">
      <c r="A47" s="193"/>
      <c r="C47" s="191"/>
      <c r="F47" s="191"/>
      <c r="G47" s="191"/>
    </row>
    <row r="48" spans="1:7" x14ac:dyDescent="0.25">
      <c r="A48" s="190"/>
      <c r="C48" s="194">
        <f>C3+C44</f>
        <v>868924733.31000006</v>
      </c>
      <c r="G48" s="191"/>
    </row>
    <row r="49" spans="3:7" x14ac:dyDescent="0.25">
      <c r="C49" s="191"/>
      <c r="G49" s="191"/>
    </row>
    <row r="50" spans="3:7" x14ac:dyDescent="0.25">
      <c r="G50" s="19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3.2" x14ac:dyDescent="0.25"/>
  <cols>
    <col min="4" max="4" width="31.44140625" customWidth="1"/>
    <col min="5" max="5" width="15.33203125" customWidth="1"/>
    <col min="6" max="6" width="15.109375" customWidth="1"/>
    <col min="7" max="7" width="15" customWidth="1"/>
    <col min="8" max="8" width="6.33203125" customWidth="1"/>
  </cols>
  <sheetData>
    <row r="1" spans="1:21" ht="21" x14ac:dyDescent="0.4">
      <c r="A1" s="139" t="s">
        <v>121</v>
      </c>
      <c r="B1" s="140"/>
      <c r="C1" s="140"/>
      <c r="D1" s="140"/>
      <c r="E1" s="141"/>
      <c r="F1" s="141"/>
      <c r="G1" s="141"/>
      <c r="H1" s="141"/>
    </row>
    <row r="2" spans="1:21" s="142" customFormat="1" ht="15.6" x14ac:dyDescent="0.3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60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112</v>
      </c>
    </row>
    <row r="5" spans="1:21" s="142" customFormat="1" ht="14.25" customHeight="1" thickTop="1" thickBot="1" x14ac:dyDescent="0.3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3">
      <c r="A6" s="388">
        <v>1</v>
      </c>
      <c r="B6" s="389"/>
      <c r="C6" s="389"/>
      <c r="D6" s="390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2" thickTop="1" x14ac:dyDescent="0.3">
      <c r="A7" s="168" t="s">
        <v>61</v>
      </c>
      <c r="B7" s="169"/>
      <c r="C7" s="169"/>
      <c r="D7" s="218"/>
      <c r="E7" s="222">
        <f>Příjmy!B28</f>
        <v>4429192</v>
      </c>
      <c r="F7" s="222">
        <f>Příjmy!C28</f>
        <v>4927735</v>
      </c>
      <c r="G7" s="222">
        <f>Příjmy!D28</f>
        <v>4383172</v>
      </c>
      <c r="H7" s="170">
        <f>(G7/F7)*100</f>
        <v>88.949020188788566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5">
      <c r="A8" s="171" t="s">
        <v>123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6" x14ac:dyDescent="0.3">
      <c r="A9" s="174" t="s">
        <v>62</v>
      </c>
      <c r="B9" s="175"/>
      <c r="C9" s="175"/>
      <c r="D9" s="220"/>
      <c r="E9" s="224">
        <f>Výdaje!C222+Výdaje!C226</f>
        <v>4428392</v>
      </c>
      <c r="F9" s="224">
        <f>Výdaje!D222+Výdaje!D226</f>
        <v>4924592</v>
      </c>
      <c r="G9" s="224">
        <f>Výdaje!E222+Výdaje!E226</f>
        <v>3552634</v>
      </c>
      <c r="H9" s="176">
        <f>(G9/F9)*100</f>
        <v>72.140676831705036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5">
      <c r="A10" s="308" t="s">
        <v>124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5">
      <c r="A11" s="146" t="s">
        <v>63</v>
      </c>
      <c r="B11" s="147"/>
      <c r="C11" s="147"/>
      <c r="D11" s="147"/>
      <c r="E11" s="148"/>
      <c r="F11" s="149"/>
      <c r="G11" s="231">
        <f>G7-G9</f>
        <v>830538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8" thickTop="1" x14ac:dyDescent="0.25"/>
    <row r="37" spans="1:8" ht="13.8" x14ac:dyDescent="0.25">
      <c r="A37" s="154" t="s">
        <v>67</v>
      </c>
      <c r="B37" s="142"/>
      <c r="C37" s="142"/>
      <c r="D37" s="142"/>
      <c r="E37" s="155"/>
      <c r="F37" s="141"/>
      <c r="G37" s="141"/>
      <c r="H37" s="6"/>
    </row>
    <row r="38" spans="1:8" ht="14.4" thickBot="1" x14ac:dyDescent="0.3">
      <c r="A38" s="154"/>
      <c r="B38" s="142"/>
      <c r="C38" s="142"/>
      <c r="D38" s="142"/>
      <c r="E38" s="155"/>
      <c r="F38" s="141"/>
      <c r="G38" s="141"/>
      <c r="H38" s="245" t="s">
        <v>112</v>
      </c>
    </row>
    <row r="39" spans="1:8" s="142" customFormat="1" ht="14.25" customHeight="1" thickTop="1" thickBot="1" x14ac:dyDescent="0.3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3">
      <c r="A40" s="388">
        <v>1</v>
      </c>
      <c r="B40" s="389"/>
      <c r="C40" s="389"/>
      <c r="D40" s="390"/>
      <c r="E40" s="229">
        <v>2</v>
      </c>
      <c r="F40" s="229">
        <v>3</v>
      </c>
      <c r="G40" s="229">
        <v>4</v>
      </c>
      <c r="H40" s="230" t="s">
        <v>6</v>
      </c>
    </row>
    <row r="41" spans="1:8" ht="19.2" thickTop="1" x14ac:dyDescent="0.45">
      <c r="A41" s="156" t="s">
        <v>68</v>
      </c>
      <c r="B41" s="157"/>
      <c r="C41" s="157"/>
      <c r="D41" s="158"/>
      <c r="E41" s="232">
        <f>Příjmy!B33</f>
        <v>4505192</v>
      </c>
      <c r="F41" s="232">
        <f>Příjmy!C33</f>
        <v>11978059</v>
      </c>
      <c r="G41" s="232">
        <f>Příjmy!D33</f>
        <v>10419911</v>
      </c>
      <c r="H41" s="235">
        <f>(G41/F41)*100</f>
        <v>86.99164864691349</v>
      </c>
    </row>
    <row r="42" spans="1:8" ht="18.600000000000001" x14ac:dyDescent="0.45">
      <c r="A42" s="159" t="s">
        <v>69</v>
      </c>
      <c r="B42" s="160"/>
      <c r="C42" s="160"/>
      <c r="D42" s="161"/>
      <c r="E42" s="233">
        <f>Výdaje!C228</f>
        <v>4505192</v>
      </c>
      <c r="F42" s="233">
        <f>Výdaje!D228</f>
        <v>11978059</v>
      </c>
      <c r="G42" s="233">
        <f>Výdaje!E228</f>
        <v>9349013</v>
      </c>
      <c r="H42" s="234">
        <f>(G42/F42)*100</f>
        <v>78.051151693275173</v>
      </c>
    </row>
    <row r="43" spans="1:8" ht="25.5" customHeight="1" thickBot="1" x14ac:dyDescent="0.5">
      <c r="A43" s="255" t="s">
        <v>70</v>
      </c>
      <c r="B43" s="146"/>
      <c r="C43" s="146"/>
      <c r="D43" s="146"/>
      <c r="E43" s="146"/>
      <c r="F43" s="253"/>
      <c r="G43" s="254">
        <f>G41-G42</f>
        <v>1070898</v>
      </c>
      <c r="H43" s="150"/>
    </row>
    <row r="44" spans="1:8" ht="13.8" thickTop="1" x14ac:dyDescent="0.25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9" sqref="I19"/>
    </sheetView>
  </sheetViews>
  <sheetFormatPr defaultRowHeight="13.2" x14ac:dyDescent="0.25"/>
  <cols>
    <col min="2" max="2" width="37.88671875" customWidth="1"/>
    <col min="3" max="3" width="13.88671875" customWidth="1"/>
    <col min="4" max="4" width="13.44140625" customWidth="1"/>
    <col min="5" max="5" width="11.5546875" customWidth="1"/>
    <col min="6" max="6" width="14.554687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2016-11-21T14:11:11Z</cp:lastPrinted>
  <dcterms:created xsi:type="dcterms:W3CDTF">2010-11-26T09:05:32Z</dcterms:created>
  <dcterms:modified xsi:type="dcterms:W3CDTF">2016-11-29T06:48:51Z</dcterms:modified>
</cp:coreProperties>
</file>