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705" windowWidth="15480" windowHeight="11220"/>
  </bookViews>
  <sheets>
    <sheet name="Příjmy" sheetId="4" r:id="rId1"/>
    <sheet name="predikce" sheetId="6" r:id="rId2"/>
    <sheet name="daně" sheetId="3" r:id="rId3"/>
    <sheet name="4112" sheetId="5" r:id="rId4"/>
    <sheet name="odbory" sheetId="1" r:id="rId5"/>
    <sheet name="odvody PO" sheetId="7" state="hidden" r:id="rId6"/>
    <sheet name="PO - odpisy" sheetId="8" r:id="rId7"/>
  </sheets>
  <externalReferences>
    <externalReference r:id="rId8"/>
    <externalReference r:id="rId9"/>
  </externalReferences>
  <definedNames>
    <definedName name="_xlnm.Print_Area" localSheetId="3">'4112'!$A$1:$C$31</definedName>
    <definedName name="_xlnm.Print_Area" localSheetId="4">odbory!$A$1:$G$162</definedName>
    <definedName name="_xlnm.Print_Area" localSheetId="5">'odvody PO'!$A$1:$G$249</definedName>
    <definedName name="_xlnm.Print_Area" localSheetId="6">'PO - odpisy'!$A$1:$G$251</definedName>
    <definedName name="_xlnm.Print_Area" localSheetId="1">predikce!$A$1:$K$23</definedName>
    <definedName name="_xlnm.Print_Area" localSheetId="0">Příjmy!$A$1:$G$79</definedName>
  </definedNames>
  <calcPr calcId="145621"/>
</workbook>
</file>

<file path=xl/calcChain.xml><?xml version="1.0" encoding="utf-8"?>
<calcChain xmlns="http://schemas.openxmlformats.org/spreadsheetml/2006/main">
  <c r="I14" i="3" l="1"/>
  <c r="F158" i="1" l="1"/>
  <c r="G243" i="8" l="1"/>
  <c r="G233" i="8"/>
  <c r="G211" i="8"/>
  <c r="G210" i="8"/>
  <c r="G209" i="8"/>
  <c r="G204" i="8"/>
  <c r="G203" i="8"/>
  <c r="G202" i="8"/>
  <c r="G198" i="8"/>
  <c r="G197" i="8"/>
  <c r="G196" i="8"/>
  <c r="G195" i="8"/>
  <c r="G194" i="8"/>
  <c r="G193" i="8"/>
  <c r="G192" i="8"/>
  <c r="G191" i="8"/>
  <c r="G190" i="8"/>
  <c r="G189" i="8"/>
  <c r="G188" i="8"/>
  <c r="G187" i="8"/>
  <c r="G186" i="8"/>
  <c r="G185" i="8"/>
  <c r="G184" i="8"/>
  <c r="G183" i="8"/>
  <c r="B183" i="8"/>
  <c r="B184" i="8" s="1"/>
  <c r="B185" i="8" s="1"/>
  <c r="B186" i="8" s="1"/>
  <c r="B187" i="8" s="1"/>
  <c r="B188" i="8" s="1"/>
  <c r="B189" i="8" s="1"/>
  <c r="B190" i="8" s="1"/>
  <c r="B191" i="8" s="1"/>
  <c r="B192" i="8" s="1"/>
  <c r="B193" i="8" s="1"/>
  <c r="B194" i="8" s="1"/>
  <c r="B195" i="8" s="1"/>
  <c r="B196" i="8" s="1"/>
  <c r="B197" i="8" s="1"/>
  <c r="B198" i="8" s="1"/>
  <c r="B202" i="8" s="1"/>
  <c r="B203" i="8" s="1"/>
  <c r="B204" i="8" s="1"/>
  <c r="A183" i="8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202" i="8" s="1"/>
  <c r="A203" i="8" s="1"/>
  <c r="A204" i="8" s="1"/>
  <c r="G182" i="8"/>
  <c r="G181" i="8"/>
  <c r="G180" i="8"/>
  <c r="G179" i="8"/>
  <c r="G178" i="8"/>
  <c r="G177" i="8"/>
  <c r="G176" i="8"/>
  <c r="G175" i="8"/>
  <c r="G174" i="8"/>
  <c r="G173" i="8"/>
  <c r="G172" i="8"/>
  <c r="G171" i="8"/>
  <c r="G170" i="8"/>
  <c r="G168" i="8"/>
  <c r="G164" i="8"/>
  <c r="G163" i="8"/>
  <c r="G162" i="8"/>
  <c r="G160" i="8"/>
  <c r="B160" i="8"/>
  <c r="B161" i="8" s="1"/>
  <c r="B162" i="8" s="1"/>
  <c r="B163" i="8" s="1"/>
  <c r="B164" i="8" s="1"/>
  <c r="B170" i="8" s="1"/>
  <c r="B171" i="8" s="1"/>
  <c r="B172" i="8" s="1"/>
  <c r="B173" i="8" s="1"/>
  <c r="B174" i="8" s="1"/>
  <c r="B175" i="8" s="1"/>
  <c r="B176" i="8" s="1"/>
  <c r="B177" i="8" s="1"/>
  <c r="B178" i="8" s="1"/>
  <c r="B179" i="8" s="1"/>
  <c r="B180" i="8" s="1"/>
  <c r="B181" i="8" s="1"/>
  <c r="A160" i="8"/>
  <c r="A161" i="8" s="1"/>
  <c r="A162" i="8" s="1"/>
  <c r="A163" i="8" s="1"/>
  <c r="A164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G159" i="8"/>
  <c r="G158" i="8"/>
  <c r="G157" i="8"/>
  <c r="G155" i="8"/>
  <c r="G151" i="8"/>
  <c r="G126" i="8"/>
  <c r="G205" i="8" l="1"/>
  <c r="G212" i="8"/>
  <c r="G165" i="8"/>
  <c r="G213" i="8" l="1"/>
  <c r="G244" i="8" s="1"/>
  <c r="E23" i="1" l="1"/>
  <c r="D23" i="1"/>
  <c r="G23" i="1" l="1"/>
  <c r="J11" i="3"/>
  <c r="J10" i="3"/>
  <c r="J23" i="6" l="1"/>
  <c r="G23" i="6"/>
  <c r="D23" i="6"/>
  <c r="F22" i="1" l="1"/>
  <c r="E26" i="4"/>
  <c r="D26" i="4"/>
  <c r="G38" i="4"/>
  <c r="F34" i="4"/>
  <c r="F9" i="4" l="1"/>
  <c r="F10" i="4"/>
  <c r="F11" i="4"/>
  <c r="F8" i="4"/>
  <c r="F7" i="4"/>
  <c r="E11" i="4"/>
  <c r="E10" i="4"/>
  <c r="E9" i="4"/>
  <c r="E8" i="4"/>
  <c r="E7" i="4"/>
  <c r="D8" i="4"/>
  <c r="D9" i="4"/>
  <c r="D10" i="4"/>
  <c r="D11" i="4"/>
  <c r="D7" i="4"/>
  <c r="F140" i="1"/>
  <c r="F139" i="1" s="1"/>
  <c r="G8" i="4" l="1"/>
  <c r="G7" i="4"/>
  <c r="F12" i="4"/>
  <c r="F28" i="1"/>
  <c r="H16" i="3"/>
  <c r="H14" i="3"/>
  <c r="H13" i="3"/>
  <c r="H10" i="3"/>
  <c r="K22" i="6"/>
  <c r="H22" i="6"/>
  <c r="E22" i="6"/>
  <c r="K21" i="6"/>
  <c r="K20" i="6"/>
  <c r="K19" i="6"/>
  <c r="K18" i="6" s="1"/>
  <c r="J18" i="6"/>
  <c r="I18" i="6"/>
  <c r="K17" i="6"/>
  <c r="K16" i="6"/>
  <c r="J15" i="6"/>
  <c r="I15" i="6"/>
  <c r="K14" i="6"/>
  <c r="I13" i="6"/>
  <c r="K12" i="6"/>
  <c r="K11" i="6"/>
  <c r="J10" i="6"/>
  <c r="I10" i="6"/>
  <c r="I23" i="6" s="1"/>
  <c r="I26" i="6" s="1"/>
  <c r="K9" i="6"/>
  <c r="K15" i="6" l="1"/>
  <c r="K13" i="6" s="1"/>
  <c r="K23" i="6" s="1"/>
  <c r="K26" i="6" s="1"/>
  <c r="J13" i="6"/>
  <c r="J26" i="6" s="1"/>
  <c r="K10" i="6"/>
  <c r="F40" i="4"/>
  <c r="J125" i="1" l="1"/>
  <c r="K125" i="1"/>
  <c r="I125" i="1"/>
  <c r="J83" i="1"/>
  <c r="K83" i="1"/>
  <c r="I83" i="1"/>
  <c r="G155" i="7" l="1"/>
  <c r="G162" i="7" l="1"/>
  <c r="G243" i="7" l="1"/>
  <c r="G233" i="7"/>
  <c r="G212" i="7"/>
  <c r="G205" i="7"/>
  <c r="B184" i="7"/>
  <c r="B185" i="7" s="1"/>
  <c r="B186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A184" i="7"/>
  <c r="A185" i="7" s="1"/>
  <c r="A186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G169" i="7"/>
  <c r="E74" i="1" s="1"/>
  <c r="G165" i="7"/>
  <c r="G164" i="7"/>
  <c r="G163" i="7"/>
  <c r="G161" i="7"/>
  <c r="B161" i="7"/>
  <c r="A161" i="7"/>
  <c r="G160" i="7"/>
  <c r="G159" i="7"/>
  <c r="G158" i="7"/>
  <c r="G156" i="7"/>
  <c r="G152" i="7"/>
  <c r="G127" i="7"/>
  <c r="G166" i="7" l="1"/>
  <c r="G213" i="7" s="1"/>
  <c r="G244" i="7" s="1"/>
  <c r="B162" i="7"/>
  <c r="B163" i="7" s="1"/>
  <c r="B164" i="7" s="1"/>
  <c r="B165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A162" i="7"/>
  <c r="A163" i="7" s="1"/>
  <c r="A164" i="7" s="1"/>
  <c r="A165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E21" i="4"/>
  <c r="J88" i="1"/>
  <c r="K88" i="1"/>
  <c r="I88" i="1"/>
  <c r="J28" i="1"/>
  <c r="K28" i="1"/>
  <c r="I28" i="1"/>
  <c r="F12" i="1"/>
  <c r="F21" i="1"/>
  <c r="F20" i="1"/>
  <c r="F110" i="1"/>
  <c r="F15" i="1" s="1"/>
  <c r="J110" i="1"/>
  <c r="E15" i="1" s="1"/>
  <c r="E24" i="1" s="1"/>
  <c r="K110" i="1"/>
  <c r="I110" i="1"/>
  <c r="D15" i="1" s="1"/>
  <c r="D24" i="1" s="1"/>
  <c r="D68" i="1" l="1"/>
  <c r="F84" i="1"/>
  <c r="F13" i="1" s="1"/>
  <c r="F135" i="1" l="1"/>
  <c r="F18" i="1" s="1"/>
  <c r="F9" i="1"/>
  <c r="H12" i="3"/>
  <c r="G10" i="3"/>
  <c r="G11" i="3"/>
  <c r="G12" i="3"/>
  <c r="G13" i="3"/>
  <c r="G14" i="3"/>
  <c r="C15" i="6" l="1"/>
  <c r="F68" i="4" l="1"/>
  <c r="F103" i="1"/>
  <c r="F71" i="4" l="1"/>
  <c r="D76" i="1"/>
  <c r="J14" i="3" l="1"/>
  <c r="J13" i="3"/>
  <c r="J12" i="3"/>
  <c r="D15" i="3"/>
  <c r="E15" i="3"/>
  <c r="F15" i="3"/>
  <c r="G15" i="3"/>
  <c r="I15" i="3"/>
  <c r="C15" i="3"/>
  <c r="J15" i="3" l="1"/>
  <c r="E40" i="4"/>
  <c r="E50" i="4"/>
  <c r="F50" i="4"/>
  <c r="D50" i="4"/>
  <c r="G11" i="4"/>
  <c r="G9" i="4"/>
  <c r="G10" i="4"/>
  <c r="E12" i="4"/>
  <c r="H11" i="3"/>
  <c r="H15" i="3" s="1"/>
  <c r="E18" i="4"/>
  <c r="D18" i="4"/>
  <c r="E17" i="4"/>
  <c r="D17" i="4"/>
  <c r="D21" i="4"/>
  <c r="G22" i="1"/>
  <c r="E22" i="4"/>
  <c r="E23" i="4"/>
  <c r="D23" i="4"/>
  <c r="D22" i="4"/>
  <c r="G21" i="1"/>
  <c r="G20" i="1"/>
  <c r="G12" i="1"/>
  <c r="G10" i="1"/>
  <c r="G9" i="1"/>
  <c r="F19" i="1"/>
  <c r="E13" i="4"/>
  <c r="E14" i="4"/>
  <c r="E15" i="4"/>
  <c r="E16" i="4"/>
  <c r="E19" i="4"/>
  <c r="E20" i="4"/>
  <c r="E24" i="4"/>
  <c r="E25" i="4"/>
  <c r="F14" i="4"/>
  <c r="F16" i="4"/>
  <c r="F88" i="1"/>
  <c r="F14" i="1" s="1"/>
  <c r="F117" i="1"/>
  <c r="F16" i="1" s="1"/>
  <c r="F125" i="1"/>
  <c r="F17" i="1" s="1"/>
  <c r="F24" i="4"/>
  <c r="F25" i="4"/>
  <c r="F26" i="4"/>
  <c r="F27" i="4"/>
  <c r="D40" i="4"/>
  <c r="G40" i="4" s="1"/>
  <c r="D12" i="4"/>
  <c r="D13" i="4"/>
  <c r="D14" i="4"/>
  <c r="D15" i="4"/>
  <c r="D16" i="4"/>
  <c r="D19" i="4"/>
  <c r="D20" i="4"/>
  <c r="D24" i="4"/>
  <c r="D25" i="4"/>
  <c r="D57" i="4"/>
  <c r="F57" i="4"/>
  <c r="E57" i="4"/>
  <c r="G46" i="4"/>
  <c r="G34" i="4"/>
  <c r="G10" i="6"/>
  <c r="D10" i="6"/>
  <c r="G15" i="6"/>
  <c r="G18" i="6"/>
  <c r="G13" i="6" s="1"/>
  <c r="D15" i="6"/>
  <c r="D18" i="6"/>
  <c r="D13" i="6" s="1"/>
  <c r="F10" i="6"/>
  <c r="C10" i="6"/>
  <c r="F15" i="6"/>
  <c r="F18" i="6"/>
  <c r="F13" i="6" s="1"/>
  <c r="C18" i="6"/>
  <c r="C13" i="6" s="1"/>
  <c r="H9" i="6"/>
  <c r="H11" i="6"/>
  <c r="H12" i="6"/>
  <c r="H14" i="6"/>
  <c r="H16" i="6"/>
  <c r="H17" i="6"/>
  <c r="H19" i="6"/>
  <c r="H20" i="6"/>
  <c r="H21" i="6"/>
  <c r="E14" i="6"/>
  <c r="E16" i="6"/>
  <c r="E17" i="6"/>
  <c r="E15" i="6"/>
  <c r="E19" i="6"/>
  <c r="E20" i="6"/>
  <c r="E21" i="6"/>
  <c r="E12" i="6"/>
  <c r="E11" i="6"/>
  <c r="E9" i="6"/>
  <c r="C11" i="1"/>
  <c r="B11" i="1"/>
  <c r="A11" i="1"/>
  <c r="C22" i="1"/>
  <c r="B22" i="1"/>
  <c r="A22" i="1"/>
  <c r="C21" i="1"/>
  <c r="B21" i="1"/>
  <c r="A21" i="1"/>
  <c r="C16" i="1"/>
  <c r="B16" i="1"/>
  <c r="A16" i="1"/>
  <c r="C9" i="1"/>
  <c r="B9" i="1"/>
  <c r="A9" i="1"/>
  <c r="C12" i="1"/>
  <c r="B12" i="1"/>
  <c r="A12" i="1"/>
  <c r="B19" i="5"/>
  <c r="C20" i="1"/>
  <c r="B20" i="1"/>
  <c r="A20" i="1"/>
  <c r="C17" i="1"/>
  <c r="B17" i="1"/>
  <c r="A17" i="1"/>
  <c r="C15" i="1"/>
  <c r="B15" i="1"/>
  <c r="A15" i="1"/>
  <c r="C14" i="1"/>
  <c r="B14" i="1"/>
  <c r="A14" i="1"/>
  <c r="C13" i="1"/>
  <c r="B13" i="1"/>
  <c r="A13" i="1"/>
  <c r="F13" i="4"/>
  <c r="G13" i="4" l="1"/>
  <c r="F23" i="6"/>
  <c r="F26" i="6" s="1"/>
  <c r="G27" i="4"/>
  <c r="C23" i="6"/>
  <c r="C26" i="6" s="1"/>
  <c r="H18" i="6"/>
  <c r="G50" i="4"/>
  <c r="G57" i="4"/>
  <c r="G12" i="4"/>
  <c r="G25" i="4"/>
  <c r="G26" i="4"/>
  <c r="G24" i="4"/>
  <c r="G16" i="4"/>
  <c r="G16" i="1"/>
  <c r="F20" i="4"/>
  <c r="G20" i="4" s="1"/>
  <c r="G19" i="1"/>
  <c r="D68" i="4"/>
  <c r="E68" i="4"/>
  <c r="E71" i="4" s="1"/>
  <c r="G13" i="1"/>
  <c r="F17" i="4"/>
  <c r="G17" i="4" s="1"/>
  <c r="F23" i="4"/>
  <c r="G23" i="4" s="1"/>
  <c r="G18" i="1"/>
  <c r="F22" i="4"/>
  <c r="G22" i="4" s="1"/>
  <c r="G15" i="1"/>
  <c r="F19" i="4"/>
  <c r="G19" i="4" s="1"/>
  <c r="D28" i="4"/>
  <c r="E28" i="4"/>
  <c r="E52" i="4" s="1"/>
  <c r="E56" i="4" s="1"/>
  <c r="E58" i="4" s="1"/>
  <c r="F18" i="4"/>
  <c r="G18" i="4" s="1"/>
  <c r="G14" i="1"/>
  <c r="G17" i="1"/>
  <c r="F21" i="4"/>
  <c r="G21" i="4" s="1"/>
  <c r="E18" i="6"/>
  <c r="E13" i="6" s="1"/>
  <c r="H15" i="6"/>
  <c r="H10" i="6"/>
  <c r="H13" i="6"/>
  <c r="G26" i="6"/>
  <c r="D26" i="6"/>
  <c r="E10" i="6"/>
  <c r="D52" i="4" l="1"/>
  <c r="D56" i="4" s="1"/>
  <c r="D58" i="4" s="1"/>
  <c r="H23" i="6"/>
  <c r="H26" i="6" s="1"/>
  <c r="E75" i="4"/>
  <c r="G68" i="4"/>
  <c r="D71" i="4"/>
  <c r="E23" i="6"/>
  <c r="E26" i="6" s="1"/>
  <c r="F61" i="1"/>
  <c r="G71" i="4" l="1"/>
  <c r="D75" i="4"/>
  <c r="F11" i="1"/>
  <c r="F24" i="1" s="1"/>
  <c r="F15" i="4"/>
  <c r="F28" i="4" l="1"/>
  <c r="G11" i="1"/>
  <c r="G24" i="1"/>
  <c r="G15" i="4"/>
  <c r="F52" i="4" l="1"/>
  <c r="F56" i="4" s="1"/>
  <c r="F58" i="4" s="1"/>
  <c r="G28" i="4"/>
  <c r="G52" i="4" l="1"/>
  <c r="G56" i="4"/>
  <c r="F75" i="4" l="1"/>
  <c r="G58" i="4"/>
  <c r="G75" i="4" l="1"/>
</calcChain>
</file>

<file path=xl/sharedStrings.xml><?xml version="1.0" encoding="utf-8"?>
<sst xmlns="http://schemas.openxmlformats.org/spreadsheetml/2006/main" count="1674" uniqueCount="441">
  <si>
    <t>Správce:</t>
  </si>
  <si>
    <t xml:space="preserve">vedoucí odboru </t>
  </si>
  <si>
    <t>v tis.Kč</t>
  </si>
  <si>
    <t>§</t>
  </si>
  <si>
    <t>položka</t>
  </si>
  <si>
    <t>UZ</t>
  </si>
  <si>
    <t xml:space="preserve">název položky </t>
  </si>
  <si>
    <t>%</t>
  </si>
  <si>
    <t xml:space="preserve">Celkem </t>
  </si>
  <si>
    <t>FINANČNÍ VZTAHY K ROZPOČTŮM KRAJŮ</t>
  </si>
  <si>
    <t>K R A J</t>
  </si>
  <si>
    <t>příspěvek na výkon krajské správy celkem</t>
  </si>
  <si>
    <t>Středočeský</t>
  </si>
  <si>
    <t>Jihočeský</t>
  </si>
  <si>
    <t>Plzeňský</t>
  </si>
  <si>
    <t>Karlovarský</t>
  </si>
  <si>
    <t>Ústecký</t>
  </si>
  <si>
    <t>Liberecký</t>
  </si>
  <si>
    <t>Královehradecký</t>
  </si>
  <si>
    <t>Pardubický</t>
  </si>
  <si>
    <t>Vysočina</t>
  </si>
  <si>
    <t>Jihomoravský</t>
  </si>
  <si>
    <t>Olomoucký</t>
  </si>
  <si>
    <t>Zlínský</t>
  </si>
  <si>
    <t>Moravskoslezský</t>
  </si>
  <si>
    <t>Ú h r n</t>
  </si>
  <si>
    <t>Kritéria pro stanovení příspěvku na výkon státní správy:</t>
  </si>
  <si>
    <t xml:space="preserve">Odbor ekonomický </t>
  </si>
  <si>
    <t>ORJ - 07</t>
  </si>
  <si>
    <t>Ing. Jiří Juřena</t>
  </si>
  <si>
    <t xml:space="preserve">pol. 1361 - Správní poplatky                     </t>
  </si>
  <si>
    <t xml:space="preserve">§ 6172, pol. 2131 - Příjmy z pronájmu pozemků              </t>
  </si>
  <si>
    <t>Smlouva s Českými drahami, a.s. Praha o pronájmu parkovacích míst</t>
  </si>
  <si>
    <t xml:space="preserve">§ 6172, pol. 2132 - Příjmy z pronájmu ostatních nemovitostí     </t>
  </si>
  <si>
    <t>Příjmy z pronájmu nebytových prostor - provozování rychlého občerstvení (kantýna)</t>
  </si>
  <si>
    <t xml:space="preserve">§ 6172, pol. 2133 - Příjmy z pronájmu movitých věcí           </t>
  </si>
  <si>
    <t>Příjmy z pronájmu movitých věcí - provozování rychlého občerstvení (kantýna)</t>
  </si>
  <si>
    <t xml:space="preserve">Krajský úřad je v souvislosti s výkonem státní správy příjemcem správních poplatků podle zákona č. 634/2004 Sb., o správních poplatcích, za tyto úkony:                      </t>
  </si>
  <si>
    <t xml:space="preserve">položka 17 -  vydání stavebního povolení  </t>
  </si>
  <si>
    <t xml:space="preserve">§ 1032, pol. 2131 - Příjmy z pronájmu pozemků              </t>
  </si>
  <si>
    <t xml:space="preserve">Příjmem rozpočtu kraje je výnos z pokut uložených podle </t>
  </si>
  <si>
    <t xml:space="preserve"> - ust. § 31 odst. 8 zákona č. 99/2004 Sb., o rybářství,   rybářskou stráží a krajským úřadem, </t>
  </si>
  <si>
    <t xml:space="preserve"> - ust. § 88a  zákona č. 114/1992 sb., o ochraně přírody a krajiny ve znění pozdějších předpisů,  krajským úřadem,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</si>
  <si>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</si>
  <si>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- ust. § 35 zákona č. 274/2001 Sb., o vodovodech a kanalizacích,  krajským úřadem,              </t>
  </si>
  <si>
    <t>Odbor životního prostředí a zemědělství, ORJ - 09</t>
  </si>
  <si>
    <t>4. Odbor zdravotnictví, ORJ - 14</t>
  </si>
  <si>
    <t xml:space="preserve">Příjmy z pronájmu nemovitostí: </t>
  </si>
  <si>
    <t xml:space="preserve">§ 6172, pol. 3111 - Příjmy z prodeje pozemků                </t>
  </si>
  <si>
    <t>Příjmy z prodeje pozemků.</t>
  </si>
  <si>
    <t xml:space="preserve">§ 6172, pol. 3112 - Příjmy z prodeje ostatních nemovitostí a jejich částí </t>
  </si>
  <si>
    <t>Příjmy z prodeje nemovitostí.</t>
  </si>
  <si>
    <t xml:space="preserve">§ 6310, pol. 2141 - Příjmy z úroků                                          </t>
  </si>
  <si>
    <t>Odbor ekonomický, ORJ - 07</t>
  </si>
  <si>
    <t xml:space="preserve">Příjmy z úroků z bankovních účtů. </t>
  </si>
  <si>
    <t xml:space="preserve">§ 6172, pol. 2122 - Odvody příspěvkových organizací        </t>
  </si>
  <si>
    <t>koeficient   -    6,751705</t>
  </si>
  <si>
    <t>Daňové příjmy</t>
  </si>
  <si>
    <t>Daň z příjmů fyzických osob - závislá činnost</t>
  </si>
  <si>
    <t>Daň z příjmů fyzických osob - podnikatelé</t>
  </si>
  <si>
    <t>Daň z příjmů fyzických osob - zvláštní sazba</t>
  </si>
  <si>
    <t xml:space="preserve">Daň z příjmů právnických osob </t>
  </si>
  <si>
    <t>Daň z přidané hodnoty</t>
  </si>
  <si>
    <t>Daňový příjem</t>
  </si>
  <si>
    <t>celkem</t>
  </si>
  <si>
    <t>kraje</t>
  </si>
  <si>
    <t>DPH</t>
  </si>
  <si>
    <t>v tom:</t>
  </si>
  <si>
    <t>Daň z příjmů právnických osob celkem</t>
  </si>
  <si>
    <t>DPPO</t>
  </si>
  <si>
    <t>DPPO - placeno obcemi a kraji</t>
  </si>
  <si>
    <t>Daň z příjmů fyzických osob celkem</t>
  </si>
  <si>
    <t>DPFO - zvláštní sazba</t>
  </si>
  <si>
    <t>DPFO - závislá činnost celkem</t>
  </si>
  <si>
    <t>Daň z nemovitostí</t>
  </si>
  <si>
    <t>Celkem daňové příjmy</t>
  </si>
  <si>
    <t>Schválený rozpočet 2006</t>
  </si>
  <si>
    <t>Rozdíl</t>
  </si>
  <si>
    <t xml:space="preserve">obce </t>
  </si>
  <si>
    <t>DPFO - z podnikání celkem</t>
  </si>
  <si>
    <t>DPFO -  sdílená část</t>
  </si>
  <si>
    <t>DPFO - 1,5 % motivace</t>
  </si>
  <si>
    <t>v mld.Kč</t>
  </si>
  <si>
    <t>a) Příjmy Olomouckého kraje</t>
  </si>
  <si>
    <t>název položky</t>
  </si>
  <si>
    <t>mezisoučet - daňové příjmy</t>
  </si>
  <si>
    <t>-</t>
  </si>
  <si>
    <t>Správní poplatky</t>
  </si>
  <si>
    <t xml:space="preserve">Odvody příspěvkových organizací </t>
  </si>
  <si>
    <t>Příjmy z pronájmu pozemků</t>
  </si>
  <si>
    <t>Příjmy z pronájmu ostatních nemovitostí a jejich částí</t>
  </si>
  <si>
    <t>Příjmy z pronájmu movitých věcí</t>
  </si>
  <si>
    <t>Příjmy z prodeje pozemků</t>
  </si>
  <si>
    <t xml:space="preserve">Příjmy z prodeje ostatních nemovitostí a jejich částí </t>
  </si>
  <si>
    <t>Příjmy z úroků</t>
  </si>
  <si>
    <t>Neinvestiční přijaté dotace ze státního rozpočtu v rámci souhrnného dotačního vztahu</t>
  </si>
  <si>
    <t xml:space="preserve">Splátky půjčených prostředků od obcí </t>
  </si>
  <si>
    <t>Celkem</t>
  </si>
  <si>
    <t>b) Fond sociálních potřeb</t>
  </si>
  <si>
    <t>Převody z rozpočtových účtů</t>
  </si>
  <si>
    <t>Platby za odebrané množství podzemní vody</t>
  </si>
  <si>
    <t>Příjmy Olomouckého kraje celkem</t>
  </si>
  <si>
    <t>Konsolidace</t>
  </si>
  <si>
    <t>Příjmy Olomouckého kraje celkem (po konsolidaci*)</t>
  </si>
  <si>
    <t>Konsolidace je očištění údajů v rozpočtu o interní přesuny peněžních prostředků uvnitř organizace mezi jednotlivými účty.</t>
  </si>
  <si>
    <t xml:space="preserve"> -</t>
  </si>
  <si>
    <t>Splátky půjčených prostředků od obecně prospěšných společností a podobných subjektů</t>
  </si>
  <si>
    <t xml:space="preserve"> - oblast školství </t>
  </si>
  <si>
    <t xml:space="preserve"> - oblast dopravy</t>
  </si>
  <si>
    <t xml:space="preserve"> - oblast kultury</t>
  </si>
  <si>
    <t xml:space="preserve"> - oblast sociálních věcí </t>
  </si>
  <si>
    <t xml:space="preserve"> - oblast zdravotnictví </t>
  </si>
  <si>
    <t>Příjmy z finančního vypořádání minulých let mezi krajem a obcemi</t>
  </si>
  <si>
    <t>1. Odvody z investičního fondu (v souvislosti s poskytnutím příspěvku na provoz - odpisy), UZ 006:</t>
  </si>
  <si>
    <t xml:space="preserve">2. Odvody z investičního fondu (spoluúčast na realizaci investičních akcí): </t>
  </si>
  <si>
    <t xml:space="preserve"> - oblast kultury (nové akce)</t>
  </si>
  <si>
    <t xml:space="preserve">položka 96 - vydání integrovaného povolení nebo jeho změn                                                                     </t>
  </si>
  <si>
    <t>položka 122 - vydání rozhodnutí o udělení souhlasu v oblasti nakládání s odpady</t>
  </si>
  <si>
    <t>Financování celkem</t>
  </si>
  <si>
    <t>Celkové příjmy Olomouckého kraje celkem (včetně financování)</t>
  </si>
  <si>
    <t>Pokuty uložené za porušení povinností stanovených zákonem č. 40/1995 Sb., o regulaci reklamy a o změně a doplnění zákona č. 468/1991 Sb., o provozování rozhlasového a televizního vysílání a zákonem č. 562/1990 Sb., o cenách ve znění pozdějších předpisů</t>
  </si>
  <si>
    <t xml:space="preserve">Nostrifikace - uznávání rovnocennosti vysvědčení vydaných zahraničními školami. </t>
  </si>
  <si>
    <t>d) Financování</t>
  </si>
  <si>
    <t>Změna stavu krátkodobých prostředků na bankovních účtech</t>
  </si>
  <si>
    <t>Rekapitulace:</t>
  </si>
  <si>
    <t xml:space="preserve"> - oblast zdravotnictví  (nové akce)</t>
  </si>
  <si>
    <t>Příjmy z poskytování služeb a výrobků</t>
  </si>
  <si>
    <t xml:space="preserve">§ 3769, pol. 2212 - Sankční platby přijaté od jiných subjektů                        </t>
  </si>
  <si>
    <t xml:space="preserve">§ 6172, pol. 2212 - Sankční platby přijaté od jiných subjektů     </t>
  </si>
  <si>
    <t>Sankční platby přijaté od jiných subjektů</t>
  </si>
  <si>
    <t>ORG</t>
  </si>
  <si>
    <t>6172</t>
  </si>
  <si>
    <t>2122</t>
  </si>
  <si>
    <t xml:space="preserve">Odvody příspěvkových organizací        </t>
  </si>
  <si>
    <t>Oblast zdravotnictví</t>
  </si>
  <si>
    <t>CELKEM</t>
  </si>
  <si>
    <t>Převody z ostatních vlastních fondů</t>
  </si>
  <si>
    <t>Přijaté nekapitálové příspěvky a náhrady</t>
  </si>
  <si>
    <t>Dlouhodobé přijaté půjčené prostředky</t>
  </si>
  <si>
    <t>c) Fond na podporu výstavby a obnovy vodohospodářské infrastruktury na území Olomouckého kraje</t>
  </si>
  <si>
    <t xml:space="preserve">Celkem za oblast školství </t>
  </si>
  <si>
    <t>Celkem za oblast dopravy</t>
  </si>
  <si>
    <t>Celkem za oblast kultury</t>
  </si>
  <si>
    <t xml:space="preserve">Celkem za oblast sociální </t>
  </si>
  <si>
    <t xml:space="preserve">Celkem za oblast zdravotnictví </t>
  </si>
  <si>
    <t>1. Kancelář ředitele, ORJ - 03, ORG 90 000 000 000</t>
  </si>
  <si>
    <t>Poznámka: v části upravený rozpočet a skutečnost nejsou uvedeny všechny položky, protože nejsou součástí schváleného rozpočtu.</t>
  </si>
  <si>
    <t>Celkem za oblast školství</t>
  </si>
  <si>
    <t xml:space="preserve">Mateřská škola Olomouc, Blanická 16 </t>
  </si>
  <si>
    <t>ZŠ a MŠ při FN Olomouc</t>
  </si>
  <si>
    <t>ZŠ a MŠ logopedická Olomouc</t>
  </si>
  <si>
    <t>ZŠ prof. V. Vejdovského Litovel, nám. P. Otakara 777</t>
  </si>
  <si>
    <t>ZŠ prof. Z. Matějčka Olomouc, Svatoplukova 11</t>
  </si>
  <si>
    <t>Střední škola , Olomouc - Svatý Kopeček, B. Dvorského 17</t>
  </si>
  <si>
    <t xml:space="preserve">Základní škola Šternberk, Olomoucká 76 </t>
  </si>
  <si>
    <t xml:space="preserve">Základní škola Uničov, Šternberská 35 </t>
  </si>
  <si>
    <t>ZŠ, DD a ŠJ Litovel</t>
  </si>
  <si>
    <t>Gymnázium Jana Opletala, Litovel, Opletalova 189</t>
  </si>
  <si>
    <t>Gymnázium, Olomouc, Čajkovského 9</t>
  </si>
  <si>
    <t>Slovanské gymnázium, Olomouc, tř. J. z Poděbrad 13</t>
  </si>
  <si>
    <t>Gymnázium, Olomouc - Hejčín, Tomkova 45</t>
  </si>
  <si>
    <t>Gymnázium, Šternberk, Horní náměstí 5</t>
  </si>
  <si>
    <t xml:space="preserve">Gymnázium, Uničov, Gymnazijní 257   </t>
  </si>
  <si>
    <t>VOŠ a SPŠ elektrotechnická, Olomouc, Božetěchova 3</t>
  </si>
  <si>
    <t>Střední průmyslová škola strojnická, Olomouc, tř. 17.listopadu 49</t>
  </si>
  <si>
    <t xml:space="preserve">Střední škola zemědělská, Olomouc, U Hradiska 4  </t>
  </si>
  <si>
    <t>Obchodní akademie, Olomouc, tř.Spojenců 11</t>
  </si>
  <si>
    <t>SZŠ a VOŠ zdravotnická E.Pöttinga, Olomouc, Pöttingova 2</t>
  </si>
  <si>
    <t>SOŠ a SOU, Uničov,  Moravské náměstí 681</t>
  </si>
  <si>
    <t>Střední odborná škola Litovel, Komenského 677</t>
  </si>
  <si>
    <t>Sigmundova střední škola strojírenská, Lutín</t>
  </si>
  <si>
    <t>Střední škola logistiky a chemie, Olomouc, U Hradiska 29</t>
  </si>
  <si>
    <t>Střední škola polytechnická, Olomouc, Rooseveltova 79</t>
  </si>
  <si>
    <t>Střední škola polygrafická, Olomouc, Střední Novosadská 55</t>
  </si>
  <si>
    <t>Střední odborná škola obchodu a služeb, Olomouc, Štursova 14</t>
  </si>
  <si>
    <t xml:space="preserve">Střední škola technická a obchodní, Olomouc, Kosinova 4 </t>
  </si>
  <si>
    <t xml:space="preserve">ZUŠ Iši Krejčího Olomouc, Na Vozovce 32 </t>
  </si>
  <si>
    <t xml:space="preserve">ZUŠ "Žerotín" Olomouc, Kavaleristů 6 </t>
  </si>
  <si>
    <t>ZUŠ  M. Stibora - výtvarný obor, Olomouc, Pionýrská 4</t>
  </si>
  <si>
    <t xml:space="preserve">Základní umělecká škola Litovel, Jungmannova 740 </t>
  </si>
  <si>
    <t xml:space="preserve">Základní umělecká škola, Uničov,  Litovelská 190 </t>
  </si>
  <si>
    <t>Dům dětí a mládeže Olomouc</t>
  </si>
  <si>
    <t xml:space="preserve">Dům dětí a mládeže Litovel </t>
  </si>
  <si>
    <t>Dům dětí a mládeže Vila Tereza, Uničov</t>
  </si>
  <si>
    <t>DD a ŠJ , Olomouc, U sportovní haly 1a</t>
  </si>
  <si>
    <t>PPP Olomouckého kraje, Olomouc, U Sportovní haly 1a</t>
  </si>
  <si>
    <t>ZŠ a MŠ Mohelnice, Masarykova 4</t>
  </si>
  <si>
    <t xml:space="preserve">SŠ, ZŠ a MŠ Šumperk, Hanácká 3 </t>
  </si>
  <si>
    <t>Základní škola a Dětský domov Zábřeh</t>
  </si>
  <si>
    <t xml:space="preserve">Gymnázium, Šumperk, Masaryk. nám. 8 </t>
  </si>
  <si>
    <t xml:space="preserve">Gymnázium, Zábřeh, nám.Osvobození 20 </t>
  </si>
  <si>
    <t>VOŠ a SPŠ, Šumperk, Gen. Krátkého 1</t>
  </si>
  <si>
    <t xml:space="preserve">VOŠ a SŠ automobilní, Zábřeh, U Dráhy 6 </t>
  </si>
  <si>
    <t xml:space="preserve">SPŠ elektrotechnická, Mohelnice, G. Svobody 2 </t>
  </si>
  <si>
    <t xml:space="preserve">Střední odborná škola, Šumperk, Zemědělská 3 </t>
  </si>
  <si>
    <t xml:space="preserve">SOŠ a SOU, Šumperk, Gen. Krátkého 30 </t>
  </si>
  <si>
    <t xml:space="preserve">Obchodní akademie, Mohelnice, Olomoucká 82 </t>
  </si>
  <si>
    <t>OA a JŠ s právem státní jazykové zkoušky, Šumperk, Hlavní třída 31</t>
  </si>
  <si>
    <t>Střední zdravotnická škola, Šumperk, Kladská 2</t>
  </si>
  <si>
    <t>SŠ železniční a stavební, Šumperk, Bulharská 8</t>
  </si>
  <si>
    <t>OU a Praktická škola, Mohelnice, Vodní 27</t>
  </si>
  <si>
    <t xml:space="preserve">ZUŠ, Mohelnice, náměstí Svobody 15 </t>
  </si>
  <si>
    <t>ZUŠ, Šumperk, Žerotínova 11</t>
  </si>
  <si>
    <t xml:space="preserve">ZUŠ, Zábřeh, Farní 9 </t>
  </si>
  <si>
    <t xml:space="preserve">Dům dětí a mládeže MAGNET, Mohelnice </t>
  </si>
  <si>
    <t>SŠ, ZŠ a MŠ Prostějov, Komenského 10</t>
  </si>
  <si>
    <t>Základní škola a Dětský domov Prostějov</t>
  </si>
  <si>
    <t>Gymnázium Jiřího Wolkera,  Prostějov, Kollárova 3</t>
  </si>
  <si>
    <t>SOŠ průmyslová a SOU strojírenské, Prostějov, Lidická 4</t>
  </si>
  <si>
    <t xml:space="preserve">Obchodní akademie, Prostějov, Palackého 18 </t>
  </si>
  <si>
    <t>Střední zdravotnická škola , Prostějov, Vápenice 3</t>
  </si>
  <si>
    <t xml:space="preserve">ZUŠ Konice, Na Příhonech 425 </t>
  </si>
  <si>
    <t xml:space="preserve">DD a ŠJ, Konice, Vrchlického 369 </t>
  </si>
  <si>
    <t xml:space="preserve">DD a ŠJ, Plumlov, Balkán 333 </t>
  </si>
  <si>
    <t>SCHOLA SERVIS - zařízení pro DVPP a středisko služeb školám, Prostějov, přispěvková organizace</t>
  </si>
  <si>
    <t xml:space="preserve">ZŠ a MŠ Hranice, Nová 1820 </t>
  </si>
  <si>
    <t>Základní škola Lipník n. Bečvou, Osecká 301</t>
  </si>
  <si>
    <t>Gymnázium J. Škody, Přerov, Komenského 29</t>
  </si>
  <si>
    <t xml:space="preserve">Gymnázium, Hranice, Zborovská 293 </t>
  </si>
  <si>
    <t xml:space="preserve">Gymnázium, Kojetín, Sv. Čecha 683 </t>
  </si>
  <si>
    <t>Střední průmyslová škola Hranice</t>
  </si>
  <si>
    <t>SPŠ stavební, Lipník n. Bečvou, Komenského sady 257</t>
  </si>
  <si>
    <t xml:space="preserve">Střední průmyslová škola, Přerov, Havlíčkova 2 </t>
  </si>
  <si>
    <t>SŠ gastronomie a služeb, Přerov, Šířava 7</t>
  </si>
  <si>
    <t>Střední lesnická škola, Hranice, Jurikova 588</t>
  </si>
  <si>
    <t xml:space="preserve">Gymnázium J. Blahoslava a Stř.ped.škola, Přerov, Denisova 3 </t>
  </si>
  <si>
    <t>Střední škola zemědělská, Přerov, Osmek 47</t>
  </si>
  <si>
    <t>OA a JŠ s právem státní jazykové zkoušky, Přerov, Bartošova 24</t>
  </si>
  <si>
    <t>Střední zdravotnická škola, Hranice, Studentská 1095</t>
  </si>
  <si>
    <t>Střední škola elektrotechnická, Lipník nad Bečvou, Tyršova 781</t>
  </si>
  <si>
    <t>Střední škola technická, Přerov, Kouřilkova 8</t>
  </si>
  <si>
    <t>Střední škola řezbářská, Tovačov, Nádražní 146</t>
  </si>
  <si>
    <t xml:space="preserve">Odborné učiliště, Křenovice 8 </t>
  </si>
  <si>
    <t xml:space="preserve">ZUŠ, Hranice, Školní náměstí 35 </t>
  </si>
  <si>
    <t>ZUŠ B. Kozánka, Přerov</t>
  </si>
  <si>
    <t>ZUŠ A. Dvořáka, Lipník nad Bečvou, Havlíčkova 643</t>
  </si>
  <si>
    <t>Středisko volného času ATLAS a BIOS, Přerov</t>
  </si>
  <si>
    <t xml:space="preserve">DD a ŠJ, Hranice, Purgešova 4 </t>
  </si>
  <si>
    <t xml:space="preserve">DD a ŠJ, Lipník nad Bečvou, Tyršova 772 </t>
  </si>
  <si>
    <t>DD a ŠJ, Přerov, Sušilova 25</t>
  </si>
  <si>
    <t>ZŠ a MŠ při Priessnitzových léčebných lázních a.s., Jeseník</t>
  </si>
  <si>
    <t xml:space="preserve">Základní škola Jeseník, Fučíkova 312 </t>
  </si>
  <si>
    <t>Gymnázium, Jeseník, Komenského 281</t>
  </si>
  <si>
    <t>SOŠ a SOU strojírenské a stavební, Jeseník, Dukelská 1240</t>
  </si>
  <si>
    <t>Hotelová škola Vincenze Priessnitze, Jeseník, Dukelská 680</t>
  </si>
  <si>
    <t>Odborné učiliště a Praktická škola, Lipová - lázně 458</t>
  </si>
  <si>
    <t>SOŠ gastronomie a potravinářství, Jeseník, U Jatek 8</t>
  </si>
  <si>
    <t xml:space="preserve">SOŠ a SOU zemědělské, Horní Heřmanice 47 </t>
  </si>
  <si>
    <t>Základní umělecká škola Karla Ditterse Vidnava</t>
  </si>
  <si>
    <t>Základní umělecká škola Franze Schuberta Zlaté Hory</t>
  </si>
  <si>
    <t>Dětský domov a Školní jídelna, Černá Voda 1</t>
  </si>
  <si>
    <t>Správa silnic Olomouckého kraje, příspěvková organizace</t>
  </si>
  <si>
    <t>Domov pro seniory Javorník,příspěvková organizace</t>
  </si>
  <si>
    <t>Domov důchodců Kobylá nad Vidnavkou,příspěvková organizace</t>
  </si>
  <si>
    <t>Středisko pečovatelské služby Jeseník,příspěvková organizace</t>
  </si>
  <si>
    <t>Domov důchodců Červenka,příspěvková organizace</t>
  </si>
  <si>
    <t>Dům seniorů FRANTIŠEK Náměšť na Hané, příspěvková organizace</t>
  </si>
  <si>
    <t>Domov důchodců Hrubá Voda, příspěvková organizace</t>
  </si>
  <si>
    <t>Domov seniorů POHODA Chválkovice, příspěvková organizace</t>
  </si>
  <si>
    <t>Sociální služby pro seniory Olomouc, příspěvková organizace</t>
  </si>
  <si>
    <t>Klíč  centrum sociálních služeb Olomouc,příspěvková organizace</t>
  </si>
  <si>
    <t>Nové Zámky - poskytovatel sociálních služeb, příspěvková organizace</t>
  </si>
  <si>
    <t>Středisko sociální prevence Olomouc,příspěvková organizace</t>
  </si>
  <si>
    <t>Domov důchodců Šumperk,příspěvková organizace</t>
  </si>
  <si>
    <t>Domov důchodců Libina,příspěvková organizace</t>
  </si>
  <si>
    <t>Domov důchodců Štíty,příspěvková organizace</t>
  </si>
  <si>
    <t>Sociální služby Šumperk,příspěvková organizace</t>
  </si>
  <si>
    <t>Penzion pro důchodce Loštice,příspěvková organizace</t>
  </si>
  <si>
    <t xml:space="preserve">Domov Paprsek Olšany,příspěvková organizace </t>
  </si>
  <si>
    <t>Duha - centrum sociálních služeb Vikýřovice,přísp. org.</t>
  </si>
  <si>
    <t>Domov důchodců Prostějov,příspěvková organizace</t>
  </si>
  <si>
    <t>Domov důchodců Jesenec,příspěvková organizace</t>
  </si>
  <si>
    <t>Domov "Na Zámku",příspěvková organizace</t>
  </si>
  <si>
    <t>Sociální služby Prostějov ,příspěvková organizace</t>
  </si>
  <si>
    <t>Centrum sociálních služeb Prostějov,příspěvková organizace</t>
  </si>
  <si>
    <t>Domov pro seniory Radkova Lhota,příspěvková organizace</t>
  </si>
  <si>
    <t>Domov pro seniory Tovačov,příspěvková organizace</t>
  </si>
  <si>
    <t>Domov Větrný mlýn Skalička ,příspěvková organizace</t>
  </si>
  <si>
    <t xml:space="preserve">Centrum Dominika Kokory, příspěvková organizace </t>
  </si>
  <si>
    <t xml:space="preserve">Domov ADAM Dřevohostice, příspěvková organizace </t>
  </si>
  <si>
    <t xml:space="preserve">Domov Na zámečku Rokytnice, příspěvková organizace </t>
  </si>
  <si>
    <t>Dětské centrum Pavučinka Šumperk, příspěvková organizace</t>
  </si>
  <si>
    <t>Zdravotnická záchranná služba Olomouckého kraje, příspěvková organizace</t>
  </si>
  <si>
    <t>Dětský domov a Školní jídelna, Jeseník, Priessnitzova 405</t>
  </si>
  <si>
    <t>Odborný léčebný ústav Paseka, příspěková organizace</t>
  </si>
  <si>
    <t>Odborný léčebný ústav neurologicko-geriatrický Moravský Beroun, příspěvková organizace</t>
  </si>
  <si>
    <t>Zdravotnická záchranná služba Olomouckého kraje, příspěvková organiazace</t>
  </si>
  <si>
    <t>SŠ sociální péče a služeb, Zábřeh,  nám. 8. května 2</t>
  </si>
  <si>
    <t xml:space="preserve">SOU obchodní Prostějov,  nám. E. Husserla 1 </t>
  </si>
  <si>
    <t xml:space="preserve">Nájemné z pronájmů nemovitostí je odváděno do rozpočtu Olomouckého kraje v souladu s usnesením Zastupitelstva Olomouckého kraje č. UZ/11/31/2009 ze dne 11.12.2009, podle kterého byla schválena změna zřizovací listiny Vědecké knihovny v Olomouci. Dle této úpravy jsou příjmy z pronájmu nemovitostí Vědecké knihovny v Olomouci příjmem Olomouckého kraje. </t>
  </si>
  <si>
    <t>Kanceláře hejtmana, ORJ - 02</t>
  </si>
  <si>
    <t>Příjem z pronájmu roleb městu Staré Město (2010/05461/KH/DSM) a Altis ski tour (2010/05462/KH/DSM), ORG 90000000000</t>
  </si>
  <si>
    <t xml:space="preserve">pol. 2441 - Splátky půjčených prostředků od obcí    </t>
  </si>
  <si>
    <t>1. Jeseníky - Sdružení cestovního ruchu - vrácení půjčky "Jeseníky turistům"</t>
  </si>
  <si>
    <t xml:space="preserve">Odbor životního prostředí a zemědělství, ORJ - 09, ORG 90 000 000 000 </t>
  </si>
  <si>
    <t>6. Odbor Krajský živnostenský úřad, ORJ - 15, ORG 90 000 000 000</t>
  </si>
  <si>
    <t>5. Odbor zdravotnictví, ORJ - 14, ORG 90 000 000 000</t>
  </si>
  <si>
    <t>4. Odbor dopravy a silničního hospodářství, ORJ - 12, ORG 90 000 000 000</t>
  </si>
  <si>
    <t>3. Odbor školství, mládeže a tělovýchovy, ORJ - 10, ORG 90 000 000 000</t>
  </si>
  <si>
    <t xml:space="preserve">2. Odbor životního prostředí a zemědělství, ORJ - 09, ORG 90 000 000 000 </t>
  </si>
  <si>
    <t>1. Odbor správní a legislativní , ORJ - 05, ORG 90 000 000 000</t>
  </si>
  <si>
    <t>Kancelář ředitele, ORJ - 03 ORG 90 000 000 000</t>
  </si>
  <si>
    <t>Odbor majetkový a právní, ORJ - 04 , ORG 90 000 000 000</t>
  </si>
  <si>
    <t>Odbor majetkový a právní, ORJ - 04, ORG 90 000 000 000</t>
  </si>
  <si>
    <t>1. Odbor dopravy a silničního hospodářství, ORJ - 12, ORG 90 000 000 000</t>
  </si>
  <si>
    <t>2. Odbor Krajský živnostenský úřad, ORJ - 15, ORG 90 000 000 000</t>
  </si>
  <si>
    <t>3. Odbor kultury a památkové péče, ORJ - 13, ORG 90 000 001 601, UZ 23</t>
  </si>
  <si>
    <t>2. Odbor školství, mládeže a tělovýchovy, ORJ - 10, UZ 23</t>
  </si>
  <si>
    <t xml:space="preserve"> - ZZS OK , ORG 90 000 001 704, UZ 23</t>
  </si>
  <si>
    <t xml:space="preserve"> - OLÚ Moravský Beroun, ORG 90 000 001 701, UZ 23</t>
  </si>
  <si>
    <t xml:space="preserve"> - OLÚ Paseka, ORG 90 000 001 700, UZ 23</t>
  </si>
  <si>
    <t xml:space="preserve"> - Středomoravská nemocniční, a.s. , ORG 90 000 003 014, UZ 25</t>
  </si>
  <si>
    <t>Rozpočet na rok 2012</t>
  </si>
  <si>
    <t>SOŠ lesnická a strojírenská, Šternberk, Opavská 4</t>
  </si>
  <si>
    <t>Školní jídelna Olomouc-Hejčín, příspěvková organizace</t>
  </si>
  <si>
    <t xml:space="preserve">SŠ designu a módy, Prostějov, Vápenice 1 </t>
  </si>
  <si>
    <t>Vědecká knihovna v Olomouci</t>
  </si>
  <si>
    <t>Vlastivědné muzeum v Olomouci</t>
  </si>
  <si>
    <t>Archeologické centrum Olomouc, příspěvková organizace</t>
  </si>
  <si>
    <t>Muzeum Prostějovska v Prostějově, příspěvková organizace</t>
  </si>
  <si>
    <t>Lidová hvězdárna v Prostějově, příspěvková organizace</t>
  </si>
  <si>
    <t>Muzeum Komenského v Přerově, příspěvková organizace</t>
  </si>
  <si>
    <t>Vlastivědné muzeum v Šumperku, příspěvková organizace</t>
  </si>
  <si>
    <t>Vlastivědné muzeum Jesenicka, příspěvková organizace</t>
  </si>
  <si>
    <t>Domov Sněženka Jeseník,příspěvková organizace</t>
  </si>
  <si>
    <t xml:space="preserve">Vincentinum - poskytovatel sociálních služeb Šternberk; příspěvlpvá organizace </t>
  </si>
  <si>
    <t>Sdružená zařízení pro péči o dítě v Olomouci, příspěvková organizace</t>
  </si>
  <si>
    <t xml:space="preserve"> - oblast školství (rozpracované a nové akce)</t>
  </si>
  <si>
    <t xml:space="preserve"> - oblast kultury ("Brána poznání dokořán" - rezerva na opravy)</t>
  </si>
  <si>
    <t xml:space="preserve">Oblast školství (v souvislosti s poskytnutím příspěvku na provoz - odpisy) </t>
  </si>
  <si>
    <t>Základní škola a Mateřská škola logopedická Olomouc</t>
  </si>
  <si>
    <t>SPŠ elektrotechnická, Mohelnice, Gen. Svobody 2</t>
  </si>
  <si>
    <t>Gymnázium Šternberk, Horní nám. 5</t>
  </si>
  <si>
    <t>SŠ Olomouc, Svatý Kopeček, B. Dvorského 17</t>
  </si>
  <si>
    <t>Gymnázium  Olomouc, Čajkovského 9</t>
  </si>
  <si>
    <t>SŠ elektrotechnická, Lipník nad Bečvou, Tyršova 781</t>
  </si>
  <si>
    <t>SCHOLA SERVIS, M.Pujmanové 754, Prostějov</t>
  </si>
  <si>
    <t>SOŠ a SOU Šumperk, Gen. Krátkého 30</t>
  </si>
  <si>
    <t>Gymnázium Jeseník, Komenského 281</t>
  </si>
  <si>
    <t>VOŠ a SPŠ, elektrotechnická, Olomouc, Božetěchova 3</t>
  </si>
  <si>
    <t>SOŠ Litovel, Komenského 677</t>
  </si>
  <si>
    <t>SŠZ, Olomouc, U Hradiska 4</t>
  </si>
  <si>
    <t>ZUŠ M. Stibora, Olomouc, Pionýrská 4</t>
  </si>
  <si>
    <t>Gymnázium Olomouc - Hejčín, Tomkova 45</t>
  </si>
  <si>
    <t>SŠ polytechnická, Olomouc, Rooseveltova 79</t>
  </si>
  <si>
    <t>SŠ řezbářská, Tovačov, Nádražní 146</t>
  </si>
  <si>
    <t>Gymnázium J. Blahoslava a SŠ pedagogická, Přerov</t>
  </si>
  <si>
    <t>Střední lesnická škola Hranice, Jurikova 588</t>
  </si>
  <si>
    <t>DD a ŠJ Plumlov, Balkán 333</t>
  </si>
  <si>
    <t>SŠ technická, Mohlenice, 1. máje 2</t>
  </si>
  <si>
    <t>SŠ sociální péče a služeb, Zábřeh, nám. 8. května 2</t>
  </si>
  <si>
    <t xml:space="preserve">Oblast školství (spoluúčast na realizaci investičních akcí) </t>
  </si>
  <si>
    <t xml:space="preserve">Oblast dopravy (v souvislosti s poskytnutím příspěvku na provoz - odpisy) </t>
  </si>
  <si>
    <t xml:space="preserve">Oblast kultury (v souvislosti s poskytnutím příspěvku na provoz - odpisy) </t>
  </si>
  <si>
    <t xml:space="preserve">Oblast kultury (spoluúčast na realizaci investičních akcí) </t>
  </si>
  <si>
    <t xml:space="preserve">Oblast sociální </t>
  </si>
  <si>
    <t xml:space="preserve">(v souvislosti s poskytnutím příspěvku na provoz - odpisy) </t>
  </si>
  <si>
    <t xml:space="preserve">Oblast zdravotnictví (v souvislosti s poskytnutím příspěvku na provoz - odpisy) </t>
  </si>
  <si>
    <t>očekávaná skutečnost 2012 dle predikce MF</t>
  </si>
  <si>
    <t>Nájemné Domu dětí a mládeže Olomouc, ORG 90 000 001 350</t>
  </si>
  <si>
    <t>Správní poplatky za oprávnění k poskytování zdravotních služeb dle zákona č. 372/2011 Sb.</t>
  </si>
  <si>
    <t xml:space="preserve">pol. 2420 - Splátky půjčených prostředků od obecně prospěšných společností a podobných subjektů, ORG 72 000 003 000, ORJ - 02    </t>
  </si>
  <si>
    <t>Rozpočet na rok 2013</t>
  </si>
  <si>
    <r>
      <t>SPŠ a OA, Uničov, Školní 164)</t>
    </r>
    <r>
      <rPr>
        <vertAlign val="superscript"/>
        <sz val="10"/>
        <rFont val="Arial CE"/>
        <charset val="238"/>
      </rPr>
      <t>1</t>
    </r>
  </si>
  <si>
    <r>
      <t>Střední škola technická, Mohelnice, 1. máje 2 )</t>
    </r>
    <r>
      <rPr>
        <vertAlign val="superscript"/>
        <sz val="10"/>
        <rFont val="Arial CE"/>
        <charset val="238"/>
      </rPr>
      <t>2</t>
    </r>
  </si>
  <si>
    <r>
      <t>Švehlova střední škola, Prostějov, nám. Spojenců 17)</t>
    </r>
    <r>
      <rPr>
        <vertAlign val="superscript"/>
        <sz val="10"/>
        <rFont val="Arial CE"/>
        <charset val="238"/>
      </rPr>
      <t>3</t>
    </r>
  </si>
  <si>
    <t>Koordinátor IDS Olomouckého kraje</t>
  </si>
  <si>
    <t>v tis. Kč</t>
  </si>
  <si>
    <t>Domov Alfreda Skeneho Pavlovice u Přerova,přísp. org.</t>
  </si>
  <si>
    <t xml:space="preserve">Pozn. : </t>
  </si>
  <si>
    <r>
      <rPr>
        <vertAlign val="superscript"/>
        <sz val="9"/>
        <rFont val="Arial"/>
        <family val="2"/>
        <charset val="238"/>
      </rPr>
      <t>) 1</t>
    </r>
    <r>
      <rPr>
        <sz val="9"/>
        <rFont val="Arial"/>
        <family val="2"/>
        <charset val="238"/>
      </rPr>
      <t xml:space="preserve">  Sloučení SOŠ a SOU, Uničov, Moravské Náměstí 681 se SPŠ a OA Uničov, Školní 164, k 31.8.2012. Nástupnická organizace je SPŠ a OA Uničov. Nový název je SPŠ a SOU, Uničov, Školní 164.</t>
    </r>
  </si>
  <si>
    <r>
      <rPr>
        <vertAlign val="superscript"/>
        <sz val="9"/>
        <rFont val="Arial"/>
        <family val="2"/>
        <charset val="238"/>
      </rPr>
      <t xml:space="preserve">) 2 </t>
    </r>
    <r>
      <rPr>
        <sz val="9"/>
        <rFont val="Arial"/>
        <family val="2"/>
        <charset val="238"/>
      </rPr>
      <t xml:space="preserve"> Sloučení Střední školy technické, Mohelnice, 1. máje 2 se SOU zemědělským, Loštice, Palackého 338. Nástupnická organizace je Střední škola technická, Mohelnice. Nový název organizace je Střední škola technická a zemědělská, Mohelnice</t>
    </r>
  </si>
  <si>
    <r>
      <rPr>
        <vertAlign val="superscript"/>
        <sz val="9"/>
        <rFont val="Arial"/>
        <family val="2"/>
        <charset val="238"/>
      </rPr>
      <t>) 3</t>
    </r>
    <r>
      <rPr>
        <sz val="9"/>
        <rFont val="Arial"/>
        <family val="2"/>
        <charset val="238"/>
      </rPr>
      <t xml:space="preserve">  Sloučení Švehlovy střední školy, Prostějov, nám. Spojenců 17 se SOU stavebním, Prostějov, Fanderlíkova 25. Nástupnická organizace je Švehlova střední škola, Prostějov. Nový název organizace je Švehlova střední škola polytechnická, Prostějov.</t>
    </r>
  </si>
  <si>
    <t>PŘÍJMY Olomouckého kraje na rok 2013 - odvody příspěvkových organizací</t>
  </si>
  <si>
    <t xml:space="preserve">pol. 8115 - Změna stavu krátkodobých prostředků na bankovních účtech </t>
  </si>
  <si>
    <t>Komentář:</t>
  </si>
  <si>
    <t xml:space="preserve">Daň z příjmů fyzických osob závislé činnosti a funkčních požitků </t>
  </si>
  <si>
    <t xml:space="preserve">Daň z příjmů fyzických osob ze samostatné výdělečné činnosti  </t>
  </si>
  <si>
    <t xml:space="preserve">Daň z příjmů fyzických osob z kapitálových výnosů </t>
  </si>
  <si>
    <t xml:space="preserve">Daň z příjmů právnických osob (bez placení obcemi) </t>
  </si>
  <si>
    <t xml:space="preserve">Daň z přidané hodnoty </t>
  </si>
  <si>
    <t>Správce: příslušné odbory</t>
  </si>
  <si>
    <t>Pro rok 2014 nebyl objem příspěvku valorizován</t>
  </si>
  <si>
    <t>schválený rozpočet 2013</t>
  </si>
  <si>
    <t>upravený rozpočet k 30.9.2013</t>
  </si>
  <si>
    <t>návrh rozpočtu 2014</t>
  </si>
  <si>
    <t>2. Příjmy Olomouckého kraje na rok 2014</t>
  </si>
  <si>
    <t>Vývoj daňových příjmů v roce 2014 až 2015 (souhrnně za kraje a obce)</t>
  </si>
  <si>
    <t>výhled včetně dopadů změn 2014</t>
  </si>
  <si>
    <t>výhled včetně dopadů změn 2015</t>
  </si>
  <si>
    <t>výhled včetně dopadů změn 2016</t>
  </si>
  <si>
    <t>Odvod z loterií</t>
  </si>
  <si>
    <t>Návrh daňových příjmů Olomouckého kraje na rok 2014</t>
  </si>
  <si>
    <t>očekávaná skutečnost 2013 dle předpokladu Olomouckého kraje</t>
  </si>
  <si>
    <t>predikce MF na rok 2014</t>
  </si>
  <si>
    <t>návrh rozpočtu                        na rok 2014</t>
  </si>
  <si>
    <t>Secat Olomouc, s.r.o. Praha - Nusle</t>
  </si>
  <si>
    <t>Správa nemovitostí a.s. Olomouc</t>
  </si>
  <si>
    <t xml:space="preserve">Nájemné za pronájem vlastní honitby Olomouckého kraje Valšovice Střední lesnické škole Hranice, Jurikova 3. Výše nájemného za jeden běžný myslivecký rok včetně smlouvy o pronájmu honitby byla schválena usnesením Rady Olomouckého kraje č. UR/96/4/2012 ze dne 11.9.2012. </t>
  </si>
  <si>
    <t xml:space="preserve">Příjmy za pokuty uložené podle zákona č. 111/1997 Sb., o silniční dopravě a podle zákona č. 13/1997 Sb., o pozemních komunikacích (vážení vozidel, příp. za nedodržení podmínek stavebního povolení). Podle vývoje příjmů za rok 2012 a 2013 dochází ve větší míře ke snižování sankčních plateb z důvodu dodržování výše uvedených zákonů jak řidičů tak i dopravců.  </t>
  </si>
  <si>
    <t>Hrabová - odstranění havárie opěrné zdi místní komunikace</t>
  </si>
  <si>
    <t>Brodek u Konice - stavební úpravy silnice IIII/37365</t>
  </si>
  <si>
    <t>Němčice nad Hanou - víceúčelová hala, centrum sportovně-kulturního využití</t>
  </si>
  <si>
    <t>Bohuslavice - stavební úpravy Kulturního domu</t>
  </si>
  <si>
    <t>Mylné platby</t>
  </si>
  <si>
    <t>2. PŘÍJMY OLOMOUCKÉHO KRAJE NA ROK 2014</t>
  </si>
  <si>
    <t>PŘÍJMY Olomouckého kraje na rok 2014</t>
  </si>
  <si>
    <t>7=6/2</t>
  </si>
  <si>
    <t>a) zapojení zůstatku roku 2013 - nájemné SMN, a.s.</t>
  </si>
  <si>
    <t>PŘÍJMY Olomouckého kraje na rok 2014 - odvody příspěvkových organizací</t>
  </si>
  <si>
    <t>Rozpočet na rok 2014</t>
  </si>
  <si>
    <t>ZŠ a MŠ prof. V. Vejdovského Olomouc,Tomkova 42</t>
  </si>
  <si>
    <t>SPŠ a SOU, Uničov, Školní 164</t>
  </si>
  <si>
    <t>SZŠ a VOŠ zdravot. Emanuela Pöttinga a JŠ s právem státní jazykové zkoušky Olomouc</t>
  </si>
  <si>
    <t xml:space="preserve">Střední škola technická a zemědělská Mohelnice, 1. máje 2 </t>
  </si>
  <si>
    <r>
      <t>Švehlova střední škola polytechnická Prostějov, nám. Spojenců 17)</t>
    </r>
    <r>
      <rPr>
        <vertAlign val="superscript"/>
        <sz val="10"/>
        <rFont val="Arial CE"/>
        <charset val="238"/>
      </rPr>
      <t>3</t>
    </r>
  </si>
  <si>
    <t>Muzeum a galerie v Prostějově, příspěvková organizace</t>
  </si>
  <si>
    <t>Dětské centrum Ostrůvek, příspěvková organizace</t>
  </si>
  <si>
    <t>b) zapojení zůstatku z úvěru EIB</t>
  </si>
  <si>
    <t>c) zapojení zůstatku z roku 2013</t>
  </si>
  <si>
    <t>skutečnost k 22.11.2013</t>
  </si>
  <si>
    <t xml:space="preserve">Do příspěvku na rok 2014 byl oproti roku 2013 promítnut vliv zákona č. 186/2013 Sb., o státním občanství, úhrnem cca 2,8 mil.Kč, znamenající přesun agend ze statutárních měst Plzně, Brna a Ostravy na Plzeňský, Jihomoravský a Moravskoslezský kraj. </t>
  </si>
  <si>
    <t xml:space="preserve">Objem příspěvku na rok 2014 byl dále navýšen celkem o cca 2,4 mil. Kč na výkon kompetencí dle zákona č. 226/2013 Sb. O uvádění dřeva a dřevařských výrobků na trh. </t>
  </si>
  <si>
    <t>SCHOLA SERVIS - zařízení pro DVPP a středisko služeb školám, Prostějov, příspěvková organizace</t>
  </si>
  <si>
    <t>Odborný léčebný ústav Paseka, příspěvková organizace</t>
  </si>
  <si>
    <t>SŠ technická, Mohelnice, 1. máje 2</t>
  </si>
  <si>
    <t>Domov pro seniory Javorník, příspěvková organizace</t>
  </si>
  <si>
    <t>Domov důchodců Kobylá nad Vidnavkou, příspěvková organizace</t>
  </si>
  <si>
    <t>Domov Sněženka Jeseník, příspěvková organizace</t>
  </si>
  <si>
    <t>Středisko pečovatelské služby Jeseník, příspěvková organizace</t>
  </si>
  <si>
    <t>Domov důchodců Červenka, příspěvková organizace</t>
  </si>
  <si>
    <t xml:space="preserve">Vincentinum - poskytovatel sociálních služeb Šternberk; příspěvková organizace </t>
  </si>
  <si>
    <t>7=6/4</t>
  </si>
  <si>
    <t>daň z podnikání - sdílená část výnosů</t>
  </si>
  <si>
    <t>daň z podnikání - 30 %</t>
  </si>
  <si>
    <t xml:space="preserve">Správní poplatky za vidimaci a legalizaci, vydávání osvědčení o státním občanství, výpisy z registru a matričních knih, ověřené výstupy z centrálních evidencí a rejstříků. </t>
  </si>
  <si>
    <t xml:space="preserve">Správní poplatky za vydání rozhodnutí silničního správního úřadu a speciálního stavebního úřadu, za vydání osvědčení odborné způsobilosti dopravců, za vydání průkazu profesní způsobilosti učitelů výuky a výcviku (učitelé autoškol), za vydání licence k provozování vnitrostátní linkové osobní dopravy, za vydání a opis osvědčení čedičů (dle novely zákona o správních poplatcích se od 1.7.2012  poplatky za euro licence a osvědčení řidičů včetně jejich opisů staly  správním poplatkem a sazba za vydání byla novelou výrazně zvýšena)a za náklady řízení dle § 79 odst. 5 Správního řádu. V roce  2014 bude končit pětiletá platnost euro licencí, které budou dopravci obnovovány - nově na 10 let. </t>
  </si>
  <si>
    <t xml:space="preserve">Náklady řízení stanovené podle § 79 odst. 5 zákona č. 500/2004 Sb., správní řád, ve znění pozdějších  předpisů  ve spojení s  § 6 odst. 1 vyhlášky Ministerstva vnitra  č. 520/2005 Sb.,  o  rozsahu  hotových výdajů  a  ušlého výdělku, které správní orgán hradí jiným osobám, a o výši paušální částky nákladů řízení. Správní poplatky  za  vydávání  ověřených výstupů z  informačních  systémů veřejné správy podle zákona č. 365/2000 Sb., ve znění pozdějších předpisů a za provádění autorizované konverze podle zákona č. 300/2008 Sb., ve znění pozdějších předpisů.     </t>
  </si>
  <si>
    <t xml:space="preserve"> - oblast dopravy (rozpracované akce)</t>
  </si>
  <si>
    <t xml:space="preserve"> - ust. § 38 odst. 7 zákona č. 76/2002 Sb., o integrované prevenci, krajským úřadem a 50% výše pokut uložených ČIŽP a KHS, </t>
  </si>
  <si>
    <t>2. Jeseníky - Sdružení cestovního ruchu - vrácení půjčky na překlenutí nedostatku hotovosti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</si>
</sst>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K_č_-;\-* #,##0.00\ _K_č_-;_-* &quot;-&quot;??\ _K_č_-;_-@_-"/>
    <numFmt numFmtId="164" formatCode="##,##0"/>
    <numFmt numFmtId="165" formatCode="#,##0_\&quot;tis.Kč&quot;"/>
    <numFmt numFmtId="166" formatCode="#,##0.0"/>
    <numFmt numFmtId="167" formatCode="0.0"/>
    <numFmt numFmtId="168" formatCode="\-\ "/>
    <numFmt numFmtId="169" formatCode="#,##0.000"/>
    <numFmt numFmtId="170" formatCode="#,##0.0_\&quot;tis.Kč&quot;"/>
    <numFmt numFmtId="171" formatCode="0.###_\&quot;tis.Kč&quot;"/>
  </numFmts>
  <fonts count="3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indexed="9"/>
      <name val="Arial"/>
      <family val="2"/>
      <charset val="238"/>
    </font>
    <font>
      <b/>
      <sz val="12"/>
      <color indexed="9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indexed="19"/>
      <name val="Arial"/>
      <family val="2"/>
      <charset val="238"/>
    </font>
    <font>
      <sz val="16"/>
      <name val="Arial"/>
      <family val="2"/>
      <charset val="238"/>
    </font>
    <font>
      <sz val="9"/>
      <name val="Arial"/>
      <family val="2"/>
      <charset val="238"/>
    </font>
    <font>
      <b/>
      <i/>
      <sz val="11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0"/>
      <name val="Arial CE"/>
      <charset val="238"/>
    </font>
    <font>
      <sz val="11"/>
      <name val="Arial CE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9"/>
      <name val="Arial"/>
      <family val="2"/>
      <charset val="238"/>
    </font>
    <font>
      <vertAlign val="superscript"/>
      <sz val="10"/>
      <name val="Arial CE"/>
      <charset val="238"/>
    </font>
    <font>
      <vertAlign val="superscript"/>
      <sz val="9"/>
      <name val="Arial"/>
      <family val="2"/>
      <charset val="238"/>
    </font>
    <font>
      <b/>
      <u/>
      <sz val="14"/>
      <name val="Arial"/>
      <family val="2"/>
      <charset val="238"/>
    </font>
    <font>
      <b/>
      <i/>
      <sz val="12"/>
      <name val="Arial"/>
      <family val="2"/>
      <charset val="238"/>
    </font>
    <font>
      <sz val="11"/>
      <color theme="0"/>
      <name val="Arial"/>
      <family val="2"/>
      <charset val="238"/>
    </font>
    <font>
      <b/>
      <sz val="11.5"/>
      <name val="Arial"/>
      <family val="2"/>
      <charset val="238"/>
    </font>
    <font>
      <sz val="9.5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511">
    <xf numFmtId="0" fontId="0" fillId="0" borderId="0" xfId="0"/>
    <xf numFmtId="0" fontId="6" fillId="0" borderId="0" xfId="0" applyFont="1"/>
    <xf numFmtId="0" fontId="14" fillId="0" borderId="0" xfId="0" applyFont="1"/>
    <xf numFmtId="3" fontId="3" fillId="0" borderId="4" xfId="0" applyNumberFormat="1" applyFont="1" applyFill="1" applyBorder="1" applyAlignment="1">
      <alignment horizontal="right"/>
    </xf>
    <xf numFmtId="3" fontId="7" fillId="0" borderId="5" xfId="0" applyNumberFormat="1" applyFont="1" applyFill="1" applyBorder="1"/>
    <xf numFmtId="3" fontId="5" fillId="0" borderId="5" xfId="0" applyNumberFormat="1" applyFont="1" applyFill="1" applyBorder="1" applyAlignment="1">
      <alignment horizontal="right"/>
    </xf>
    <xf numFmtId="3" fontId="5" fillId="0" borderId="6" xfId="0" applyNumberFormat="1" applyFont="1" applyFill="1" applyBorder="1" applyAlignment="1">
      <alignment horizontal="right"/>
    </xf>
    <xf numFmtId="3" fontId="5" fillId="0" borderId="7" xfId="0" applyNumberFormat="1" applyFont="1" applyFill="1" applyBorder="1" applyAlignment="1">
      <alignment horizontal="right"/>
    </xf>
    <xf numFmtId="167" fontId="0" fillId="0" borderId="0" xfId="0" applyNumberFormat="1" applyAlignment="1">
      <alignment horizontal="center"/>
    </xf>
    <xf numFmtId="0" fontId="12" fillId="0" borderId="8" xfId="0" applyFont="1" applyBorder="1"/>
    <xf numFmtId="0" fontId="12" fillId="0" borderId="9" xfId="0" applyFont="1" applyBorder="1"/>
    <xf numFmtId="0" fontId="12" fillId="0" borderId="0" xfId="0" applyFont="1"/>
    <xf numFmtId="0" fontId="12" fillId="4" borderId="10" xfId="0" applyFont="1" applyFill="1" applyBorder="1"/>
    <xf numFmtId="0" fontId="12" fillId="4" borderId="11" xfId="0" applyFont="1" applyFill="1" applyBorder="1"/>
    <xf numFmtId="0" fontId="18" fillId="0" borderId="10" xfId="0" applyFont="1" applyBorder="1"/>
    <xf numFmtId="0" fontId="18" fillId="0" borderId="11" xfId="0" applyFont="1" applyBorder="1"/>
    <xf numFmtId="0" fontId="18" fillId="0" borderId="0" xfId="0" applyFont="1"/>
    <xf numFmtId="0" fontId="12" fillId="0" borderId="10" xfId="0" applyFont="1" applyBorder="1"/>
    <xf numFmtId="0" fontId="12" fillId="0" borderId="11" xfId="0" applyFont="1" applyBorder="1"/>
    <xf numFmtId="0" fontId="19" fillId="0" borderId="10" xfId="0" applyFont="1" applyBorder="1"/>
    <xf numFmtId="0" fontId="19" fillId="0" borderId="11" xfId="0" applyFont="1" applyBorder="1"/>
    <xf numFmtId="0" fontId="19" fillId="0" borderId="0" xfId="0" applyFont="1"/>
    <xf numFmtId="0" fontId="12" fillId="0" borderId="0" xfId="0" applyFont="1" applyFill="1" applyBorder="1"/>
    <xf numFmtId="167" fontId="0" fillId="0" borderId="10" xfId="0" applyNumberFormat="1" applyBorder="1" applyAlignment="1">
      <alignment horizontal="center"/>
    </xf>
    <xf numFmtId="167" fontId="0" fillId="0" borderId="11" xfId="0" applyNumberFormat="1" applyBorder="1" applyAlignment="1">
      <alignment horizontal="center"/>
    </xf>
    <xf numFmtId="0" fontId="12" fillId="4" borderId="0" xfId="0" applyFont="1" applyFill="1"/>
    <xf numFmtId="3" fontId="3" fillId="0" borderId="14" xfId="0" applyNumberFormat="1" applyFont="1" applyFill="1" applyBorder="1" applyAlignment="1">
      <alignment horizontal="right" vertical="center"/>
    </xf>
    <xf numFmtId="0" fontId="6" fillId="0" borderId="0" xfId="0" applyFont="1" applyFill="1"/>
    <xf numFmtId="0" fontId="0" fillId="0" borderId="0" xfId="0" applyFill="1"/>
    <xf numFmtId="3" fontId="3" fillId="0" borderId="2" xfId="0" applyNumberFormat="1" applyFont="1" applyFill="1" applyBorder="1" applyAlignment="1">
      <alignment horizontal="right" vertical="center"/>
    </xf>
    <xf numFmtId="0" fontId="3" fillId="0" borderId="0" xfId="0" applyFont="1" applyFill="1"/>
    <xf numFmtId="3" fontId="3" fillId="0" borderId="0" xfId="0" applyNumberFormat="1" applyFont="1" applyFill="1"/>
    <xf numFmtId="1" fontId="0" fillId="0" borderId="0" xfId="0" applyNumberFormat="1" applyFill="1" applyAlignment="1">
      <alignment horizontal="center"/>
    </xf>
    <xf numFmtId="164" fontId="0" fillId="0" borderId="0" xfId="0" applyNumberFormat="1" applyFill="1"/>
    <xf numFmtId="3" fontId="0" fillId="0" borderId="0" xfId="0" applyNumberFormat="1" applyFill="1"/>
    <xf numFmtId="166" fontId="12" fillId="0" borderId="15" xfId="0" applyNumberFormat="1" applyFont="1" applyBorder="1" applyAlignment="1">
      <alignment horizontal="center"/>
    </xf>
    <xf numFmtId="166" fontId="12" fillId="0" borderId="16" xfId="0" applyNumberFormat="1" applyFont="1" applyBorder="1" applyAlignment="1">
      <alignment horizontal="center"/>
    </xf>
    <xf numFmtId="166" fontId="12" fillId="0" borderId="17" xfId="0" applyNumberFormat="1" applyFont="1" applyBorder="1" applyAlignment="1">
      <alignment horizontal="center"/>
    </xf>
    <xf numFmtId="166" fontId="12" fillId="4" borderId="18" xfId="0" applyNumberFormat="1" applyFont="1" applyFill="1" applyBorder="1" applyAlignment="1">
      <alignment horizontal="center"/>
    </xf>
    <xf numFmtId="166" fontId="12" fillId="4" borderId="2" xfId="0" applyNumberFormat="1" applyFont="1" applyFill="1" applyBorder="1" applyAlignment="1">
      <alignment horizontal="center"/>
    </xf>
    <xf numFmtId="166" fontId="12" fillId="4" borderId="19" xfId="0" applyNumberFormat="1" applyFont="1" applyFill="1" applyBorder="1" applyAlignment="1">
      <alignment horizontal="center"/>
    </xf>
    <xf numFmtId="166" fontId="18" fillId="0" borderId="18" xfId="0" applyNumberFormat="1" applyFont="1" applyBorder="1" applyAlignment="1">
      <alignment horizontal="center"/>
    </xf>
    <xf numFmtId="166" fontId="18" fillId="0" borderId="2" xfId="0" applyNumberFormat="1" applyFont="1" applyBorder="1" applyAlignment="1">
      <alignment horizontal="center"/>
    </xf>
    <xf numFmtId="166" fontId="18" fillId="0" borderId="19" xfId="0" applyNumberFormat="1" applyFont="1" applyBorder="1" applyAlignment="1">
      <alignment horizontal="center"/>
    </xf>
    <xf numFmtId="166" fontId="19" fillId="0" borderId="18" xfId="0" applyNumberFormat="1" applyFont="1" applyBorder="1" applyAlignment="1">
      <alignment horizontal="center"/>
    </xf>
    <xf numFmtId="166" fontId="19" fillId="0" borderId="2" xfId="0" applyNumberFormat="1" applyFont="1" applyBorder="1" applyAlignment="1">
      <alignment horizontal="center"/>
    </xf>
    <xf numFmtId="166" fontId="19" fillId="0" borderId="19" xfId="0" applyNumberFormat="1" applyFont="1" applyBorder="1" applyAlignment="1">
      <alignment horizontal="center"/>
    </xf>
    <xf numFmtId="166" fontId="12" fillId="0" borderId="18" xfId="0" applyNumberFormat="1" applyFont="1" applyBorder="1" applyAlignment="1">
      <alignment horizontal="center"/>
    </xf>
    <xf numFmtId="166" fontId="12" fillId="0" borderId="2" xfId="0" applyNumberFormat="1" applyFont="1" applyBorder="1" applyAlignment="1">
      <alignment horizontal="center"/>
    </xf>
    <xf numFmtId="166" fontId="12" fillId="0" borderId="19" xfId="0" applyNumberFormat="1" applyFont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14" xfId="0" applyFill="1" applyBorder="1" applyAlignment="1">
      <alignment horizontal="center" vertical="center" wrapText="1"/>
    </xf>
    <xf numFmtId="3" fontId="5" fillId="0" borderId="24" xfId="0" applyNumberFormat="1" applyFont="1" applyFill="1" applyBorder="1"/>
    <xf numFmtId="3" fontId="5" fillId="0" borderId="0" xfId="0" applyNumberFormat="1" applyFont="1" applyFill="1" applyBorder="1"/>
    <xf numFmtId="1" fontId="5" fillId="0" borderId="20" xfId="0" applyNumberFormat="1" applyFont="1" applyFill="1" applyBorder="1" applyAlignment="1">
      <alignment horizontal="left" vertical="center"/>
    </xf>
    <xf numFmtId="1" fontId="12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/>
    <xf numFmtId="0" fontId="9" fillId="0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0" fontId="0" fillId="0" borderId="0" xfId="0" applyFill="1" applyAlignment="1"/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168" fontId="3" fillId="0" borderId="28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 wrapText="1"/>
    </xf>
    <xf numFmtId="3" fontId="3" fillId="0" borderId="14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68" fontId="3" fillId="0" borderId="2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168" fontId="3" fillId="0" borderId="30" xfId="0" applyNumberFormat="1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31" xfId="0" applyFont="1" applyFill="1" applyBorder="1"/>
    <xf numFmtId="0" fontId="22" fillId="0" borderId="0" xfId="0" applyFont="1" applyFill="1"/>
    <xf numFmtId="168" fontId="3" fillId="0" borderId="23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/>
    <xf numFmtId="1" fontId="3" fillId="0" borderId="23" xfId="0" applyNumberFormat="1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/>
    </xf>
    <xf numFmtId="0" fontId="7" fillId="0" borderId="2" xfId="0" applyFont="1" applyFill="1" applyBorder="1"/>
    <xf numFmtId="0" fontId="3" fillId="0" borderId="31" xfId="0" applyFont="1" applyFill="1" applyBorder="1" applyAlignment="1">
      <alignment vertical="center" wrapText="1"/>
    </xf>
    <xf numFmtId="1" fontId="3" fillId="0" borderId="28" xfId="0" applyNumberFormat="1" applyFont="1" applyFill="1" applyBorder="1" applyAlignment="1">
      <alignment horizontal="center" vertical="center"/>
    </xf>
    <xf numFmtId="1" fontId="3" fillId="0" borderId="2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wrapText="1"/>
    </xf>
    <xf numFmtId="0" fontId="6" fillId="0" borderId="1" xfId="0" applyFont="1" applyFill="1" applyBorder="1"/>
    <xf numFmtId="3" fontId="6" fillId="0" borderId="1" xfId="0" applyNumberFormat="1" applyFont="1" applyFill="1" applyBorder="1"/>
    <xf numFmtId="0" fontId="7" fillId="0" borderId="0" xfId="0" applyFont="1" applyFill="1"/>
    <xf numFmtId="3" fontId="7" fillId="0" borderId="0" xfId="0" applyNumberFormat="1" applyFont="1" applyFill="1"/>
    <xf numFmtId="0" fontId="0" fillId="0" borderId="0" xfId="0" applyFill="1" applyBorder="1"/>
    <xf numFmtId="0" fontId="9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3" fillId="0" borderId="43" xfId="0" applyFont="1" applyFill="1" applyBorder="1"/>
    <xf numFmtId="0" fontId="8" fillId="0" borderId="44" xfId="0" applyFont="1" applyFill="1" applyBorder="1" applyAlignment="1">
      <alignment horizontal="center"/>
    </xf>
    <xf numFmtId="166" fontId="7" fillId="0" borderId="5" xfId="0" applyNumberFormat="1" applyFont="1" applyFill="1" applyBorder="1"/>
    <xf numFmtId="0" fontId="3" fillId="0" borderId="45" xfId="0" applyFont="1" applyFill="1" applyBorder="1"/>
    <xf numFmtId="0" fontId="8" fillId="0" borderId="46" xfId="0" applyFont="1" applyFill="1" applyBorder="1" applyAlignment="1">
      <alignment horizontal="center"/>
    </xf>
    <xf numFmtId="0" fontId="25" fillId="0" borderId="0" xfId="0" applyFont="1" applyFill="1" applyBorder="1" applyAlignment="1" applyProtection="1">
      <alignment shrinkToFit="1"/>
    </xf>
    <xf numFmtId="0" fontId="26" fillId="0" borderId="0" xfId="0" applyFont="1" applyFill="1" applyBorder="1" applyAlignment="1" applyProtection="1">
      <alignment shrinkToFit="1"/>
    </xf>
    <xf numFmtId="0" fontId="25" fillId="0" borderId="0" xfId="0" applyFont="1" applyFill="1" applyBorder="1" applyAlignment="1" applyProtection="1">
      <alignment wrapText="1" shrinkToFit="1"/>
    </xf>
    <xf numFmtId="0" fontId="25" fillId="0" borderId="0" xfId="0" applyFont="1" applyFill="1" applyBorder="1" applyAlignment="1" applyProtection="1">
      <alignment wrapText="1"/>
    </xf>
    <xf numFmtId="0" fontId="26" fillId="0" borderId="0" xfId="0" applyFont="1" applyFill="1" applyBorder="1" applyAlignment="1" applyProtection="1">
      <alignment wrapText="1"/>
    </xf>
    <xf numFmtId="0" fontId="25" fillId="0" borderId="2" xfId="0" applyFont="1" applyFill="1" applyBorder="1" applyAlignment="1" applyProtection="1">
      <alignment wrapText="1"/>
    </xf>
    <xf numFmtId="0" fontId="25" fillId="0" borderId="47" xfId="0" applyFont="1" applyFill="1" applyBorder="1" applyAlignment="1" applyProtection="1">
      <alignment shrinkToFit="1"/>
    </xf>
    <xf numFmtId="0" fontId="25" fillId="0" borderId="2" xfId="0" applyFont="1" applyFill="1" applyBorder="1" applyAlignment="1" applyProtection="1">
      <alignment shrinkToFit="1"/>
    </xf>
    <xf numFmtId="1" fontId="5" fillId="0" borderId="48" xfId="0" applyNumberFormat="1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left"/>
    </xf>
    <xf numFmtId="10" fontId="0" fillId="0" borderId="0" xfId="0" applyNumberFormat="1" applyFill="1" applyAlignment="1">
      <alignment horizontal="right"/>
    </xf>
    <xf numFmtId="0" fontId="12" fillId="0" borderId="34" xfId="0" applyFont="1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164" fontId="0" fillId="0" borderId="47" xfId="0" applyNumberFormat="1" applyFill="1" applyBorder="1" applyAlignment="1">
      <alignment wrapText="1"/>
    </xf>
    <xf numFmtId="1" fontId="0" fillId="0" borderId="25" xfId="0" applyNumberFormat="1" applyFill="1" applyBorder="1" applyAlignment="1">
      <alignment horizontal="center" vertical="center" wrapText="1"/>
    </xf>
    <xf numFmtId="1" fontId="0" fillId="0" borderId="26" xfId="0" applyNumberFormat="1" applyFill="1" applyBorder="1" applyAlignment="1">
      <alignment horizontal="center" vertical="center" wrapText="1"/>
    </xf>
    <xf numFmtId="164" fontId="0" fillId="0" borderId="26" xfId="0" applyNumberForma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1" fontId="0" fillId="0" borderId="47" xfId="0" applyNumberFormat="1" applyFill="1" applyBorder="1" applyAlignment="1">
      <alignment horizontal="center"/>
    </xf>
    <xf numFmtId="164" fontId="0" fillId="0" borderId="47" xfId="0" applyNumberFormat="1" applyFill="1" applyBorder="1"/>
    <xf numFmtId="10" fontId="0" fillId="0" borderId="0" xfId="0" applyNumberFormat="1" applyFill="1" applyBorder="1" applyAlignment="1">
      <alignment horizontal="right"/>
    </xf>
    <xf numFmtId="0" fontId="12" fillId="0" borderId="49" xfId="0" applyFont="1" applyFill="1" applyBorder="1"/>
    <xf numFmtId="1" fontId="12" fillId="0" borderId="31" xfId="0" applyNumberFormat="1" applyFont="1" applyFill="1" applyBorder="1" applyAlignment="1">
      <alignment horizontal="center"/>
    </xf>
    <xf numFmtId="164" fontId="12" fillId="0" borderId="31" xfId="0" applyNumberFormat="1" applyFont="1" applyFill="1" applyBorder="1"/>
    <xf numFmtId="164" fontId="12" fillId="0" borderId="26" xfId="0" applyNumberFormat="1" applyFont="1" applyFill="1" applyBorder="1"/>
    <xf numFmtId="0" fontId="12" fillId="0" borderId="31" xfId="0" applyFont="1" applyFill="1" applyBorder="1"/>
    <xf numFmtId="0" fontId="0" fillId="0" borderId="34" xfId="0" applyFill="1" applyBorder="1" applyAlignment="1">
      <alignment horizontal="left" vertical="center"/>
    </xf>
    <xf numFmtId="0" fontId="12" fillId="0" borderId="52" xfId="0" applyFont="1" applyFill="1" applyBorder="1"/>
    <xf numFmtId="1" fontId="12" fillId="0" borderId="26" xfId="0" applyNumberFormat="1" applyFont="1" applyFill="1" applyBorder="1" applyAlignment="1">
      <alignment horizontal="center"/>
    </xf>
    <xf numFmtId="0" fontId="12" fillId="0" borderId="26" xfId="0" applyFont="1" applyFill="1" applyBorder="1"/>
    <xf numFmtId="3" fontId="5" fillId="0" borderId="27" xfId="0" applyNumberFormat="1" applyFont="1" applyFill="1" applyBorder="1"/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1" fontId="3" fillId="5" borderId="0" xfId="0" applyNumberFormat="1" applyFont="1" applyFill="1" applyAlignment="1">
      <alignment horizontal="left"/>
    </xf>
    <xf numFmtId="1" fontId="4" fillId="5" borderId="0" xfId="0" applyNumberFormat="1" applyFont="1" applyFill="1" applyAlignment="1">
      <alignment horizontal="left"/>
    </xf>
    <xf numFmtId="0" fontId="14" fillId="5" borderId="0" xfId="0" applyFont="1" applyFill="1"/>
    <xf numFmtId="0" fontId="3" fillId="5" borderId="2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5" fillId="5" borderId="0" xfId="0" applyFont="1" applyFill="1"/>
    <xf numFmtId="1" fontId="3" fillId="5" borderId="0" xfId="0" applyNumberFormat="1" applyFont="1" applyFill="1" applyAlignment="1">
      <alignment horizontal="center"/>
    </xf>
    <xf numFmtId="0" fontId="3" fillId="5" borderId="0" xfId="0" applyFont="1" applyFill="1"/>
    <xf numFmtId="3" fontId="3" fillId="5" borderId="0" xfId="0" applyNumberFormat="1" applyFont="1" applyFill="1"/>
    <xf numFmtId="10" fontId="3" fillId="5" borderId="0" xfId="0" applyNumberFormat="1" applyFont="1" applyFill="1"/>
    <xf numFmtId="0" fontId="6" fillId="5" borderId="0" xfId="0" applyFont="1" applyFill="1"/>
    <xf numFmtId="1" fontId="3" fillId="5" borderId="0" xfId="0" applyNumberFormat="1" applyFont="1" applyFill="1" applyBorder="1" applyAlignment="1">
      <alignment wrapText="1"/>
    </xf>
    <xf numFmtId="1" fontId="6" fillId="5" borderId="0" xfId="0" applyNumberFormat="1" applyFont="1" applyFill="1" applyBorder="1" applyAlignment="1">
      <alignment horizontal="left"/>
    </xf>
    <xf numFmtId="165" fontId="6" fillId="5" borderId="0" xfId="0" applyNumberFormat="1" applyFont="1" applyFill="1" applyBorder="1" applyAlignment="1">
      <alignment horizontal="right"/>
    </xf>
    <xf numFmtId="0" fontId="6" fillId="5" borderId="0" xfId="0" applyFont="1" applyFill="1" applyBorder="1"/>
    <xf numFmtId="0" fontId="3" fillId="5" borderId="0" xfId="0" applyFont="1" applyFill="1" applyAlignment="1">
      <alignment horizontal="left"/>
    </xf>
    <xf numFmtId="3" fontId="3" fillId="5" borderId="0" xfId="0" applyNumberFormat="1" applyFont="1" applyFill="1" applyAlignment="1">
      <alignment horizontal="left"/>
    </xf>
    <xf numFmtId="10" fontId="3" fillId="5" borderId="0" xfId="0" applyNumberFormat="1" applyFont="1" applyFill="1" applyAlignment="1">
      <alignment horizontal="left"/>
    </xf>
    <xf numFmtId="0" fontId="3" fillId="5" borderId="0" xfId="0" applyFont="1" applyFill="1" applyBorder="1" applyAlignment="1">
      <alignment horizontal="left"/>
    </xf>
    <xf numFmtId="0" fontId="3" fillId="5" borderId="2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 applyProtection="1">
      <alignment vertical="center" wrapText="1"/>
    </xf>
    <xf numFmtId="0" fontId="25" fillId="0" borderId="34" xfId="0" applyFont="1" applyFill="1" applyBorder="1" applyAlignment="1" applyProtection="1">
      <alignment shrinkToFit="1"/>
    </xf>
    <xf numFmtId="0" fontId="25" fillId="0" borderId="0" xfId="0" applyFont="1" applyFill="1" applyBorder="1" applyAlignment="1" applyProtection="1">
      <alignment vertical="center" wrapText="1" shrinkToFit="1"/>
    </xf>
    <xf numFmtId="4" fontId="0" fillId="0" borderId="0" xfId="0" applyNumberFormat="1" applyFill="1"/>
    <xf numFmtId="4" fontId="0" fillId="0" borderId="0" xfId="0" applyNumberFormat="1" applyFill="1" applyAlignment="1">
      <alignment horizontal="right"/>
    </xf>
    <xf numFmtId="4" fontId="3" fillId="0" borderId="22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4" fontId="3" fillId="0" borderId="33" xfId="0" applyNumberFormat="1" applyFont="1" applyFill="1" applyBorder="1" applyAlignment="1">
      <alignment vertical="center"/>
    </xf>
    <xf numFmtId="4" fontId="3" fillId="0" borderId="34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3" fillId="0" borderId="36" xfId="0" applyNumberFormat="1" applyFont="1" applyFill="1" applyBorder="1" applyAlignment="1">
      <alignment vertical="center"/>
    </xf>
    <xf numFmtId="1" fontId="12" fillId="0" borderId="14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/>
    <xf numFmtId="164" fontId="12" fillId="0" borderId="34" xfId="0" applyNumberFormat="1" applyFont="1" applyFill="1" applyBorder="1"/>
    <xf numFmtId="0" fontId="12" fillId="0" borderId="14" xfId="0" applyFont="1" applyFill="1" applyBorder="1"/>
    <xf numFmtId="0" fontId="5" fillId="0" borderId="3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49" xfId="0" applyFont="1" applyFill="1" applyBorder="1"/>
    <xf numFmtId="1" fontId="5" fillId="0" borderId="31" xfId="0" applyNumberFormat="1" applyFont="1" applyFill="1" applyBorder="1" applyAlignment="1">
      <alignment horizontal="center"/>
    </xf>
    <xf numFmtId="164" fontId="5" fillId="0" borderId="31" xfId="0" applyNumberFormat="1" applyFont="1" applyFill="1" applyBorder="1"/>
    <xf numFmtId="0" fontId="5" fillId="0" borderId="31" xfId="0" applyFont="1" applyFill="1" applyBorder="1"/>
    <xf numFmtId="0" fontId="27" fillId="0" borderId="0" xfId="0" applyFont="1"/>
    <xf numFmtId="0" fontId="27" fillId="2" borderId="0" xfId="0" applyFont="1" applyFill="1" applyBorder="1"/>
    <xf numFmtId="3" fontId="27" fillId="2" borderId="0" xfId="0" applyNumberFormat="1" applyFont="1" applyFill="1" applyBorder="1" applyAlignment="1">
      <alignment horizontal="right"/>
    </xf>
    <xf numFmtId="0" fontId="28" fillId="2" borderId="0" xfId="0" applyFont="1" applyFill="1" applyAlignment="1">
      <alignment horizontal="left" wrapText="1"/>
    </xf>
    <xf numFmtId="0" fontId="29" fillId="2" borderId="0" xfId="0" applyFont="1" applyFill="1" applyAlignment="1">
      <alignment horizontal="left" wrapText="1"/>
    </xf>
    <xf numFmtId="3" fontId="30" fillId="5" borderId="2" xfId="0" applyNumberFormat="1" applyFont="1" applyFill="1" applyBorder="1" applyAlignment="1">
      <alignment horizontal="right" vertical="center"/>
    </xf>
    <xf numFmtId="0" fontId="1" fillId="0" borderId="0" xfId="0" applyFont="1"/>
    <xf numFmtId="0" fontId="1" fillId="2" borderId="1" xfId="0" applyFont="1" applyFill="1" applyBorder="1"/>
    <xf numFmtId="0" fontId="12" fillId="2" borderId="2" xfId="0" applyFont="1" applyFill="1" applyBorder="1"/>
    <xf numFmtId="0" fontId="1" fillId="0" borderId="0" xfId="0" applyFont="1" applyAlignment="1"/>
    <xf numFmtId="0" fontId="12" fillId="3" borderId="2" xfId="0" applyFont="1" applyFill="1" applyBorder="1"/>
    <xf numFmtId="0" fontId="12" fillId="2" borderId="3" xfId="0" applyFont="1" applyFill="1" applyBorder="1"/>
    <xf numFmtId="0" fontId="3" fillId="6" borderId="0" xfId="0" applyFont="1" applyFill="1"/>
    <xf numFmtId="1" fontId="1" fillId="0" borderId="23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164" fontId="1" fillId="0" borderId="2" xfId="0" applyNumberFormat="1" applyFont="1" applyFill="1" applyBorder="1"/>
    <xf numFmtId="3" fontId="3" fillId="0" borderId="2" xfId="0" applyNumberFormat="1" applyFont="1" applyFill="1" applyBorder="1"/>
    <xf numFmtId="4" fontId="3" fillId="0" borderId="22" xfId="0" applyNumberFormat="1" applyFont="1" applyFill="1" applyBorder="1"/>
    <xf numFmtId="0" fontId="1" fillId="0" borderId="0" xfId="0" applyFont="1" applyFill="1" applyBorder="1"/>
    <xf numFmtId="0" fontId="1" fillId="0" borderId="2" xfId="0" applyFont="1" applyFill="1" applyBorder="1"/>
    <xf numFmtId="0" fontId="22" fillId="5" borderId="0" xfId="0" applyFont="1" applyFill="1"/>
    <xf numFmtId="0" fontId="1" fillId="0" borderId="0" xfId="0" applyFont="1" applyFill="1"/>
    <xf numFmtId="1" fontId="3" fillId="0" borderId="0" xfId="0" applyNumberFormat="1" applyFont="1" applyFill="1" applyAlignment="1">
      <alignment horizontal="center"/>
    </xf>
    <xf numFmtId="10" fontId="3" fillId="0" borderId="0" xfId="0" applyNumberFormat="1" applyFont="1" applyFill="1"/>
    <xf numFmtId="3" fontId="3" fillId="0" borderId="31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/>
    <xf numFmtId="4" fontId="3" fillId="5" borderId="22" xfId="0" applyNumberFormat="1" applyFont="1" applyFill="1" applyBorder="1" applyAlignment="1">
      <alignment vertical="center"/>
    </xf>
    <xf numFmtId="3" fontId="3" fillId="5" borderId="2" xfId="0" applyNumberFormat="1" applyFont="1" applyFill="1" applyBorder="1" applyAlignment="1">
      <alignment horizontal="right" vertical="center"/>
    </xf>
    <xf numFmtId="0" fontId="1" fillId="0" borderId="23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vertical="center" wrapText="1"/>
    </xf>
    <xf numFmtId="0" fontId="3" fillId="0" borderId="22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vertical="center"/>
    </xf>
    <xf numFmtId="4" fontId="3" fillId="0" borderId="2" xfId="0" applyNumberFormat="1" applyFont="1" applyFill="1" applyBorder="1" applyAlignment="1"/>
    <xf numFmtId="169" fontId="3" fillId="0" borderId="2" xfId="0" applyNumberFormat="1" applyFont="1" applyFill="1" applyBorder="1" applyAlignment="1"/>
    <xf numFmtId="1" fontId="3" fillId="0" borderId="0" xfId="0" applyNumberFormat="1" applyFont="1" applyFill="1" applyAlignment="1">
      <alignment horizontal="left"/>
    </xf>
    <xf numFmtId="1" fontId="4" fillId="0" borderId="0" xfId="0" applyNumberFormat="1" applyFont="1" applyFill="1" applyAlignment="1">
      <alignment horizontal="left"/>
    </xf>
    <xf numFmtId="3" fontId="3" fillId="0" borderId="22" xfId="0" applyNumberFormat="1" applyFont="1" applyFill="1" applyBorder="1"/>
    <xf numFmtId="1" fontId="1" fillId="0" borderId="23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" fontId="1" fillId="0" borderId="30" xfId="0" applyNumberFormat="1" applyFont="1" applyFill="1" applyBorder="1" applyAlignment="1">
      <alignment horizontal="center"/>
    </xf>
    <xf numFmtId="1" fontId="1" fillId="0" borderId="31" xfId="0" applyNumberFormat="1" applyFont="1" applyFill="1" applyBorder="1" applyAlignment="1">
      <alignment horizontal="center"/>
    </xf>
    <xf numFmtId="164" fontId="1" fillId="0" borderId="31" xfId="0" applyNumberFormat="1" applyFont="1" applyFill="1" applyBorder="1"/>
    <xf numFmtId="0" fontId="1" fillId="0" borderId="31" xfId="0" applyFont="1" applyFill="1" applyBorder="1"/>
    <xf numFmtId="3" fontId="3" fillId="0" borderId="24" xfId="0" applyNumberFormat="1" applyFont="1" applyFill="1" applyBorder="1"/>
    <xf numFmtId="3" fontId="1" fillId="0" borderId="0" xfId="0" applyNumberFormat="1" applyFont="1" applyFill="1" applyBorder="1"/>
    <xf numFmtId="1" fontId="1" fillId="0" borderId="48" xfId="0" applyNumberFormat="1" applyFont="1" applyFill="1" applyBorder="1" applyAlignment="1">
      <alignment horizontal="center"/>
    </xf>
    <xf numFmtId="3" fontId="3" fillId="0" borderId="29" xfId="0" applyNumberFormat="1" applyFont="1" applyFill="1" applyBorder="1"/>
    <xf numFmtId="1" fontId="1" fillId="0" borderId="49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shrinkToFit="1"/>
    </xf>
    <xf numFmtId="3" fontId="3" fillId="0" borderId="0" xfId="0" applyNumberFormat="1" applyFont="1" applyFill="1" applyBorder="1"/>
    <xf numFmtId="166" fontId="1" fillId="0" borderId="0" xfId="0" applyNumberFormat="1" applyFont="1" applyFill="1" applyBorder="1" applyAlignment="1" applyProtection="1">
      <alignment horizontal="left" wrapText="1"/>
      <protection hidden="1"/>
    </xf>
    <xf numFmtId="166" fontId="1" fillId="0" borderId="0" xfId="0" applyNumberFormat="1" applyFont="1" applyFill="1" applyBorder="1" applyAlignment="1" applyProtection="1">
      <alignment horizontal="left" vertical="center" wrapText="1"/>
      <protection hidden="1"/>
    </xf>
    <xf numFmtId="166" fontId="1" fillId="0" borderId="47" xfId="0" applyNumberFormat="1" applyFont="1" applyFill="1" applyBorder="1" applyAlignment="1" applyProtection="1">
      <alignment horizontal="left" vertical="center" wrapText="1"/>
      <protection hidden="1"/>
    </xf>
    <xf numFmtId="1" fontId="1" fillId="0" borderId="47" xfId="0" applyNumberFormat="1" applyFont="1" applyFill="1" applyBorder="1" applyAlignment="1">
      <alignment horizontal="center" vertical="center"/>
    </xf>
    <xf numFmtId="164" fontId="1" fillId="0" borderId="47" xfId="0" applyNumberFormat="1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3" fontId="3" fillId="0" borderId="47" xfId="0" applyNumberFormat="1" applyFont="1" applyFill="1" applyBorder="1"/>
    <xf numFmtId="166" fontId="1" fillId="0" borderId="0" xfId="0" applyNumberFormat="1" applyFont="1" applyFill="1" applyBorder="1" applyAlignment="1" applyProtection="1">
      <alignment horizontal="left" wrapText="1"/>
      <protection locked="0"/>
    </xf>
    <xf numFmtId="166" fontId="1" fillId="0" borderId="0" xfId="0" applyNumberFormat="1" applyFont="1" applyFill="1" applyBorder="1" applyAlignment="1" applyProtection="1">
      <alignment horizontal="left" shrinkToFit="1"/>
      <protection hidden="1"/>
    </xf>
    <xf numFmtId="166" fontId="1" fillId="0" borderId="2" xfId="0" applyNumberFormat="1" applyFont="1" applyFill="1" applyBorder="1" applyAlignment="1" applyProtection="1">
      <alignment horizontal="left" shrinkToFit="1"/>
      <protection hidden="1"/>
    </xf>
    <xf numFmtId="166" fontId="1" fillId="0" borderId="31" xfId="0" applyNumberFormat="1" applyFont="1" applyFill="1" applyBorder="1" applyAlignment="1" applyProtection="1">
      <alignment horizontal="left" shrinkToFit="1"/>
      <protection hidden="1"/>
    </xf>
    <xf numFmtId="164" fontId="1" fillId="0" borderId="50" xfId="0" applyNumberFormat="1" applyFont="1" applyFill="1" applyBorder="1"/>
    <xf numFmtId="0" fontId="1" fillId="0" borderId="2" xfId="2" applyFont="1" applyFill="1" applyBorder="1" applyAlignment="1" applyProtection="1">
      <alignment wrapText="1"/>
      <protection hidden="1"/>
    </xf>
    <xf numFmtId="164" fontId="1" fillId="0" borderId="2" xfId="0" applyNumberFormat="1" applyFont="1" applyFill="1" applyBorder="1" applyAlignment="1">
      <alignment wrapText="1" shrinkToFit="1"/>
    </xf>
    <xf numFmtId="164" fontId="1" fillId="0" borderId="31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1" fillId="0" borderId="51" xfId="0" applyFont="1" applyFill="1" applyBorder="1" applyAlignment="1">
      <alignment horizontal="right"/>
    </xf>
    <xf numFmtId="0" fontId="1" fillId="0" borderId="51" xfId="0" applyFont="1" applyFill="1" applyBorder="1" applyAlignment="1">
      <alignment horizontal="left" shrinkToFit="1"/>
    </xf>
    <xf numFmtId="164" fontId="1" fillId="0" borderId="2" xfId="0" applyNumberFormat="1" applyFont="1" applyFill="1" applyBorder="1" applyAlignment="1">
      <alignment wrapText="1"/>
    </xf>
    <xf numFmtId="1" fontId="1" fillId="0" borderId="0" xfId="0" applyNumberFormat="1" applyFont="1" applyFill="1" applyAlignment="1">
      <alignment horizontal="center"/>
    </xf>
    <xf numFmtId="3" fontId="3" fillId="5" borderId="2" xfId="0" applyNumberFormat="1" applyFont="1" applyFill="1" applyBorder="1" applyAlignment="1"/>
    <xf numFmtId="4" fontId="3" fillId="0" borderId="24" xfId="0" applyNumberFormat="1" applyFont="1" applyFill="1" applyBorder="1" applyAlignment="1">
      <alignment vertical="center"/>
    </xf>
    <xf numFmtId="0" fontId="25" fillId="0" borderId="47" xfId="0" applyFont="1" applyFill="1" applyBorder="1" applyAlignment="1" applyProtection="1">
      <alignment wrapText="1" shrinkToFit="1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/>
    <xf numFmtId="3" fontId="5" fillId="0" borderId="33" xfId="0" applyNumberFormat="1" applyFont="1" applyFill="1" applyBorder="1"/>
    <xf numFmtId="166" fontId="1" fillId="0" borderId="47" xfId="0" applyNumberFormat="1" applyFont="1" applyFill="1" applyBorder="1" applyAlignment="1" applyProtection="1">
      <alignment horizontal="left" shrinkToFit="1"/>
      <protection hidden="1"/>
    </xf>
    <xf numFmtId="0" fontId="10" fillId="7" borderId="8" xfId="0" applyFont="1" applyFill="1" applyBorder="1"/>
    <xf numFmtId="0" fontId="10" fillId="7" borderId="17" xfId="0" applyFont="1" applyFill="1" applyBorder="1"/>
    <xf numFmtId="0" fontId="10" fillId="7" borderId="10" xfId="0" applyFont="1" applyFill="1" applyBorder="1" applyAlignment="1">
      <alignment horizontal="center" vertical="center"/>
    </xf>
    <xf numFmtId="0" fontId="11" fillId="7" borderId="19" xfId="0" applyFont="1" applyFill="1" applyBorder="1" applyAlignment="1">
      <alignment horizontal="center" vertical="center"/>
    </xf>
    <xf numFmtId="0" fontId="13" fillId="7" borderId="42" xfId="0" applyFont="1" applyFill="1" applyBorder="1" applyAlignment="1">
      <alignment horizontal="center" vertical="center"/>
    </xf>
    <xf numFmtId="0" fontId="13" fillId="7" borderId="42" xfId="0" applyFont="1" applyFill="1" applyBorder="1" applyAlignment="1">
      <alignment horizontal="center" vertical="center" wrapText="1"/>
    </xf>
    <xf numFmtId="0" fontId="13" fillId="7" borderId="42" xfId="0" applyNumberFormat="1" applyFont="1" applyFill="1" applyBorder="1" applyAlignment="1">
      <alignment horizontal="center" vertical="center" wrapText="1"/>
    </xf>
    <xf numFmtId="3" fontId="6" fillId="7" borderId="38" xfId="0" applyNumberFormat="1" applyFont="1" applyFill="1" applyBorder="1" applyAlignment="1">
      <alignment horizontal="right"/>
    </xf>
    <xf numFmtId="166" fontId="5" fillId="7" borderId="42" xfId="0" applyNumberFormat="1" applyFont="1" applyFill="1" applyBorder="1"/>
    <xf numFmtId="1" fontId="0" fillId="7" borderId="28" xfId="0" applyNumberFormat="1" applyFill="1" applyBorder="1" applyAlignment="1">
      <alignment horizontal="center" vertical="center" wrapText="1"/>
    </xf>
    <xf numFmtId="1" fontId="0" fillId="7" borderId="14" xfId="0" applyNumberFormat="1" applyFill="1" applyBorder="1" applyAlignment="1">
      <alignment horizontal="center" vertical="center" wrapText="1"/>
    </xf>
    <xf numFmtId="164" fontId="0" fillId="7" borderId="14" xfId="0" applyNumberFormat="1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0" fontId="13" fillId="7" borderId="33" xfId="0" applyFont="1" applyFill="1" applyBorder="1" applyAlignment="1">
      <alignment horizontal="center" vertical="center" wrapText="1"/>
    </xf>
    <xf numFmtId="1" fontId="0" fillId="7" borderId="25" xfId="0" applyNumberFormat="1" applyFill="1" applyBorder="1" applyAlignment="1">
      <alignment horizontal="center" vertical="center" wrapText="1"/>
    </xf>
    <xf numFmtId="1" fontId="0" fillId="7" borderId="26" xfId="0" applyNumberFormat="1" applyFill="1" applyBorder="1" applyAlignment="1">
      <alignment horizontal="center" vertical="center" wrapText="1"/>
    </xf>
    <xf numFmtId="164" fontId="0" fillId="7" borderId="26" xfId="0" applyNumberFormat="1" applyFill="1" applyBorder="1" applyAlignment="1">
      <alignment horizontal="center" vertical="center" wrapText="1"/>
    </xf>
    <xf numFmtId="0" fontId="0" fillId="7" borderId="26" xfId="0" applyFill="1" applyBorder="1" applyAlignment="1">
      <alignment horizontal="center" vertical="center" wrapText="1"/>
    </xf>
    <xf numFmtId="0" fontId="13" fillId="7" borderId="27" xfId="0" applyFont="1" applyFill="1" applyBorder="1" applyAlignment="1">
      <alignment horizontal="center" vertical="center" wrapText="1"/>
    </xf>
    <xf numFmtId="0" fontId="5" fillId="7" borderId="49" xfId="0" applyFont="1" applyFill="1" applyBorder="1"/>
    <xf numFmtId="1" fontId="5" fillId="7" borderId="31" xfId="0" applyNumberFormat="1" applyFont="1" applyFill="1" applyBorder="1" applyAlignment="1">
      <alignment horizontal="center"/>
    </xf>
    <xf numFmtId="164" fontId="5" fillId="7" borderId="31" xfId="0" applyNumberFormat="1" applyFont="1" applyFill="1" applyBorder="1"/>
    <xf numFmtId="0" fontId="5" fillId="7" borderId="31" xfId="0" applyFont="1" applyFill="1" applyBorder="1"/>
    <xf numFmtId="3" fontId="5" fillId="7" borderId="32" xfId="0" applyNumberFormat="1" applyFont="1" applyFill="1" applyBorder="1"/>
    <xf numFmtId="0" fontId="3" fillId="7" borderId="0" xfId="0" applyFont="1" applyFill="1"/>
    <xf numFmtId="0" fontId="5" fillId="7" borderId="52" xfId="0" applyFont="1" applyFill="1" applyBorder="1"/>
    <xf numFmtId="1" fontId="5" fillId="7" borderId="26" xfId="0" applyNumberFormat="1" applyFont="1" applyFill="1" applyBorder="1" applyAlignment="1">
      <alignment horizontal="center"/>
    </xf>
    <xf numFmtId="164" fontId="5" fillId="7" borderId="26" xfId="0" applyNumberFormat="1" applyFont="1" applyFill="1" applyBorder="1"/>
    <xf numFmtId="0" fontId="5" fillId="7" borderId="26" xfId="0" applyFont="1" applyFill="1" applyBorder="1"/>
    <xf numFmtId="3" fontId="5" fillId="7" borderId="74" xfId="0" applyNumberFormat="1" applyFont="1" applyFill="1" applyBorder="1"/>
    <xf numFmtId="0" fontId="5" fillId="7" borderId="25" xfId="0" applyFont="1" applyFill="1" applyBorder="1"/>
    <xf numFmtId="3" fontId="5" fillId="7" borderId="27" xfId="0" applyNumberFormat="1" applyFont="1" applyFill="1" applyBorder="1"/>
    <xf numFmtId="3" fontId="3" fillId="7" borderId="0" xfId="0" applyNumberFormat="1" applyFont="1" applyFill="1" applyBorder="1"/>
    <xf numFmtId="0" fontId="3" fillId="7" borderId="0" xfId="0" applyFont="1" applyFill="1" applyBorder="1"/>
    <xf numFmtId="0" fontId="0" fillId="7" borderId="0" xfId="0" applyFill="1"/>
    <xf numFmtId="0" fontId="12" fillId="7" borderId="49" xfId="0" applyFont="1" applyFill="1" applyBorder="1"/>
    <xf numFmtId="1" fontId="12" fillId="7" borderId="31" xfId="0" applyNumberFormat="1" applyFont="1" applyFill="1" applyBorder="1" applyAlignment="1">
      <alignment horizontal="center"/>
    </xf>
    <xf numFmtId="164" fontId="12" fillId="7" borderId="31" xfId="0" applyNumberFormat="1" applyFont="1" applyFill="1" applyBorder="1"/>
    <xf numFmtId="0" fontId="12" fillId="7" borderId="31" xfId="0" applyFont="1" applyFill="1" applyBorder="1"/>
    <xf numFmtId="3" fontId="5" fillId="7" borderId="24" xfId="0" applyNumberFormat="1" applyFont="1" applyFill="1" applyBorder="1"/>
    <xf numFmtId="0" fontId="1" fillId="7" borderId="0" xfId="0" applyFont="1" applyFill="1" applyBorder="1"/>
    <xf numFmtId="1" fontId="34" fillId="0" borderId="0" xfId="0" applyNumberFormat="1" applyFont="1" applyFill="1" applyAlignment="1">
      <alignment horizontal="left"/>
    </xf>
    <xf numFmtId="0" fontId="21" fillId="7" borderId="25" xfId="0" applyFont="1" applyFill="1" applyBorder="1" applyAlignment="1">
      <alignment horizontal="center" vertical="center"/>
    </xf>
    <xf numFmtId="0" fontId="21" fillId="7" borderId="26" xfId="0" applyFont="1" applyFill="1" applyBorder="1" applyAlignment="1">
      <alignment vertical="center"/>
    </xf>
    <xf numFmtId="0" fontId="21" fillId="7" borderId="26" xfId="0" applyFont="1" applyFill="1" applyBorder="1" applyAlignment="1">
      <alignment horizontal="center" vertical="center"/>
    </xf>
    <xf numFmtId="3" fontId="1" fillId="7" borderId="26" xfId="0" applyNumberFormat="1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horizontal="center" vertical="center" wrapText="1"/>
    </xf>
    <xf numFmtId="4" fontId="21" fillId="7" borderId="27" xfId="0" applyNumberFormat="1" applyFont="1" applyFill="1" applyBorder="1" applyAlignment="1">
      <alignment horizontal="center" vertical="center"/>
    </xf>
    <xf numFmtId="0" fontId="21" fillId="7" borderId="28" xfId="0" applyFont="1" applyFill="1" applyBorder="1" applyAlignment="1">
      <alignment horizontal="center" vertical="center"/>
    </xf>
    <xf numFmtId="0" fontId="21" fillId="7" borderId="14" xfId="0" applyFont="1" applyFill="1" applyBorder="1" applyAlignment="1">
      <alignment horizontal="center" vertical="center"/>
    </xf>
    <xf numFmtId="0" fontId="21" fillId="7" borderId="14" xfId="0" applyFont="1" applyFill="1" applyBorder="1" applyAlignment="1">
      <alignment horizontal="center" vertical="center" wrapText="1"/>
    </xf>
    <xf numFmtId="168" fontId="22" fillId="7" borderId="25" xfId="0" applyNumberFormat="1" applyFont="1" applyFill="1" applyBorder="1" applyAlignment="1">
      <alignment horizontal="left"/>
    </xf>
    <xf numFmtId="0" fontId="22" fillId="7" borderId="26" xfId="0" applyFont="1" applyFill="1" applyBorder="1" applyAlignment="1">
      <alignment horizontal="center"/>
    </xf>
    <xf numFmtId="0" fontId="22" fillId="7" borderId="26" xfId="0" applyFont="1" applyFill="1" applyBorder="1"/>
    <xf numFmtId="3" fontId="22" fillId="7" borderId="31" xfId="0" applyNumberFormat="1" applyFont="1" applyFill="1" applyBorder="1" applyAlignment="1"/>
    <xf numFmtId="3" fontId="22" fillId="7" borderId="26" xfId="0" applyNumberFormat="1" applyFont="1" applyFill="1" applyBorder="1" applyAlignment="1"/>
    <xf numFmtId="4" fontId="22" fillId="7" borderId="24" xfId="1" applyNumberFormat="1" applyFont="1" applyFill="1" applyBorder="1" applyAlignment="1">
      <alignment vertical="center" shrinkToFit="1"/>
    </xf>
    <xf numFmtId="3" fontId="6" fillId="7" borderId="26" xfId="0" applyNumberFormat="1" applyFont="1" applyFill="1" applyBorder="1" applyAlignment="1"/>
    <xf numFmtId="4" fontId="5" fillId="7" borderId="27" xfId="0" applyNumberFormat="1" applyFont="1" applyFill="1" applyBorder="1" applyAlignment="1">
      <alignment vertical="center"/>
    </xf>
    <xf numFmtId="4" fontId="13" fillId="7" borderId="24" xfId="0" applyNumberFormat="1" applyFont="1" applyFill="1" applyBorder="1" applyAlignment="1">
      <alignment horizontal="center" vertical="center"/>
    </xf>
    <xf numFmtId="3" fontId="23" fillId="7" borderId="35" xfId="0" applyNumberFormat="1" applyFont="1" applyFill="1" applyBorder="1"/>
    <xf numFmtId="4" fontId="5" fillId="7" borderId="35" xfId="0" applyNumberFormat="1" applyFont="1" applyFill="1" applyBorder="1" applyAlignment="1">
      <alignment vertical="center"/>
    </xf>
    <xf numFmtId="0" fontId="24" fillId="7" borderId="0" xfId="0" applyFont="1" applyFill="1"/>
    <xf numFmtId="0" fontId="6" fillId="7" borderId="35" xfId="0" applyFont="1" applyFill="1" applyBorder="1"/>
    <xf numFmtId="3" fontId="6" fillId="7" borderId="35" xfId="0" applyNumberFormat="1" applyFont="1" applyFill="1" applyBorder="1"/>
    <xf numFmtId="0" fontId="0" fillId="7" borderId="0" xfId="0" applyFill="1" applyBorder="1"/>
    <xf numFmtId="1" fontId="1" fillId="7" borderId="55" xfId="0" applyNumberFormat="1" applyFont="1" applyFill="1" applyBorder="1" applyAlignment="1">
      <alignment horizontal="center"/>
    </xf>
    <xf numFmtId="3" fontId="5" fillId="7" borderId="26" xfId="0" applyNumberFormat="1" applyFont="1" applyFill="1" applyBorder="1"/>
    <xf numFmtId="4" fontId="5" fillId="7" borderId="27" xfId="0" applyNumberFormat="1" applyFont="1" applyFill="1" applyBorder="1"/>
    <xf numFmtId="0" fontId="5" fillId="7" borderId="0" xfId="0" applyFont="1" applyFill="1"/>
    <xf numFmtId="166" fontId="12" fillId="0" borderId="50" xfId="0" applyNumberFormat="1" applyFont="1" applyBorder="1" applyAlignment="1">
      <alignment horizontal="center"/>
    </xf>
    <xf numFmtId="0" fontId="3" fillId="5" borderId="0" xfId="0" applyFont="1" applyFill="1" applyAlignment="1">
      <alignment horizontal="justify" wrapText="1"/>
    </xf>
    <xf numFmtId="1" fontId="3" fillId="5" borderId="0" xfId="0" applyNumberFormat="1" applyFont="1" applyFill="1" applyAlignment="1">
      <alignment horizontal="left" wrapText="1"/>
    </xf>
    <xf numFmtId="3" fontId="1" fillId="5" borderId="0" xfId="0" applyNumberFormat="1" applyFont="1" applyFill="1"/>
    <xf numFmtId="10" fontId="1" fillId="5" borderId="0" xfId="0" applyNumberFormat="1" applyFont="1" applyFill="1"/>
    <xf numFmtId="0" fontId="1" fillId="5" borderId="0" xfId="0" applyFont="1" applyFill="1"/>
    <xf numFmtId="0" fontId="1" fillId="6" borderId="0" xfId="0" applyFont="1" applyFill="1"/>
    <xf numFmtId="1" fontId="1" fillId="5" borderId="0" xfId="0" applyNumberFormat="1" applyFont="1" applyFill="1" applyAlignment="1">
      <alignment horizontal="center"/>
    </xf>
    <xf numFmtId="1" fontId="1" fillId="7" borderId="25" xfId="0" applyNumberFormat="1" applyFont="1" applyFill="1" applyBorder="1" applyAlignment="1">
      <alignment horizontal="center" vertical="center" wrapText="1"/>
    </xf>
    <xf numFmtId="1" fontId="1" fillId="7" borderId="26" xfId="0" applyNumberFormat="1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10" fontId="1" fillId="7" borderId="53" xfId="0" applyNumberFormat="1" applyFont="1" applyFill="1" applyBorder="1" applyAlignment="1">
      <alignment horizontal="center" vertical="center" wrapText="1"/>
    </xf>
    <xf numFmtId="1" fontId="1" fillId="7" borderId="30" xfId="0" applyNumberFormat="1" applyFont="1" applyFill="1" applyBorder="1" applyAlignment="1">
      <alignment horizontal="center"/>
    </xf>
    <xf numFmtId="1" fontId="1" fillId="7" borderId="31" xfId="0" applyNumberFormat="1" applyFont="1" applyFill="1" applyBorder="1" applyAlignment="1">
      <alignment horizontal="center"/>
    </xf>
    <xf numFmtId="3" fontId="1" fillId="7" borderId="54" xfId="0" applyNumberFormat="1" applyFont="1" applyFill="1" applyBorder="1" applyAlignment="1">
      <alignment horizontal="center"/>
    </xf>
    <xf numFmtId="3" fontId="3" fillId="5" borderId="2" xfId="0" applyNumberFormat="1" applyFont="1" applyFill="1" applyBorder="1"/>
    <xf numFmtId="1" fontId="1" fillId="5" borderId="23" xfId="0" applyNumberFormat="1" applyFont="1" applyFill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/>
    <xf numFmtId="0" fontId="1" fillId="6" borderId="0" xfId="0" applyFont="1" applyFill="1" applyBorder="1"/>
    <xf numFmtId="4" fontId="3" fillId="5" borderId="2" xfId="0" applyNumberFormat="1" applyFont="1" applyFill="1" applyBorder="1"/>
    <xf numFmtId="169" fontId="3" fillId="5" borderId="2" xfId="0" applyNumberFormat="1" applyFont="1" applyFill="1" applyBorder="1"/>
    <xf numFmtId="4" fontId="3" fillId="5" borderId="2" xfId="0" applyNumberFormat="1" applyFont="1" applyFill="1" applyBorder="1" applyAlignment="1">
      <alignment vertical="center"/>
    </xf>
    <xf numFmtId="3" fontId="3" fillId="5" borderId="2" xfId="0" applyNumberFormat="1" applyFont="1" applyFill="1" applyBorder="1" applyAlignment="1">
      <alignment vertical="center"/>
    </xf>
    <xf numFmtId="0" fontId="1" fillId="5" borderId="0" xfId="0" applyFont="1" applyFill="1" applyBorder="1" applyAlignment="1">
      <alignment wrapText="1"/>
    </xf>
    <xf numFmtId="165" fontId="5" fillId="5" borderId="0" xfId="0" applyNumberFormat="1" applyFont="1" applyFill="1" applyBorder="1" applyAlignment="1">
      <alignment horizontal="left"/>
    </xf>
    <xf numFmtId="0" fontId="5" fillId="5" borderId="0" xfId="0" applyFont="1" applyFill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0" fontId="35" fillId="5" borderId="0" xfId="0" applyFont="1" applyFill="1" applyBorder="1"/>
    <xf numFmtId="1" fontId="6" fillId="5" borderId="0" xfId="0" applyNumberFormat="1" applyFont="1" applyFill="1"/>
    <xf numFmtId="0" fontId="1" fillId="5" borderId="0" xfId="0" applyFont="1" applyFill="1" applyAlignment="1">
      <alignment wrapText="1"/>
    </xf>
    <xf numFmtId="1" fontId="1" fillId="6" borderId="0" xfId="0" applyNumberFormat="1" applyFont="1" applyFill="1" applyAlignment="1">
      <alignment horizontal="center"/>
    </xf>
    <xf numFmtId="3" fontId="1" fillId="6" borderId="0" xfId="0" applyNumberFormat="1" applyFont="1" applyFill="1"/>
    <xf numFmtId="10" fontId="1" fillId="6" borderId="0" xfId="0" applyNumberFormat="1" applyFont="1" applyFill="1"/>
    <xf numFmtId="1" fontId="5" fillId="5" borderId="0" xfId="0" applyNumberFormat="1" applyFont="1" applyFill="1" applyAlignment="1">
      <alignment horizontal="left"/>
    </xf>
    <xf numFmtId="1" fontId="5" fillId="5" borderId="1" xfId="0" applyNumberFormat="1" applyFont="1" applyFill="1" applyBorder="1" applyAlignment="1">
      <alignment horizontal="left"/>
    </xf>
    <xf numFmtId="1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3" fontId="36" fillId="0" borderId="0" xfId="0" applyNumberFormat="1" applyFont="1" applyFill="1"/>
    <xf numFmtId="0" fontId="13" fillId="7" borderId="42" xfId="0" applyNumberFormat="1" applyFont="1" applyFill="1" applyBorder="1" applyAlignment="1">
      <alignment horizontal="center" wrapText="1"/>
    </xf>
    <xf numFmtId="0" fontId="13" fillId="7" borderId="42" xfId="0" applyFont="1" applyFill="1" applyBorder="1" applyAlignment="1">
      <alignment horizontal="center" wrapText="1"/>
    </xf>
    <xf numFmtId="3" fontId="3" fillId="0" borderId="5" xfId="0" applyNumberFormat="1" applyFont="1" applyFill="1" applyBorder="1"/>
    <xf numFmtId="166" fontId="3" fillId="0" borderId="5" xfId="0" applyNumberFormat="1" applyFont="1" applyFill="1" applyBorder="1"/>
    <xf numFmtId="0" fontId="1" fillId="5" borderId="0" xfId="0" applyFont="1" applyFill="1" applyAlignment="1">
      <alignment horizontal="justify" wrapText="1"/>
    </xf>
    <xf numFmtId="0" fontId="1" fillId="0" borderId="2" xfId="0" applyFont="1" applyFill="1" applyBorder="1" applyAlignment="1">
      <alignment wrapText="1"/>
    </xf>
    <xf numFmtId="1" fontId="4" fillId="5" borderId="0" xfId="0" applyNumberFormat="1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3" fontId="13" fillId="0" borderId="21" xfId="0" applyNumberFormat="1" applyFont="1" applyFill="1" applyBorder="1" applyAlignment="1">
      <alignment horizontal="center" vertical="center" wrapText="1"/>
    </xf>
    <xf numFmtId="0" fontId="37" fillId="0" borderId="0" xfId="0" applyFont="1" applyFill="1" applyAlignment="1"/>
    <xf numFmtId="4" fontId="5" fillId="7" borderId="35" xfId="0" applyNumberFormat="1" applyFont="1" applyFill="1" applyBorder="1" applyAlignment="1"/>
    <xf numFmtId="0" fontId="9" fillId="0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0" fontId="13" fillId="7" borderId="0" xfId="0" applyFont="1" applyFill="1"/>
    <xf numFmtId="0" fontId="5" fillId="7" borderId="37" xfId="0" applyFont="1" applyFill="1" applyBorder="1"/>
    <xf numFmtId="0" fontId="5" fillId="7" borderId="38" xfId="0" applyFont="1" applyFill="1" applyBorder="1"/>
    <xf numFmtId="166" fontId="5" fillId="7" borderId="39" xfId="0" applyNumberFormat="1" applyFont="1" applyFill="1" applyBorder="1" applyAlignment="1">
      <alignment horizontal="center"/>
    </xf>
    <xf numFmtId="166" fontId="5" fillId="7" borderId="40" xfId="0" applyNumberFormat="1" applyFont="1" applyFill="1" applyBorder="1" applyAlignment="1">
      <alignment horizontal="center"/>
    </xf>
    <xf numFmtId="166" fontId="5" fillId="7" borderId="41" xfId="0" applyNumberFormat="1" applyFont="1" applyFill="1" applyBorder="1" applyAlignment="1">
      <alignment horizontal="center"/>
    </xf>
    <xf numFmtId="166" fontId="3" fillId="5" borderId="2" xfId="0" applyNumberFormat="1" applyFont="1" applyFill="1" applyBorder="1"/>
    <xf numFmtId="0" fontId="38" fillId="0" borderId="0" xfId="0" applyFont="1" applyFill="1"/>
    <xf numFmtId="166" fontId="3" fillId="0" borderId="2" xfId="0" applyNumberFormat="1" applyFont="1" applyFill="1" applyBorder="1" applyAlignment="1"/>
    <xf numFmtId="0" fontId="20" fillId="0" borderId="0" xfId="0" applyFont="1" applyFill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0" fontId="1" fillId="5" borderId="0" xfId="0" applyFont="1" applyFill="1" applyAlignment="1">
      <alignment horizontal="justify" wrapText="1"/>
    </xf>
    <xf numFmtId="0" fontId="3" fillId="5" borderId="0" xfId="0" applyFont="1" applyFill="1" applyAlignment="1">
      <alignment horizontal="justify" wrapText="1"/>
    </xf>
    <xf numFmtId="0" fontId="9" fillId="0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0" fontId="6" fillId="7" borderId="25" xfId="0" applyFont="1" applyFill="1" applyBorder="1" applyAlignment="1"/>
    <xf numFmtId="0" fontId="6" fillId="7" borderId="26" xfId="0" applyFont="1" applyFill="1" applyBorder="1" applyAlignment="1"/>
    <xf numFmtId="0" fontId="23" fillId="7" borderId="35" xfId="0" applyFont="1" applyFill="1" applyBorder="1" applyAlignment="1">
      <alignment shrinkToFit="1"/>
    </xf>
    <xf numFmtId="1" fontId="25" fillId="0" borderId="34" xfId="0" applyNumberFormat="1" applyFont="1" applyFill="1" applyBorder="1" applyAlignment="1">
      <alignment horizontal="left" wrapText="1"/>
    </xf>
    <xf numFmtId="167" fontId="13" fillId="7" borderId="56" xfId="0" applyNumberFormat="1" applyFont="1" applyFill="1" applyBorder="1" applyAlignment="1">
      <alignment horizontal="center"/>
    </xf>
    <xf numFmtId="167" fontId="13" fillId="7" borderId="57" xfId="0" applyNumberFormat="1" applyFont="1" applyFill="1" applyBorder="1" applyAlignment="1">
      <alignment horizontal="center"/>
    </xf>
    <xf numFmtId="167" fontId="13" fillId="7" borderId="58" xfId="0" applyNumberFormat="1" applyFont="1" applyFill="1" applyBorder="1" applyAlignment="1">
      <alignment horizontal="center"/>
    </xf>
    <xf numFmtId="167" fontId="13" fillId="7" borderId="45" xfId="0" applyNumberFormat="1" applyFont="1" applyFill="1" applyBorder="1" applyAlignment="1">
      <alignment horizontal="center" vertical="center"/>
    </xf>
    <xf numFmtId="167" fontId="13" fillId="7" borderId="60" xfId="0" applyNumberFormat="1" applyFont="1" applyFill="1" applyBorder="1" applyAlignment="1">
      <alignment horizontal="center" vertical="center"/>
    </xf>
    <xf numFmtId="167" fontId="13" fillId="7" borderId="3" xfId="0" applyNumberFormat="1" applyFont="1" applyFill="1" applyBorder="1" applyAlignment="1">
      <alignment horizontal="center" vertical="center"/>
    </xf>
    <xf numFmtId="167" fontId="13" fillId="7" borderId="61" xfId="0" applyNumberFormat="1" applyFont="1" applyFill="1" applyBorder="1" applyAlignment="1">
      <alignment horizontal="center" vertical="center"/>
    </xf>
    <xf numFmtId="167" fontId="13" fillId="7" borderId="46" xfId="0" applyNumberFormat="1" applyFont="1" applyFill="1" applyBorder="1" applyAlignment="1">
      <alignment horizontal="center" vertical="center"/>
    </xf>
    <xf numFmtId="167" fontId="13" fillId="7" borderId="59" xfId="0" applyNumberFormat="1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12" fillId="7" borderId="64" xfId="0" applyNumberFormat="1" applyFont="1" applyFill="1" applyBorder="1" applyAlignment="1">
      <alignment horizontal="center" vertical="center" wrapText="1"/>
    </xf>
    <xf numFmtId="0" fontId="12" fillId="7" borderId="65" xfId="0" applyNumberFormat="1" applyFont="1" applyFill="1" applyBorder="1" applyAlignment="1">
      <alignment horizontal="center" vertical="center" wrapText="1"/>
    </xf>
    <xf numFmtId="0" fontId="1" fillId="7" borderId="64" xfId="0" applyNumberFormat="1" applyFont="1" applyFill="1" applyBorder="1" applyAlignment="1">
      <alignment horizontal="center" vertical="center" wrapText="1"/>
    </xf>
    <xf numFmtId="0" fontId="10" fillId="7" borderId="65" xfId="0" applyNumberFormat="1" applyFont="1" applyFill="1" applyBorder="1" applyAlignment="1">
      <alignment horizontal="center" vertical="center" wrapText="1"/>
    </xf>
    <xf numFmtId="0" fontId="10" fillId="7" borderId="62" xfId="0" applyFont="1" applyFill="1" applyBorder="1" applyAlignment="1">
      <alignment horizontal="center" vertical="center" wrapText="1"/>
    </xf>
    <xf numFmtId="0" fontId="0" fillId="7" borderId="63" xfId="0" applyFill="1" applyBorder="1" applyAlignment="1">
      <alignment horizontal="center" vertical="center" wrapText="1"/>
    </xf>
    <xf numFmtId="0" fontId="5" fillId="7" borderId="37" xfId="0" applyFont="1" applyFill="1" applyBorder="1" applyAlignment="1"/>
    <xf numFmtId="0" fontId="0" fillId="7" borderId="38" xfId="0" applyFill="1" applyBorder="1" applyAlignment="1"/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" fillId="7" borderId="64" xfId="0" applyFont="1" applyFill="1" applyBorder="1" applyAlignment="1">
      <alignment horizontal="center" vertical="center" wrapText="1"/>
    </xf>
    <xf numFmtId="0" fontId="10" fillId="7" borderId="65" xfId="0" applyFont="1" applyFill="1" applyBorder="1" applyAlignment="1">
      <alignment horizontal="center" vertical="center" wrapText="1"/>
    </xf>
    <xf numFmtId="0" fontId="10" fillId="7" borderId="65" xfId="0" applyNumberFormat="1" applyFont="1" applyFill="1" applyBorder="1" applyAlignment="1">
      <alignment horizontal="center" wrapText="1"/>
    </xf>
    <xf numFmtId="0" fontId="1" fillId="0" borderId="0" xfId="0" applyNumberFormat="1" applyFont="1" applyAlignment="1">
      <alignment horizontal="justify" wrapText="1"/>
    </xf>
    <xf numFmtId="0" fontId="1" fillId="0" borderId="0" xfId="0" applyFont="1" applyAlignment="1">
      <alignment horizontal="justify"/>
    </xf>
    <xf numFmtId="0" fontId="27" fillId="0" borderId="0" xfId="0" applyFont="1" applyAlignment="1">
      <alignment horizontal="justify"/>
    </xf>
    <xf numFmtId="0" fontId="31" fillId="2" borderId="0" xfId="0" applyFont="1" applyFill="1" applyAlignment="1">
      <alignment horizontal="left" wrapText="1"/>
    </xf>
    <xf numFmtId="3" fontId="1" fillId="2" borderId="66" xfId="0" applyNumberFormat="1" applyFont="1" applyFill="1" applyBorder="1" applyAlignment="1">
      <alignment horizontal="center" wrapText="1"/>
    </xf>
    <xf numFmtId="3" fontId="1" fillId="2" borderId="67" xfId="0" applyNumberFormat="1" applyFont="1" applyFill="1" applyBorder="1" applyAlignment="1">
      <alignment horizontal="center" wrapText="1"/>
    </xf>
    <xf numFmtId="3" fontId="12" fillId="2" borderId="68" xfId="0" applyNumberFormat="1" applyFont="1" applyFill="1" applyBorder="1" applyAlignment="1">
      <alignment horizontal="center" wrapText="1"/>
    </xf>
    <xf numFmtId="0" fontId="12" fillId="0" borderId="69" xfId="0" applyFont="1" applyBorder="1" applyAlignment="1">
      <alignment horizontal="center" wrapText="1"/>
    </xf>
    <xf numFmtId="3" fontId="1" fillId="2" borderId="50" xfId="0" applyNumberFormat="1" applyFont="1" applyFill="1" applyBorder="1" applyAlignment="1">
      <alignment horizontal="center" wrapText="1"/>
    </xf>
    <xf numFmtId="3" fontId="1" fillId="2" borderId="51" xfId="0" applyNumberFormat="1" applyFont="1" applyFill="1" applyBorder="1" applyAlignment="1">
      <alignment horizontal="center" wrapText="1"/>
    </xf>
    <xf numFmtId="3" fontId="12" fillId="3" borderId="50" xfId="0" applyNumberFormat="1" applyFont="1" applyFill="1" applyBorder="1" applyAlignment="1">
      <alignment horizontal="center" wrapText="1"/>
    </xf>
    <xf numFmtId="3" fontId="12" fillId="3" borderId="51" xfId="0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7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/>
    <xf numFmtId="0" fontId="3" fillId="2" borderId="71" xfId="0" applyFont="1" applyFill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3" fontId="1" fillId="2" borderId="71" xfId="0" applyNumberFormat="1" applyFont="1" applyFill="1" applyBorder="1" applyAlignment="1">
      <alignment horizontal="center" wrapText="1"/>
    </xf>
    <xf numFmtId="3" fontId="1" fillId="2" borderId="72" xfId="0" applyNumberFormat="1" applyFont="1" applyFill="1" applyBorder="1" applyAlignment="1">
      <alignment horizontal="center" wrapText="1"/>
    </xf>
    <xf numFmtId="165" fontId="3" fillId="5" borderId="0" xfId="0" applyNumberFormat="1" applyFont="1" applyFill="1" applyBorder="1" applyAlignment="1">
      <alignment horizontal="right"/>
    </xf>
    <xf numFmtId="0" fontId="3" fillId="5" borderId="0" xfId="0" applyFont="1" applyFill="1" applyAlignment="1">
      <alignment horizontal="justify" wrapText="1"/>
    </xf>
    <xf numFmtId="0" fontId="5" fillId="5" borderId="0" xfId="0" applyNumberFormat="1" applyFont="1" applyFill="1" applyBorder="1" applyAlignment="1">
      <alignment horizontal="left" wrapText="1"/>
    </xf>
    <xf numFmtId="0" fontId="1" fillId="5" borderId="0" xfId="0" applyNumberFormat="1" applyFont="1" applyFill="1" applyBorder="1" applyAlignment="1">
      <alignment wrapText="1"/>
    </xf>
    <xf numFmtId="1" fontId="3" fillId="5" borderId="0" xfId="0" applyNumberFormat="1" applyFont="1" applyFill="1" applyAlignment="1">
      <alignment horizontal="justify" wrapText="1"/>
    </xf>
    <xf numFmtId="0" fontId="1" fillId="5" borderId="0" xfId="0" applyFont="1" applyFill="1" applyAlignment="1">
      <alignment horizontal="justify" wrapText="1"/>
    </xf>
    <xf numFmtId="165" fontId="5" fillId="5" borderId="0" xfId="0" applyNumberFormat="1" applyFont="1" applyFill="1" applyBorder="1" applyAlignment="1">
      <alignment horizontal="right"/>
    </xf>
    <xf numFmtId="165" fontId="6" fillId="5" borderId="47" xfId="0" applyNumberFormat="1" applyFont="1" applyFill="1" applyBorder="1" applyAlignment="1">
      <alignment horizontal="right"/>
    </xf>
    <xf numFmtId="1" fontId="6" fillId="5" borderId="47" xfId="0" applyNumberFormat="1" applyFont="1" applyFill="1" applyBorder="1" applyAlignment="1">
      <alignment horizontal="left"/>
    </xf>
    <xf numFmtId="1" fontId="3" fillId="5" borderId="0" xfId="0" applyNumberFormat="1" applyFont="1" applyFill="1" applyAlignment="1">
      <alignment horizontal="left" wrapText="1"/>
    </xf>
    <xf numFmtId="170" fontId="6" fillId="0" borderId="47" xfId="0" applyNumberFormat="1" applyFont="1" applyFill="1" applyBorder="1" applyAlignment="1">
      <alignment horizontal="right"/>
    </xf>
    <xf numFmtId="1" fontId="6" fillId="0" borderId="47" xfId="0" applyNumberFormat="1" applyFont="1" applyFill="1" applyBorder="1" applyAlignment="1">
      <alignment horizontal="left"/>
    </xf>
    <xf numFmtId="171" fontId="5" fillId="5" borderId="0" xfId="0" applyNumberFormat="1" applyFont="1" applyFill="1" applyBorder="1" applyAlignment="1">
      <alignment horizontal="right"/>
    </xf>
    <xf numFmtId="170" fontId="6" fillId="5" borderId="47" xfId="0" applyNumberFormat="1" applyFont="1" applyFill="1" applyBorder="1" applyAlignment="1">
      <alignment horizontal="right"/>
    </xf>
    <xf numFmtId="1" fontId="6" fillId="5" borderId="47" xfId="0" applyNumberFormat="1" applyFont="1" applyFill="1" applyBorder="1" applyAlignment="1">
      <alignment horizontal="left" wrapText="1"/>
    </xf>
    <xf numFmtId="0" fontId="3" fillId="5" borderId="0" xfId="0" applyFont="1" applyFill="1" applyAlignment="1">
      <alignment horizontal="left" wrapText="1"/>
    </xf>
    <xf numFmtId="0" fontId="3" fillId="5" borderId="0" xfId="0" applyNumberFormat="1" applyFont="1" applyFill="1" applyBorder="1" applyAlignment="1">
      <alignment horizontal="left" wrapText="1"/>
    </xf>
    <xf numFmtId="0" fontId="3" fillId="5" borderId="0" xfId="0" applyFont="1" applyFill="1" applyAlignment="1">
      <alignment horizontal="left" vertical="top" wrapText="1"/>
    </xf>
    <xf numFmtId="0" fontId="1" fillId="5" borderId="0" xfId="0" applyFont="1" applyFill="1" applyAlignment="1">
      <alignment wrapText="1"/>
    </xf>
    <xf numFmtId="1" fontId="2" fillId="5" borderId="0" xfId="0" applyNumberFormat="1" applyFont="1" applyFill="1" applyAlignment="1">
      <alignment horizontal="left"/>
    </xf>
    <xf numFmtId="1" fontId="5" fillId="7" borderId="25" xfId="0" applyNumberFormat="1" applyFont="1" applyFill="1" applyBorder="1" applyAlignment="1">
      <alignment horizontal="left"/>
    </xf>
    <xf numFmtId="1" fontId="5" fillId="7" borderId="26" xfId="0" applyNumberFormat="1" applyFont="1" applyFill="1" applyBorder="1" applyAlignment="1">
      <alignment horizontal="left"/>
    </xf>
    <xf numFmtId="0" fontId="3" fillId="5" borderId="0" xfId="0" applyFont="1" applyFill="1" applyBorder="1" applyAlignment="1">
      <alignment wrapText="1"/>
    </xf>
    <xf numFmtId="165" fontId="5" fillId="5" borderId="1" xfId="0" applyNumberFormat="1" applyFont="1" applyFill="1" applyBorder="1" applyAlignment="1">
      <alignment horizontal="right"/>
    </xf>
    <xf numFmtId="1" fontId="3" fillId="5" borderId="0" xfId="0" applyNumberFormat="1" applyFont="1" applyFill="1" applyBorder="1" applyAlignment="1">
      <alignment horizontal="justify" wrapText="1"/>
    </xf>
    <xf numFmtId="0" fontId="1" fillId="5" borderId="0" xfId="0" applyFont="1" applyFill="1" applyBorder="1" applyAlignment="1">
      <alignment horizontal="justify" wrapText="1"/>
    </xf>
    <xf numFmtId="0" fontId="3" fillId="5" borderId="0" xfId="0" applyFont="1" applyFill="1" applyAlignment="1">
      <alignment wrapText="1"/>
    </xf>
    <xf numFmtId="0" fontId="1" fillId="5" borderId="0" xfId="0" applyFont="1" applyFill="1" applyBorder="1" applyAlignment="1">
      <alignment horizontal="left" wrapText="1"/>
    </xf>
    <xf numFmtId="164" fontId="13" fillId="0" borderId="0" xfId="0" applyNumberFormat="1" applyFont="1" applyFill="1" applyAlignment="1">
      <alignment wrapText="1"/>
    </xf>
    <xf numFmtId="0" fontId="13" fillId="0" borderId="0" xfId="0" applyFont="1" applyAlignment="1">
      <alignment wrapText="1"/>
    </xf>
    <xf numFmtId="164" fontId="13" fillId="0" borderId="0" xfId="0" applyNumberFormat="1" applyFont="1" applyFill="1" applyAlignment="1">
      <alignment horizontal="justify" wrapText="1"/>
    </xf>
    <xf numFmtId="0" fontId="13" fillId="0" borderId="0" xfId="0" applyFont="1" applyAlignment="1">
      <alignment horizontal="justify" wrapText="1"/>
    </xf>
    <xf numFmtId="164" fontId="13" fillId="0" borderId="0" xfId="0" applyNumberFormat="1" applyFont="1" applyFill="1" applyAlignment="1">
      <alignment horizontal="justify" vertical="justify" wrapText="1"/>
    </xf>
    <xf numFmtId="0" fontId="13" fillId="0" borderId="0" xfId="0" applyFont="1" applyAlignment="1">
      <alignment horizontal="justify" vertical="justify" wrapText="1"/>
    </xf>
    <xf numFmtId="3" fontId="2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0" fontId="14" fillId="0" borderId="0" xfId="0" applyFont="1" applyFill="1" applyAlignment="1">
      <alignment shrinkToFit="1"/>
    </xf>
    <xf numFmtId="0" fontId="0" fillId="0" borderId="0" xfId="0" applyFill="1" applyAlignment="1">
      <alignment shrinkToFit="1"/>
    </xf>
    <xf numFmtId="1" fontId="5" fillId="7" borderId="49" xfId="0" applyNumberFormat="1" applyFont="1" applyFill="1" applyBorder="1" applyAlignment="1">
      <alignment horizontal="left" shrinkToFit="1"/>
    </xf>
    <xf numFmtId="0" fontId="5" fillId="7" borderId="47" xfId="0" applyFont="1" applyFill="1" applyBorder="1" applyAlignment="1">
      <alignment horizontal="left" shrinkToFit="1"/>
    </xf>
    <xf numFmtId="0" fontId="5" fillId="7" borderId="73" xfId="0" applyFont="1" applyFill="1" applyBorder="1" applyAlignment="1">
      <alignment horizontal="left" shrinkToFit="1"/>
    </xf>
    <xf numFmtId="1" fontId="5" fillId="0" borderId="49" xfId="0" applyNumberFormat="1" applyFont="1" applyFill="1" applyBorder="1" applyAlignment="1">
      <alignment horizontal="left" shrinkToFit="1"/>
    </xf>
    <xf numFmtId="0" fontId="5" fillId="0" borderId="47" xfId="0" applyFont="1" applyFill="1" applyBorder="1" applyAlignment="1">
      <alignment horizontal="left" shrinkToFit="1"/>
    </xf>
    <xf numFmtId="0" fontId="5" fillId="0" borderId="73" xfId="0" applyFont="1" applyFill="1" applyBorder="1" applyAlignment="1">
      <alignment horizontal="left" shrinkToFit="1"/>
    </xf>
    <xf numFmtId="1" fontId="1" fillId="0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Fill="1" applyAlignment="1">
      <alignment horizontal="right"/>
    </xf>
    <xf numFmtId="0" fontId="13" fillId="7" borderId="14" xfId="0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right"/>
    </xf>
    <xf numFmtId="169" fontId="1" fillId="0" borderId="0" xfId="0" applyNumberFormat="1" applyFont="1" applyFill="1" applyAlignment="1">
      <alignment horizontal="right"/>
    </xf>
  </cellXfs>
  <cellStyles count="3">
    <cellStyle name="Čárka" xfId="1" builtinId="3"/>
    <cellStyle name="Normální" xfId="0" builtinId="0"/>
    <cellStyle name="normální_Zdravotnictví-návrh rozp.2005-po opr.2.11.2004" xfId="2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2714625</xdr:colOff>
      <xdr:row>14</xdr:row>
      <xdr:rowOff>142875</xdr:rowOff>
    </xdr:from>
    <xdr:to>
      <xdr:col>0</xdr:col>
      <xdr:colOff>2790825</xdr:colOff>
      <xdr:row>15</xdr:row>
      <xdr:rowOff>38100</xdr:rowOff>
    </xdr:to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2714625" y="3533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tkova/AppData/Local/Microsoft/Windows/Temporary%20Internet%20Files/Content.Outlook/YH9SYGXJ/Rozpo&#269;et%20OK%202013%20-%203b)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tkova/AppData/Local/Microsoft/Windows/Temporary%20Internet%20Files/Content.Outlook/YH9SYGXJ/Rozpo&#269;et%20OK%202014%20-%203b)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ář celkem"/>
      <sheetName val="celkem ORJ - 10"/>
      <sheetName val="PO - okres Olomouc"/>
      <sheetName val="PO - okres Prostějov"/>
      <sheetName val="PO - okres Jeseník"/>
      <sheetName val="PO - okres Šumperk"/>
      <sheetName val="PO - okres Přerov"/>
      <sheetName val="celkem ORJ - 12"/>
      <sheetName val="PO - doprava"/>
      <sheetName val="Celkem ORJ 13"/>
      <sheetName val="PO - kultura"/>
      <sheetName val="Celkem ORJ - 11"/>
      <sheetName val="PO - sociálníci"/>
      <sheetName val="Celkem ORJ - 14"/>
      <sheetName val="PO - zdravotnictví"/>
      <sheetName val="Li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4">
          <cell r="AH14">
            <v>2006</v>
          </cell>
        </row>
        <row r="15">
          <cell r="AH15">
            <v>3525</v>
          </cell>
        </row>
        <row r="16">
          <cell r="AH16">
            <v>927</v>
          </cell>
        </row>
        <row r="17">
          <cell r="AH17">
            <v>799</v>
          </cell>
        </row>
        <row r="18">
          <cell r="AH18">
            <v>0</v>
          </cell>
        </row>
        <row r="19">
          <cell r="AH19">
            <v>686</v>
          </cell>
        </row>
        <row r="20">
          <cell r="AH20">
            <v>823</v>
          </cell>
        </row>
        <row r="21">
          <cell r="AH21">
            <v>1016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ář celkem"/>
      <sheetName val="ORJ - 10"/>
      <sheetName val="ORJ - 10 - Olomouc"/>
      <sheetName val="ORJ - 10 - Šumperk"/>
      <sheetName val="ORJ - 10 - Přerov"/>
      <sheetName val="ORJ - 10 - Prostějov"/>
      <sheetName val="ORJ - 10 - Jeseník"/>
      <sheetName val="Celkem ORJ - 11"/>
      <sheetName val="PO - sociálníci"/>
      <sheetName val="Celkem ORJ -12"/>
      <sheetName val="PO - doprava"/>
      <sheetName val="Celkem ORJ 13"/>
      <sheetName val="PO - kultura"/>
      <sheetName val="Celkem ORJ - 14"/>
      <sheetName val="PO - zdravotnictví"/>
      <sheetName val="ORJ "/>
      <sheetName val="Souhr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AG14">
            <v>327</v>
          </cell>
        </row>
        <row r="15">
          <cell r="AG15">
            <v>340</v>
          </cell>
        </row>
        <row r="16">
          <cell r="AG16">
            <v>787</v>
          </cell>
        </row>
        <row r="17">
          <cell r="AG17">
            <v>76</v>
          </cell>
        </row>
        <row r="18">
          <cell r="AG18">
            <v>624</v>
          </cell>
        </row>
        <row r="19">
          <cell r="AG19">
            <v>167</v>
          </cell>
        </row>
        <row r="20">
          <cell r="AG20">
            <v>1115</v>
          </cell>
        </row>
        <row r="21">
          <cell r="AG21">
            <v>1826</v>
          </cell>
        </row>
        <row r="22">
          <cell r="AG22">
            <v>1042</v>
          </cell>
        </row>
        <row r="23">
          <cell r="AG23">
            <v>968</v>
          </cell>
        </row>
        <row r="24">
          <cell r="AG24">
            <v>575</v>
          </cell>
        </row>
        <row r="25">
          <cell r="AG25">
            <v>1672</v>
          </cell>
        </row>
        <row r="26">
          <cell r="AG26">
            <v>219</v>
          </cell>
        </row>
        <row r="27">
          <cell r="AG27">
            <v>1438</v>
          </cell>
        </row>
        <row r="28">
          <cell r="AG28">
            <v>131</v>
          </cell>
        </row>
        <row r="29">
          <cell r="AG29">
            <v>722</v>
          </cell>
        </row>
        <row r="30">
          <cell r="AG30">
            <v>133</v>
          </cell>
        </row>
        <row r="31">
          <cell r="AG31">
            <v>158</v>
          </cell>
        </row>
        <row r="32">
          <cell r="AG32">
            <v>323</v>
          </cell>
        </row>
        <row r="33">
          <cell r="AG33">
            <v>11</v>
          </cell>
        </row>
        <row r="34">
          <cell r="AG34">
            <v>745</v>
          </cell>
        </row>
        <row r="35">
          <cell r="AG35">
            <v>224</v>
          </cell>
        </row>
        <row r="36">
          <cell r="AG36">
            <v>879</v>
          </cell>
        </row>
        <row r="37">
          <cell r="AG37">
            <v>174</v>
          </cell>
        </row>
        <row r="38">
          <cell r="AG38">
            <v>2924</v>
          </cell>
        </row>
        <row r="39">
          <cell r="AG39">
            <v>1004</v>
          </cell>
        </row>
        <row r="40">
          <cell r="AG40">
            <v>307</v>
          </cell>
        </row>
        <row r="41">
          <cell r="AG41">
            <v>1758</v>
          </cell>
        </row>
        <row r="42">
          <cell r="AG42">
            <v>596</v>
          </cell>
        </row>
        <row r="43">
          <cell r="AG43">
            <v>723</v>
          </cell>
        </row>
        <row r="44">
          <cell r="AG44">
            <v>752</v>
          </cell>
        </row>
        <row r="45">
          <cell r="AG45">
            <v>947</v>
          </cell>
        </row>
      </sheetData>
      <sheetData sheetId="9"/>
      <sheetData sheetId="10"/>
      <sheetData sheetId="11"/>
      <sheetData sheetId="12">
        <row r="14">
          <cell r="AH14">
            <v>1853</v>
          </cell>
        </row>
        <row r="15">
          <cell r="AH15">
            <v>5155</v>
          </cell>
        </row>
        <row r="16">
          <cell r="AH16">
            <v>488</v>
          </cell>
        </row>
        <row r="17">
          <cell r="AH17">
            <v>1015</v>
          </cell>
        </row>
        <row r="18">
          <cell r="AH18">
            <v>688</v>
          </cell>
        </row>
        <row r="19">
          <cell r="AH19">
            <v>744</v>
          </cell>
        </row>
        <row r="20">
          <cell r="AH20">
            <v>961</v>
          </cell>
        </row>
      </sheetData>
      <sheetData sheetId="13"/>
      <sheetData sheetId="14">
        <row r="16">
          <cell r="AD16">
            <v>870</v>
          </cell>
        </row>
        <row r="17">
          <cell r="AD17">
            <v>231</v>
          </cell>
        </row>
        <row r="18">
          <cell r="AD18">
            <v>13125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 enableFormatConditionsCalculation="0">
    <tabColor rgb="FF00B0F0"/>
  </sheetPr>
  <dimension ref="A1:G80"/>
  <sheetViews>
    <sheetView showGridLines="0" tabSelected="1" view="pageBreakPreview" zoomScaleNormal="100" zoomScaleSheetLayoutView="100" workbookViewId="0">
      <selection activeCell="J69" sqref="J69"/>
    </sheetView>
  </sheetViews>
  <sheetFormatPr defaultRowHeight="12.75" x14ac:dyDescent="0.2"/>
  <cols>
    <col min="1" max="1" width="5.7109375" style="28" customWidth="1"/>
    <col min="2" max="2" width="6.42578125" style="28" customWidth="1"/>
    <col min="3" max="3" width="45.140625" style="28" customWidth="1"/>
    <col min="4" max="5" width="16.5703125" style="28" customWidth="1"/>
    <col min="6" max="6" width="16.85546875" style="507" customWidth="1"/>
    <col min="7" max="7" width="7.5703125" style="163" customWidth="1"/>
    <col min="8" max="8" width="8" style="28" customWidth="1"/>
    <col min="9" max="16384" width="9.140625" style="28"/>
  </cols>
  <sheetData>
    <row r="1" spans="1:7" ht="20.25" x14ac:dyDescent="0.3">
      <c r="A1" s="402" t="s">
        <v>405</v>
      </c>
      <c r="B1" s="403"/>
      <c r="C1" s="403"/>
      <c r="D1" s="403"/>
      <c r="E1" s="403"/>
      <c r="F1" s="403"/>
    </row>
    <row r="2" spans="1:7" ht="9.75" customHeight="1" x14ac:dyDescent="0.3">
      <c r="A2" s="57"/>
      <c r="B2" s="58"/>
      <c r="C2" s="58"/>
      <c r="D2" s="58"/>
      <c r="E2" s="58"/>
      <c r="F2" s="398"/>
    </row>
    <row r="3" spans="1:7" ht="9.75" customHeight="1" x14ac:dyDescent="0.3">
      <c r="A3" s="387"/>
      <c r="B3" s="388"/>
      <c r="C3" s="388"/>
      <c r="D3" s="388"/>
      <c r="E3" s="388"/>
      <c r="F3" s="398"/>
    </row>
    <row r="4" spans="1:7" ht="16.5" thickBot="1" x14ac:dyDescent="0.3">
      <c r="A4" s="27" t="s">
        <v>83</v>
      </c>
      <c r="G4" s="164" t="s">
        <v>2</v>
      </c>
    </row>
    <row r="5" spans="1:7" s="60" customFormat="1" ht="27" thickTop="1" thickBot="1" x14ac:dyDescent="0.25">
      <c r="A5" s="309" t="s">
        <v>3</v>
      </c>
      <c r="B5" s="310" t="s">
        <v>4</v>
      </c>
      <c r="C5" s="311" t="s">
        <v>84</v>
      </c>
      <c r="D5" s="312" t="s">
        <v>383</v>
      </c>
      <c r="E5" s="312" t="s">
        <v>384</v>
      </c>
      <c r="F5" s="313" t="s">
        <v>385</v>
      </c>
      <c r="G5" s="314" t="s">
        <v>7</v>
      </c>
    </row>
    <row r="6" spans="1:7" s="61" customFormat="1" ht="13.5" thickTop="1" thickBot="1" x14ac:dyDescent="0.25">
      <c r="A6" s="315">
        <v>1</v>
      </c>
      <c r="B6" s="316">
        <v>2</v>
      </c>
      <c r="C6" s="316">
        <v>3</v>
      </c>
      <c r="D6" s="317">
        <v>4</v>
      </c>
      <c r="E6" s="317">
        <v>5</v>
      </c>
      <c r="F6" s="508">
        <v>6</v>
      </c>
      <c r="G6" s="326" t="s">
        <v>432</v>
      </c>
    </row>
    <row r="7" spans="1:7" s="66" customFormat="1" ht="27.75" customHeight="1" thickTop="1" x14ac:dyDescent="0.2">
      <c r="A7" s="62"/>
      <c r="B7" s="63">
        <v>1111</v>
      </c>
      <c r="C7" s="64" t="s">
        <v>376</v>
      </c>
      <c r="D7" s="65">
        <f>SUM(daně!C10)</f>
        <v>730000</v>
      </c>
      <c r="E7" s="65">
        <f>SUM(daně!D10)</f>
        <v>730000</v>
      </c>
      <c r="F7" s="26">
        <f>SUM(daně!I10)</f>
        <v>748000</v>
      </c>
      <c r="G7" s="167">
        <f t="shared" ref="G7:G13" si="0">F7/D7*100</f>
        <v>102.46575342465754</v>
      </c>
    </row>
    <row r="8" spans="1:7" s="66" customFormat="1" ht="25.5" customHeight="1" x14ac:dyDescent="0.2">
      <c r="A8" s="67"/>
      <c r="B8" s="68">
        <v>1112</v>
      </c>
      <c r="C8" s="69" t="s">
        <v>377</v>
      </c>
      <c r="D8" s="70">
        <f>SUM(daně!C11)</f>
        <v>17000</v>
      </c>
      <c r="E8" s="70">
        <f>SUM(daně!D11)</f>
        <v>17000</v>
      </c>
      <c r="F8" s="70">
        <f>SUM(daně!I11)</f>
        <v>10000</v>
      </c>
      <c r="G8" s="165">
        <f t="shared" si="0"/>
        <v>58.82352941176471</v>
      </c>
    </row>
    <row r="9" spans="1:7" s="66" customFormat="1" ht="30" customHeight="1" x14ac:dyDescent="0.2">
      <c r="A9" s="67"/>
      <c r="B9" s="68">
        <v>1113</v>
      </c>
      <c r="C9" s="69" t="s">
        <v>378</v>
      </c>
      <c r="D9" s="70">
        <f>SUM(daně!C12)</f>
        <v>75000</v>
      </c>
      <c r="E9" s="70">
        <f>SUM(daně!D12)</f>
        <v>75000</v>
      </c>
      <c r="F9" s="70">
        <f>SUM(daně!I12)</f>
        <v>77000</v>
      </c>
      <c r="G9" s="165">
        <f t="shared" si="0"/>
        <v>102.66666666666666</v>
      </c>
    </row>
    <row r="10" spans="1:7" s="66" customFormat="1" ht="28.5" customHeight="1" x14ac:dyDescent="0.2">
      <c r="A10" s="67"/>
      <c r="B10" s="68">
        <v>1121</v>
      </c>
      <c r="C10" s="69" t="s">
        <v>379</v>
      </c>
      <c r="D10" s="70">
        <f>SUM(daně!C13)</f>
        <v>735000</v>
      </c>
      <c r="E10" s="70">
        <f>SUM(daně!D13)</f>
        <v>735000</v>
      </c>
      <c r="F10" s="70">
        <f>SUM(daně!I13)</f>
        <v>735000</v>
      </c>
      <c r="G10" s="165">
        <f t="shared" si="0"/>
        <v>100</v>
      </c>
    </row>
    <row r="11" spans="1:7" s="30" customFormat="1" ht="17.100000000000001" customHeight="1" thickBot="1" x14ac:dyDescent="0.25">
      <c r="A11" s="71"/>
      <c r="B11" s="72">
        <v>1211</v>
      </c>
      <c r="C11" s="73" t="s">
        <v>380</v>
      </c>
      <c r="D11" s="208">
        <f>SUM(daně!C14)</f>
        <v>1605000</v>
      </c>
      <c r="E11" s="208">
        <f>SUM(daně!D14)</f>
        <v>1605000</v>
      </c>
      <c r="F11" s="70">
        <f>SUM(daně!I14)</f>
        <v>1625000</v>
      </c>
      <c r="G11" s="261">
        <f t="shared" si="0"/>
        <v>101.24610591900311</v>
      </c>
    </row>
    <row r="12" spans="1:7" s="74" customFormat="1" ht="17.100000000000001" customHeight="1" thickTop="1" thickBot="1" x14ac:dyDescent="0.25">
      <c r="A12" s="318" t="s">
        <v>85</v>
      </c>
      <c r="B12" s="319"/>
      <c r="C12" s="320"/>
      <c r="D12" s="321">
        <f>SUM(D7:D11)</f>
        <v>3162000</v>
      </c>
      <c r="E12" s="321">
        <f>SUM(E7:E11)</f>
        <v>3162000</v>
      </c>
      <c r="F12" s="322">
        <f>SUM(F7:F11)</f>
        <v>3195000</v>
      </c>
      <c r="G12" s="323">
        <f t="shared" si="0"/>
        <v>101.04364326375712</v>
      </c>
    </row>
    <row r="13" spans="1:7" s="30" customFormat="1" ht="17.100000000000001" customHeight="1" thickTop="1" x14ac:dyDescent="0.2">
      <c r="A13" s="75" t="s">
        <v>105</v>
      </c>
      <c r="B13" s="76">
        <v>1361</v>
      </c>
      <c r="C13" s="77" t="s">
        <v>87</v>
      </c>
      <c r="D13" s="209">
        <f>SUM(odbory!D9)</f>
        <v>1190</v>
      </c>
      <c r="E13" s="209">
        <f>SUM(odbory!E9)</f>
        <v>1190</v>
      </c>
      <c r="F13" s="209">
        <f>SUM(odbory!F9)</f>
        <v>1712</v>
      </c>
      <c r="G13" s="165">
        <f t="shared" si="0"/>
        <v>143.8655462184874</v>
      </c>
    </row>
    <row r="14" spans="1:7" s="30" customFormat="1" ht="17.100000000000001" customHeight="1" x14ac:dyDescent="0.2">
      <c r="A14" s="78">
        <v>3349</v>
      </c>
      <c r="B14" s="76">
        <v>2111</v>
      </c>
      <c r="C14" s="77" t="s">
        <v>126</v>
      </c>
      <c r="D14" s="209">
        <f>SUM(odbory!D10)</f>
        <v>144</v>
      </c>
      <c r="E14" s="209">
        <f>SUM(odbory!E10)</f>
        <v>144</v>
      </c>
      <c r="F14" s="209">
        <f>SUM(odbory!F10)</f>
        <v>0</v>
      </c>
      <c r="G14" s="165"/>
    </row>
    <row r="15" spans="1:7" s="30" customFormat="1" ht="17.100000000000001" customHeight="1" x14ac:dyDescent="0.2">
      <c r="A15" s="79">
        <v>6172</v>
      </c>
      <c r="B15" s="76">
        <v>2122</v>
      </c>
      <c r="C15" s="77" t="s">
        <v>88</v>
      </c>
      <c r="D15" s="209">
        <f>SUM(odbory!D11)</f>
        <v>140417</v>
      </c>
      <c r="E15" s="209">
        <f>SUM(odbory!E11)</f>
        <v>196173</v>
      </c>
      <c r="F15" s="260">
        <f>SUM(odbory!F61)</f>
        <v>195569</v>
      </c>
      <c r="G15" s="165">
        <f t="shared" ref="G15:G28" si="1">F15/D15*100</f>
        <v>139.27729548416502</v>
      </c>
    </row>
    <row r="16" spans="1:7" s="30" customFormat="1" ht="17.100000000000001" customHeight="1" x14ac:dyDescent="0.2">
      <c r="A16" s="79">
        <v>1032</v>
      </c>
      <c r="B16" s="76">
        <v>2131</v>
      </c>
      <c r="C16" s="77" t="s">
        <v>89</v>
      </c>
      <c r="D16" s="209">
        <f>SUM(odbory!D12)</f>
        <v>3</v>
      </c>
      <c r="E16" s="209">
        <f>SUM(odbory!E12)</f>
        <v>3</v>
      </c>
      <c r="F16" s="209">
        <f>SUM(odbory!F12)</f>
        <v>20</v>
      </c>
      <c r="G16" s="165">
        <f t="shared" si="1"/>
        <v>666.66666666666674</v>
      </c>
    </row>
    <row r="17" spans="1:7" s="30" customFormat="1" ht="17.100000000000001" customHeight="1" x14ac:dyDescent="0.2">
      <c r="A17" s="79">
        <v>6172</v>
      </c>
      <c r="B17" s="76">
        <v>2131</v>
      </c>
      <c r="C17" s="77" t="s">
        <v>89</v>
      </c>
      <c r="D17" s="209">
        <f>SUM(odbory!D13)</f>
        <v>43</v>
      </c>
      <c r="E17" s="209">
        <f>SUM(odbory!E13)</f>
        <v>43</v>
      </c>
      <c r="F17" s="209">
        <f>SUM(odbory!F13)</f>
        <v>43</v>
      </c>
      <c r="G17" s="165">
        <f t="shared" si="1"/>
        <v>100</v>
      </c>
    </row>
    <row r="18" spans="1:7" s="66" customFormat="1" ht="30" customHeight="1" x14ac:dyDescent="0.2">
      <c r="A18" s="80">
        <v>6172</v>
      </c>
      <c r="B18" s="68">
        <v>2132</v>
      </c>
      <c r="C18" s="69" t="s">
        <v>90</v>
      </c>
      <c r="D18" s="70">
        <f>SUM(odbory!D14)</f>
        <v>37749</v>
      </c>
      <c r="E18" s="70">
        <f>SUM(odbory!E14)</f>
        <v>37772</v>
      </c>
      <c r="F18" s="70">
        <f>SUM(odbory!F14)</f>
        <v>37873</v>
      </c>
      <c r="G18" s="165">
        <f t="shared" si="1"/>
        <v>100.32848552279529</v>
      </c>
    </row>
    <row r="19" spans="1:7" s="66" customFormat="1" ht="14.25" x14ac:dyDescent="0.2">
      <c r="A19" s="80">
        <v>6172</v>
      </c>
      <c r="B19" s="68">
        <v>2133</v>
      </c>
      <c r="C19" s="81" t="s">
        <v>91</v>
      </c>
      <c r="D19" s="218">
        <f>SUM(odbory!D15)</f>
        <v>22.2</v>
      </c>
      <c r="E19" s="218">
        <f>SUM(odbory!E15)</f>
        <v>22.2</v>
      </c>
      <c r="F19" s="397">
        <f>SUM(odbory!F15)</f>
        <v>22.2</v>
      </c>
      <c r="G19" s="165">
        <f t="shared" si="1"/>
        <v>100</v>
      </c>
    </row>
    <row r="20" spans="1:7" s="66" customFormat="1" ht="14.25" x14ac:dyDescent="0.2">
      <c r="A20" s="80">
        <v>3769</v>
      </c>
      <c r="B20" s="68">
        <v>2212</v>
      </c>
      <c r="C20" s="81" t="s">
        <v>129</v>
      </c>
      <c r="D20" s="209">
        <f>SUM(odbory!D16)</f>
        <v>200</v>
      </c>
      <c r="E20" s="209">
        <f>SUM(odbory!E16)</f>
        <v>200</v>
      </c>
      <c r="F20" s="209">
        <f>SUM(odbory!F16)</f>
        <v>200</v>
      </c>
      <c r="G20" s="165">
        <f t="shared" si="1"/>
        <v>100</v>
      </c>
    </row>
    <row r="21" spans="1:7" s="30" customFormat="1" ht="17.100000000000001" customHeight="1" x14ac:dyDescent="0.2">
      <c r="A21" s="79">
        <v>6172</v>
      </c>
      <c r="B21" s="76">
        <v>2212</v>
      </c>
      <c r="C21" s="81" t="s">
        <v>129</v>
      </c>
      <c r="D21" s="209">
        <f>SUM(odbory!D17)</f>
        <v>2040</v>
      </c>
      <c r="E21" s="209">
        <f>SUM(odbory!E17)</f>
        <v>2117</v>
      </c>
      <c r="F21" s="209">
        <f>SUM(odbory!F17)</f>
        <v>1630</v>
      </c>
      <c r="G21" s="165">
        <f t="shared" si="1"/>
        <v>79.901960784313729</v>
      </c>
    </row>
    <row r="22" spans="1:7" s="66" customFormat="1" ht="29.25" customHeight="1" x14ac:dyDescent="0.2">
      <c r="A22" s="80"/>
      <c r="B22" s="68">
        <v>2420</v>
      </c>
      <c r="C22" s="69" t="s">
        <v>106</v>
      </c>
      <c r="D22" s="217">
        <f>SUM(odbory!D18)</f>
        <v>6693</v>
      </c>
      <c r="E22" s="217">
        <f>SUM(odbory!E18)</f>
        <v>11824</v>
      </c>
      <c r="F22" s="70">
        <f>SUM(odbory!F18)</f>
        <v>400</v>
      </c>
      <c r="G22" s="165">
        <f t="shared" si="1"/>
        <v>5.9763932466756309</v>
      </c>
    </row>
    <row r="23" spans="1:7" s="30" customFormat="1" ht="17.100000000000001" customHeight="1" x14ac:dyDescent="0.2">
      <c r="A23" s="79"/>
      <c r="B23" s="76">
        <v>2441</v>
      </c>
      <c r="C23" s="77" t="s">
        <v>96</v>
      </c>
      <c r="D23" s="209">
        <f>SUM(odbory!D19)</f>
        <v>7500</v>
      </c>
      <c r="E23" s="209">
        <f>SUM(odbory!E19)</f>
        <v>7500</v>
      </c>
      <c r="F23" s="209">
        <f>SUM(odbory!F19)</f>
        <v>9500</v>
      </c>
      <c r="G23" s="165">
        <f t="shared" si="1"/>
        <v>126.66666666666666</v>
      </c>
    </row>
    <row r="24" spans="1:7" s="30" customFormat="1" ht="17.100000000000001" customHeight="1" x14ac:dyDescent="0.2">
      <c r="A24" s="79">
        <v>6172</v>
      </c>
      <c r="B24" s="76">
        <v>3111</v>
      </c>
      <c r="C24" s="77" t="s">
        <v>92</v>
      </c>
      <c r="D24" s="209">
        <f>SUM(odbory!D20)</f>
        <v>300</v>
      </c>
      <c r="E24" s="209">
        <f>SUM(odbory!E20)</f>
        <v>300</v>
      </c>
      <c r="F24" s="209">
        <f>SUM(odbory!F20)</f>
        <v>400</v>
      </c>
      <c r="G24" s="165">
        <f t="shared" si="1"/>
        <v>133.33333333333331</v>
      </c>
    </row>
    <row r="25" spans="1:7" s="66" customFormat="1" ht="28.5" customHeight="1" x14ac:dyDescent="0.2">
      <c r="A25" s="80">
        <v>6172</v>
      </c>
      <c r="B25" s="68">
        <v>3112</v>
      </c>
      <c r="C25" s="69" t="s">
        <v>93</v>
      </c>
      <c r="D25" s="70">
        <f>SUM(odbory!D21)</f>
        <v>20700</v>
      </c>
      <c r="E25" s="70">
        <f>SUM(odbory!E21)</f>
        <v>20700</v>
      </c>
      <c r="F25" s="70">
        <f>SUM(odbory!F21)</f>
        <v>18000</v>
      </c>
      <c r="G25" s="165">
        <f t="shared" si="1"/>
        <v>86.956521739130437</v>
      </c>
    </row>
    <row r="26" spans="1:7" s="30" customFormat="1" ht="17.100000000000001" customHeight="1" x14ac:dyDescent="0.2">
      <c r="A26" s="79">
        <v>6310</v>
      </c>
      <c r="B26" s="76">
        <v>2141</v>
      </c>
      <c r="C26" s="77" t="s">
        <v>94</v>
      </c>
      <c r="D26" s="219">
        <f>SUM(odbory!D22)</f>
        <v>7000.8029999999999</v>
      </c>
      <c r="E26" s="219">
        <f>SUM(odbory!E22)</f>
        <v>7000.8029999999999</v>
      </c>
      <c r="F26" s="397">
        <f>SUM(odbory!F22)</f>
        <v>4000.8</v>
      </c>
      <c r="G26" s="165">
        <f t="shared" si="1"/>
        <v>57.147730053252467</v>
      </c>
    </row>
    <row r="27" spans="1:7" s="140" customFormat="1" ht="27.75" customHeight="1" thickBot="1" x14ac:dyDescent="0.25">
      <c r="A27" s="155"/>
      <c r="B27" s="139">
        <v>4112</v>
      </c>
      <c r="C27" s="156" t="s">
        <v>95</v>
      </c>
      <c r="D27" s="189">
        <v>73669</v>
      </c>
      <c r="E27" s="189">
        <v>73669</v>
      </c>
      <c r="F27" s="211">
        <f>SUM('4112'!B16:C16)</f>
        <v>73854</v>
      </c>
      <c r="G27" s="210">
        <f t="shared" si="1"/>
        <v>100.25112326758881</v>
      </c>
    </row>
    <row r="28" spans="1:7" ht="18.75" customHeight="1" thickTop="1" thickBot="1" x14ac:dyDescent="0.3">
      <c r="A28" s="404" t="s">
        <v>97</v>
      </c>
      <c r="B28" s="405"/>
      <c r="C28" s="405"/>
      <c r="D28" s="324">
        <f>SUM(D12:D27)</f>
        <v>3459671.003</v>
      </c>
      <c r="E28" s="324">
        <f>SUM(E12:E27)</f>
        <v>3520658.003</v>
      </c>
      <c r="F28" s="324">
        <f>SUM(F12:F27)</f>
        <v>3538224</v>
      </c>
      <c r="G28" s="325">
        <f t="shared" si="1"/>
        <v>102.27053372797252</v>
      </c>
    </row>
    <row r="29" spans="1:7" ht="15" thickTop="1" x14ac:dyDescent="0.2">
      <c r="G29" s="166"/>
    </row>
    <row r="30" spans="1:7" ht="14.25" x14ac:dyDescent="0.2">
      <c r="G30" s="166"/>
    </row>
    <row r="31" spans="1:7" ht="16.5" thickBot="1" x14ac:dyDescent="0.3">
      <c r="A31" s="27" t="s">
        <v>98</v>
      </c>
      <c r="G31" s="164" t="s">
        <v>2</v>
      </c>
    </row>
    <row r="32" spans="1:7" s="60" customFormat="1" ht="27" thickTop="1" thickBot="1" x14ac:dyDescent="0.25">
      <c r="A32" s="309" t="s">
        <v>3</v>
      </c>
      <c r="B32" s="310" t="s">
        <v>4</v>
      </c>
      <c r="C32" s="311" t="s">
        <v>84</v>
      </c>
      <c r="D32" s="312" t="s">
        <v>383</v>
      </c>
      <c r="E32" s="312" t="s">
        <v>384</v>
      </c>
      <c r="F32" s="313" t="s">
        <v>385</v>
      </c>
      <c r="G32" s="314" t="s">
        <v>7</v>
      </c>
    </row>
    <row r="33" spans="1:7" s="61" customFormat="1" ht="13.5" thickTop="1" thickBot="1" x14ac:dyDescent="0.25">
      <c r="A33" s="315">
        <v>1</v>
      </c>
      <c r="B33" s="316">
        <v>2</v>
      </c>
      <c r="C33" s="316">
        <v>3</v>
      </c>
      <c r="D33" s="317">
        <v>4</v>
      </c>
      <c r="E33" s="317">
        <v>5</v>
      </c>
      <c r="F33" s="508">
        <v>6</v>
      </c>
      <c r="G33" s="326" t="s">
        <v>432</v>
      </c>
    </row>
    <row r="34" spans="1:7" s="66" customFormat="1" ht="15" thickTop="1" x14ac:dyDescent="0.2">
      <c r="A34" s="62" t="s">
        <v>86</v>
      </c>
      <c r="B34" s="63">
        <v>4134</v>
      </c>
      <c r="C34" s="64" t="s">
        <v>99</v>
      </c>
      <c r="D34" s="65">
        <v>5294</v>
      </c>
      <c r="E34" s="65">
        <v>5294</v>
      </c>
      <c r="F34" s="26">
        <f>228+6160</f>
        <v>6388</v>
      </c>
      <c r="G34" s="165">
        <f>F34/D34*100</f>
        <v>120.66490366452587</v>
      </c>
    </row>
    <row r="35" spans="1:7" s="66" customFormat="1" ht="14.25" x14ac:dyDescent="0.2">
      <c r="A35" s="67"/>
      <c r="B35" s="68">
        <v>4132</v>
      </c>
      <c r="C35" s="69" t="s">
        <v>136</v>
      </c>
      <c r="D35" s="70">
        <v>0</v>
      </c>
      <c r="E35" s="70"/>
      <c r="F35" s="29"/>
      <c r="G35" s="165"/>
    </row>
    <row r="36" spans="1:7" s="66" customFormat="1" ht="14.25" x14ac:dyDescent="0.2">
      <c r="A36" s="79">
        <v>6172</v>
      </c>
      <c r="B36" s="68">
        <v>2324</v>
      </c>
      <c r="C36" s="69" t="s">
        <v>137</v>
      </c>
      <c r="D36" s="70">
        <v>0</v>
      </c>
      <c r="E36" s="70"/>
      <c r="F36" s="29"/>
      <c r="G36" s="165"/>
    </row>
    <row r="37" spans="1:7" s="66" customFormat="1" ht="14.25" x14ac:dyDescent="0.2">
      <c r="A37" s="79">
        <v>6172</v>
      </c>
      <c r="B37" s="68">
        <v>2328</v>
      </c>
      <c r="C37" s="69" t="s">
        <v>404</v>
      </c>
      <c r="D37" s="70"/>
      <c r="E37" s="70"/>
      <c r="F37" s="29"/>
      <c r="G37" s="165"/>
    </row>
    <row r="38" spans="1:7" s="66" customFormat="1" ht="14.25" x14ac:dyDescent="0.2">
      <c r="A38" s="79">
        <v>6310</v>
      </c>
      <c r="B38" s="76">
        <v>2141</v>
      </c>
      <c r="C38" s="77" t="s">
        <v>94</v>
      </c>
      <c r="D38" s="70">
        <v>6</v>
      </c>
      <c r="E38" s="70">
        <v>6</v>
      </c>
      <c r="F38" s="29">
        <v>3</v>
      </c>
      <c r="G38" s="165">
        <f>F38/D38*100</f>
        <v>50</v>
      </c>
    </row>
    <row r="39" spans="1:7" s="66" customFormat="1" ht="29.25" thickBot="1" x14ac:dyDescent="0.25">
      <c r="A39" s="79"/>
      <c r="B39" s="68">
        <v>8115</v>
      </c>
      <c r="C39" s="82" t="s">
        <v>123</v>
      </c>
      <c r="D39" s="70"/>
      <c r="E39" s="70">
        <v>1222</v>
      </c>
      <c r="F39" s="29"/>
      <c r="G39" s="165"/>
    </row>
    <row r="40" spans="1:7" s="301" customFormat="1" ht="18.75" customHeight="1" thickTop="1" thickBot="1" x14ac:dyDescent="0.3">
      <c r="A40" s="404" t="s">
        <v>97</v>
      </c>
      <c r="B40" s="405"/>
      <c r="C40" s="405"/>
      <c r="D40" s="324">
        <f>SUM(D34:D38)</f>
        <v>5300</v>
      </c>
      <c r="E40" s="324">
        <f>SUM(E34:E39)</f>
        <v>6522</v>
      </c>
      <c r="F40" s="324">
        <f>SUM(F34:F39)</f>
        <v>6391</v>
      </c>
      <c r="G40" s="325">
        <f>F40/D40*100</f>
        <v>120.58490566037736</v>
      </c>
    </row>
    <row r="41" spans="1:7" ht="15" thickTop="1" x14ac:dyDescent="0.2">
      <c r="G41" s="166"/>
    </row>
    <row r="42" spans="1:7" ht="15" x14ac:dyDescent="0.25">
      <c r="A42" s="385" t="s">
        <v>139</v>
      </c>
      <c r="G42" s="166"/>
    </row>
    <row r="43" spans="1:7" ht="13.5" thickBot="1" x14ac:dyDescent="0.25">
      <c r="G43" s="164" t="s">
        <v>2</v>
      </c>
    </row>
    <row r="44" spans="1:7" s="60" customFormat="1" ht="27" thickTop="1" thickBot="1" x14ac:dyDescent="0.25">
      <c r="A44" s="309" t="s">
        <v>3</v>
      </c>
      <c r="B44" s="310" t="s">
        <v>4</v>
      </c>
      <c r="C44" s="311" t="s">
        <v>84</v>
      </c>
      <c r="D44" s="312" t="s">
        <v>383</v>
      </c>
      <c r="E44" s="312" t="s">
        <v>384</v>
      </c>
      <c r="F44" s="313" t="s">
        <v>385</v>
      </c>
      <c r="G44" s="314" t="s">
        <v>7</v>
      </c>
    </row>
    <row r="45" spans="1:7" s="61" customFormat="1" ht="13.5" thickTop="1" thickBot="1" x14ac:dyDescent="0.25">
      <c r="A45" s="315">
        <v>1</v>
      </c>
      <c r="B45" s="316">
        <v>2</v>
      </c>
      <c r="C45" s="316">
        <v>3</v>
      </c>
      <c r="D45" s="317">
        <v>4</v>
      </c>
      <c r="E45" s="317">
        <v>5</v>
      </c>
      <c r="F45" s="508">
        <v>6</v>
      </c>
      <c r="G45" s="326" t="s">
        <v>432</v>
      </c>
    </row>
    <row r="46" spans="1:7" s="66" customFormat="1" ht="15" thickTop="1" x14ac:dyDescent="0.2">
      <c r="A46" s="83">
        <v>2399</v>
      </c>
      <c r="B46" s="63">
        <v>2342</v>
      </c>
      <c r="C46" s="64" t="s">
        <v>100</v>
      </c>
      <c r="D46" s="65">
        <v>40000</v>
      </c>
      <c r="E46" s="65">
        <v>40000</v>
      </c>
      <c r="F46" s="26">
        <v>40000</v>
      </c>
      <c r="G46" s="167">
        <f>F46/D46*100</f>
        <v>100</v>
      </c>
    </row>
    <row r="47" spans="1:7" s="66" customFormat="1" ht="28.5" x14ac:dyDescent="0.2">
      <c r="A47" s="84">
        <v>6402</v>
      </c>
      <c r="B47" s="68">
        <v>2223</v>
      </c>
      <c r="C47" s="69" t="s">
        <v>112</v>
      </c>
      <c r="D47" s="70"/>
      <c r="E47" s="70">
        <v>191</v>
      </c>
      <c r="F47" s="29"/>
      <c r="G47" s="165"/>
    </row>
    <row r="48" spans="1:7" s="66" customFormat="1" ht="14.25" x14ac:dyDescent="0.2">
      <c r="A48" s="84">
        <v>6409</v>
      </c>
      <c r="B48" s="68">
        <v>2328</v>
      </c>
      <c r="C48" s="69"/>
      <c r="D48" s="70"/>
      <c r="E48" s="70"/>
      <c r="F48" s="29"/>
      <c r="G48" s="165"/>
    </row>
    <row r="49" spans="1:7" s="66" customFormat="1" ht="29.25" thickBot="1" x14ac:dyDescent="0.25">
      <c r="A49" s="84"/>
      <c r="B49" s="68">
        <v>8115</v>
      </c>
      <c r="C49" s="82" t="s">
        <v>123</v>
      </c>
      <c r="D49" s="70"/>
      <c r="E49" s="70">
        <v>32478</v>
      </c>
      <c r="F49" s="29"/>
      <c r="G49" s="165"/>
    </row>
    <row r="50" spans="1:7" s="301" customFormat="1" ht="18.75" customHeight="1" thickTop="1" thickBot="1" x14ac:dyDescent="0.3">
      <c r="A50" s="404" t="s">
        <v>97</v>
      </c>
      <c r="B50" s="405"/>
      <c r="C50" s="405"/>
      <c r="D50" s="324">
        <f>SUM(D46:D49)</f>
        <v>40000</v>
      </c>
      <c r="E50" s="324">
        <f>SUM(E46:E49)</f>
        <v>72669</v>
      </c>
      <c r="F50" s="324">
        <f>SUM(F46:F49)</f>
        <v>40000</v>
      </c>
      <c r="G50" s="325">
        <f>F50/D50*100</f>
        <v>100</v>
      </c>
    </row>
    <row r="51" spans="1:7" ht="15" thickTop="1" x14ac:dyDescent="0.2">
      <c r="G51" s="168"/>
    </row>
    <row r="52" spans="1:7" s="301" customFormat="1" ht="27.75" customHeight="1" thickBot="1" x14ac:dyDescent="0.3">
      <c r="A52" s="330" t="s">
        <v>101</v>
      </c>
      <c r="B52" s="330"/>
      <c r="C52" s="330"/>
      <c r="D52" s="331">
        <f>SUM(D50,D40,D28)</f>
        <v>3504971.003</v>
      </c>
      <c r="E52" s="331">
        <f>SUM(E50,E40,E28)</f>
        <v>3599849.003</v>
      </c>
      <c r="F52" s="331">
        <f>SUM(F50,F40,F28)</f>
        <v>3584615</v>
      </c>
      <c r="G52" s="386">
        <f>F52/D52*100</f>
        <v>102.27231543233397</v>
      </c>
    </row>
    <row r="53" spans="1:7" ht="14.25" customHeight="1" thickTop="1" x14ac:dyDescent="0.2">
      <c r="G53" s="166"/>
    </row>
    <row r="54" spans="1:7" ht="14.25" customHeight="1" x14ac:dyDescent="0.2">
      <c r="G54" s="166"/>
    </row>
    <row r="55" spans="1:7" ht="14.25" x14ac:dyDescent="0.2">
      <c r="A55" s="28" t="s">
        <v>124</v>
      </c>
      <c r="G55" s="166"/>
    </row>
    <row r="56" spans="1:7" ht="15.75" x14ac:dyDescent="0.25">
      <c r="A56" s="86" t="s">
        <v>101</v>
      </c>
      <c r="B56" s="86"/>
      <c r="C56" s="86"/>
      <c r="D56" s="87">
        <f>SUM(D52)</f>
        <v>3504971.003</v>
      </c>
      <c r="E56" s="87">
        <f>SUM(E52)</f>
        <v>3599849.003</v>
      </c>
      <c r="F56" s="87">
        <f>SUM(F52)</f>
        <v>3584615</v>
      </c>
      <c r="G56" s="169">
        <f>F56/D56*100</f>
        <v>102.27231543233397</v>
      </c>
    </row>
    <row r="57" spans="1:7" ht="14.25" x14ac:dyDescent="0.2">
      <c r="A57" s="88" t="s">
        <v>102</v>
      </c>
      <c r="B57" s="88"/>
      <c r="C57" s="88"/>
      <c r="D57" s="89">
        <f>-D34</f>
        <v>-5294</v>
      </c>
      <c r="E57" s="89">
        <f>-E34</f>
        <v>-5294</v>
      </c>
      <c r="F57" s="31">
        <f>-F34</f>
        <v>-6388</v>
      </c>
      <c r="G57" s="170">
        <f>F57/D57*100</f>
        <v>120.66490366452587</v>
      </c>
    </row>
    <row r="58" spans="1:7" s="329" customFormat="1" ht="17.25" thickBot="1" x14ac:dyDescent="0.3">
      <c r="A58" s="406" t="s">
        <v>103</v>
      </c>
      <c r="B58" s="406"/>
      <c r="C58" s="406"/>
      <c r="D58" s="327">
        <f>D56+D57</f>
        <v>3499677.003</v>
      </c>
      <c r="E58" s="327">
        <f t="shared" ref="E58:F58" si="2">E56+E57</f>
        <v>3594555.003</v>
      </c>
      <c r="F58" s="327">
        <f t="shared" si="2"/>
        <v>3578227</v>
      </c>
      <c r="G58" s="328">
        <f>F58/D58*100</f>
        <v>102.24449276126526</v>
      </c>
    </row>
    <row r="59" spans="1:7" ht="14.25" customHeight="1" thickTop="1" x14ac:dyDescent="0.2">
      <c r="A59" s="407" t="s">
        <v>104</v>
      </c>
      <c r="B59" s="407"/>
      <c r="C59" s="407"/>
      <c r="D59" s="407"/>
      <c r="E59" s="407"/>
      <c r="F59" s="407"/>
      <c r="G59" s="407"/>
    </row>
    <row r="60" spans="1:7" ht="14.25" customHeight="1" x14ac:dyDescent="0.2">
      <c r="G60" s="166"/>
    </row>
    <row r="61" spans="1:7" ht="14.25" customHeight="1" x14ac:dyDescent="0.2">
      <c r="G61" s="166"/>
    </row>
    <row r="62" spans="1:7" ht="16.5" thickBot="1" x14ac:dyDescent="0.3">
      <c r="A62" s="27" t="s">
        <v>122</v>
      </c>
      <c r="G62" s="164" t="s">
        <v>2</v>
      </c>
    </row>
    <row r="63" spans="1:7" s="60" customFormat="1" ht="27" thickTop="1" thickBot="1" x14ac:dyDescent="0.25">
      <c r="A63" s="309" t="s">
        <v>3</v>
      </c>
      <c r="B63" s="310" t="s">
        <v>4</v>
      </c>
      <c r="C63" s="311" t="s">
        <v>84</v>
      </c>
      <c r="D63" s="312" t="s">
        <v>383</v>
      </c>
      <c r="E63" s="312" t="s">
        <v>384</v>
      </c>
      <c r="F63" s="313" t="s">
        <v>385</v>
      </c>
      <c r="G63" s="314" t="s">
        <v>7</v>
      </c>
    </row>
    <row r="64" spans="1:7" s="61" customFormat="1" ht="13.5" thickTop="1" thickBot="1" x14ac:dyDescent="0.25">
      <c r="A64" s="315">
        <v>1</v>
      </c>
      <c r="B64" s="316">
        <v>2</v>
      </c>
      <c r="C64" s="316">
        <v>3</v>
      </c>
      <c r="D64" s="317">
        <v>4</v>
      </c>
      <c r="E64" s="317">
        <v>5</v>
      </c>
      <c r="F64" s="313">
        <v>6</v>
      </c>
      <c r="G64" s="326" t="s">
        <v>432</v>
      </c>
    </row>
    <row r="65" spans="1:7" s="66" customFormat="1" ht="29.25" thickTop="1" x14ac:dyDescent="0.2">
      <c r="A65" s="62" t="s">
        <v>86</v>
      </c>
      <c r="B65" s="63">
        <v>8115</v>
      </c>
      <c r="C65" s="64" t="s">
        <v>123</v>
      </c>
      <c r="D65" s="65">
        <v>165000</v>
      </c>
      <c r="E65" s="65">
        <v>443130</v>
      </c>
      <c r="F65" s="29">
        <v>257333</v>
      </c>
      <c r="G65" s="167"/>
    </row>
    <row r="66" spans="1:7" s="66" customFormat="1" ht="14.25" x14ac:dyDescent="0.2">
      <c r="A66" s="79"/>
      <c r="B66" s="68">
        <v>8123</v>
      </c>
      <c r="C66" s="85" t="s">
        <v>138</v>
      </c>
      <c r="D66" s="70">
        <v>5368</v>
      </c>
      <c r="E66" s="70">
        <v>5368</v>
      </c>
      <c r="F66" s="29">
        <v>0</v>
      </c>
      <c r="G66" s="165"/>
    </row>
    <row r="67" spans="1:7" s="66" customFormat="1" ht="15" thickBot="1" x14ac:dyDescent="0.25">
      <c r="A67" s="79"/>
      <c r="B67" s="68">
        <v>8223</v>
      </c>
      <c r="C67" s="85" t="s">
        <v>138</v>
      </c>
      <c r="D67" s="70">
        <v>268509</v>
      </c>
      <c r="E67" s="70">
        <v>600000</v>
      </c>
      <c r="F67" s="29">
        <v>0</v>
      </c>
      <c r="G67" s="165"/>
    </row>
    <row r="68" spans="1:7" s="301" customFormat="1" ht="18.75" customHeight="1" thickTop="1" thickBot="1" x14ac:dyDescent="0.3">
      <c r="A68" s="404" t="s">
        <v>97</v>
      </c>
      <c r="B68" s="405"/>
      <c r="C68" s="405"/>
      <c r="D68" s="324">
        <f>SUM(D65:D67)</f>
        <v>438877</v>
      </c>
      <c r="E68" s="324">
        <f>SUM(E65:E67)</f>
        <v>1048498</v>
      </c>
      <c r="F68" s="324">
        <f>SUM(F65:F67)</f>
        <v>257333</v>
      </c>
      <c r="G68" s="325">
        <f>F68/D68*100</f>
        <v>58.634423767934983</v>
      </c>
    </row>
    <row r="69" spans="1:7" ht="15" thickTop="1" x14ac:dyDescent="0.2">
      <c r="G69" s="166"/>
    </row>
    <row r="70" spans="1:7" ht="14.25" x14ac:dyDescent="0.2">
      <c r="G70" s="166"/>
    </row>
    <row r="71" spans="1:7" s="332" customFormat="1" ht="22.5" customHeight="1" thickBot="1" x14ac:dyDescent="0.3">
      <c r="A71" s="330" t="s">
        <v>118</v>
      </c>
      <c r="B71" s="330"/>
      <c r="C71" s="330"/>
      <c r="D71" s="331">
        <f>SUM(D68)</f>
        <v>438877</v>
      </c>
      <c r="E71" s="331">
        <f t="shared" ref="E71:F71" si="3">SUM(E68)</f>
        <v>1048498</v>
      </c>
      <c r="F71" s="331">
        <f t="shared" si="3"/>
        <v>257333</v>
      </c>
      <c r="G71" s="328">
        <f>F71/D71*100</f>
        <v>58.634423767934983</v>
      </c>
    </row>
    <row r="72" spans="1:7" ht="13.5" thickTop="1" x14ac:dyDescent="0.2">
      <c r="F72" s="509"/>
    </row>
    <row r="73" spans="1:7" x14ac:dyDescent="0.2">
      <c r="F73" s="509"/>
    </row>
    <row r="74" spans="1:7" x14ac:dyDescent="0.2">
      <c r="F74" s="509"/>
    </row>
    <row r="75" spans="1:7" s="329" customFormat="1" ht="17.25" thickBot="1" x14ac:dyDescent="0.3">
      <c r="A75" s="406" t="s">
        <v>119</v>
      </c>
      <c r="B75" s="406"/>
      <c r="C75" s="406"/>
      <c r="D75" s="327">
        <f>SUM(D71,D58)</f>
        <v>3938554.003</v>
      </c>
      <c r="E75" s="327">
        <f>SUM(E71,E58)</f>
        <v>4643053.0030000005</v>
      </c>
      <c r="F75" s="327">
        <f>SUM(F71,F58)</f>
        <v>3835560</v>
      </c>
      <c r="G75" s="328">
        <f>F75/D75*100</f>
        <v>97.384979286267253</v>
      </c>
    </row>
    <row r="76" spans="1:7" ht="12.75" customHeight="1" thickTop="1" x14ac:dyDescent="0.2">
      <c r="A76" s="396" t="s">
        <v>146</v>
      </c>
      <c r="F76" s="510"/>
    </row>
    <row r="77" spans="1:7" x14ac:dyDescent="0.2">
      <c r="A77" s="205"/>
      <c r="F77" s="510"/>
    </row>
    <row r="78" spans="1:7" x14ac:dyDescent="0.2">
      <c r="A78" s="205"/>
      <c r="F78" s="510"/>
    </row>
    <row r="79" spans="1:7" x14ac:dyDescent="0.2">
      <c r="F79" s="205"/>
    </row>
    <row r="80" spans="1:7" x14ac:dyDescent="0.2">
      <c r="F80" s="205"/>
    </row>
  </sheetData>
  <mergeCells count="8">
    <mergeCell ref="A1:F1"/>
    <mergeCell ref="A28:C28"/>
    <mergeCell ref="A40:C40"/>
    <mergeCell ref="A50:C50"/>
    <mergeCell ref="A75:C75"/>
    <mergeCell ref="A68:C68"/>
    <mergeCell ref="A58:C58"/>
    <mergeCell ref="A59:G59"/>
  </mergeCells>
  <phoneticPr fontId="8" type="noConversion"/>
  <pageMargins left="0.78740157480314965" right="0.78740157480314965" top="0.98425196850393704" bottom="0.98425196850393704" header="0.51181102362204722" footer="0.51181102362204722"/>
  <pageSetup paperSize="9" scale="75" firstPageNumber="11" orientation="portrait" useFirstPageNumber="1" r:id="rId1"/>
  <headerFooter alignWithMargins="0">
    <oddFooter>&amp;L&amp;"Arial,Kurzíva"&amp;11Zastupitelstvo Olomouckého kraje 19-12-2013
6. - Rozpočet Olomouckého kraje 2014 - návrh rozpočtu
Příloha č. 2: Příjmy Olomouckého kraje &amp;R&amp;"Arial,Kurzíva"&amp;11Strana &amp;P (celkem 124)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 enableFormatConditionsCalculation="0">
    <tabColor rgb="FF00B0F0"/>
  </sheetPr>
  <dimension ref="A1:K26"/>
  <sheetViews>
    <sheetView showGridLines="0" view="pageBreakPreview" topLeftCell="A4" zoomScale="110" zoomScaleNormal="100" zoomScaleSheetLayoutView="110" workbookViewId="0">
      <selection activeCell="B17" sqref="B17"/>
    </sheetView>
  </sheetViews>
  <sheetFormatPr defaultRowHeight="12.75" x14ac:dyDescent="0.2"/>
  <cols>
    <col min="1" max="1" width="5.42578125" customWidth="1"/>
    <col min="2" max="2" width="30.5703125" customWidth="1"/>
    <col min="3" max="11" width="12.28515625" style="8" customWidth="1"/>
  </cols>
  <sheetData>
    <row r="1" spans="1:11" ht="18" x14ac:dyDescent="0.25">
      <c r="A1" s="2" t="s">
        <v>386</v>
      </c>
    </row>
    <row r="3" spans="1:11" ht="15.75" x14ac:dyDescent="0.25">
      <c r="A3" s="1" t="s">
        <v>387</v>
      </c>
    </row>
    <row r="4" spans="1:11" ht="15.75" x14ac:dyDescent="0.25">
      <c r="A4" s="1"/>
    </row>
    <row r="5" spans="1:11" ht="13.5" thickBot="1" x14ac:dyDescent="0.25">
      <c r="K5" s="8" t="s">
        <v>82</v>
      </c>
    </row>
    <row r="6" spans="1:11" s="389" customFormat="1" ht="12" x14ac:dyDescent="0.2">
      <c r="A6" s="417" t="s">
        <v>63</v>
      </c>
      <c r="B6" s="418"/>
      <c r="C6" s="408" t="s">
        <v>388</v>
      </c>
      <c r="D6" s="409"/>
      <c r="E6" s="410"/>
      <c r="F6" s="408" t="s">
        <v>389</v>
      </c>
      <c r="G6" s="409"/>
      <c r="H6" s="410"/>
      <c r="I6" s="408" t="s">
        <v>390</v>
      </c>
      <c r="J6" s="409"/>
      <c r="K6" s="410"/>
    </row>
    <row r="7" spans="1:11" s="389" customFormat="1" ht="12" x14ac:dyDescent="0.2">
      <c r="A7" s="419"/>
      <c r="B7" s="420"/>
      <c r="C7" s="411" t="s">
        <v>65</v>
      </c>
      <c r="D7" s="413" t="s">
        <v>78</v>
      </c>
      <c r="E7" s="415" t="s">
        <v>64</v>
      </c>
      <c r="F7" s="411" t="s">
        <v>65</v>
      </c>
      <c r="G7" s="413" t="s">
        <v>78</v>
      </c>
      <c r="H7" s="415" t="s">
        <v>64</v>
      </c>
      <c r="I7" s="411" t="s">
        <v>65</v>
      </c>
      <c r="J7" s="413" t="s">
        <v>78</v>
      </c>
      <c r="K7" s="415" t="s">
        <v>64</v>
      </c>
    </row>
    <row r="8" spans="1:11" s="389" customFormat="1" thickBot="1" x14ac:dyDescent="0.25">
      <c r="A8" s="421"/>
      <c r="B8" s="422"/>
      <c r="C8" s="412"/>
      <c r="D8" s="414"/>
      <c r="E8" s="416"/>
      <c r="F8" s="412"/>
      <c r="G8" s="414"/>
      <c r="H8" s="416"/>
      <c r="I8" s="412"/>
      <c r="J8" s="414"/>
      <c r="K8" s="416"/>
    </row>
    <row r="9" spans="1:11" s="11" customFormat="1" x14ac:dyDescent="0.2">
      <c r="A9" s="9" t="s">
        <v>66</v>
      </c>
      <c r="B9" s="10"/>
      <c r="C9" s="35">
        <v>24.1</v>
      </c>
      <c r="D9" s="36">
        <v>63.9</v>
      </c>
      <c r="E9" s="37">
        <f>SUM(C9:D9)</f>
        <v>88</v>
      </c>
      <c r="F9" s="35">
        <v>24.8</v>
      </c>
      <c r="G9" s="36">
        <v>65.599999999999994</v>
      </c>
      <c r="H9" s="37">
        <f>SUM(F9:G9)</f>
        <v>90.399999999999991</v>
      </c>
      <c r="I9" s="35">
        <v>25.5</v>
      </c>
      <c r="J9" s="36">
        <v>67.5</v>
      </c>
      <c r="K9" s="37">
        <f>SUM(I9:J9)</f>
        <v>93</v>
      </c>
    </row>
    <row r="10" spans="1:11" s="25" customFormat="1" x14ac:dyDescent="0.2">
      <c r="A10" s="12" t="s">
        <v>68</v>
      </c>
      <c r="B10" s="13"/>
      <c r="C10" s="38">
        <f t="shared" ref="C10:H10" si="0">SUM(C11:C12)</f>
        <v>11.1</v>
      </c>
      <c r="D10" s="39">
        <f t="shared" si="0"/>
        <v>34.299999999999997</v>
      </c>
      <c r="E10" s="40">
        <f t="shared" si="0"/>
        <v>45.400000000000006</v>
      </c>
      <c r="F10" s="38">
        <f t="shared" si="0"/>
        <v>10.8</v>
      </c>
      <c r="G10" s="39">
        <f t="shared" si="0"/>
        <v>33.4</v>
      </c>
      <c r="H10" s="40">
        <f t="shared" si="0"/>
        <v>44.199999999999996</v>
      </c>
      <c r="I10" s="38">
        <f t="shared" ref="I10:K10" si="1">SUM(I11:I12)</f>
        <v>11.100000000000001</v>
      </c>
      <c r="J10" s="39">
        <f t="shared" si="1"/>
        <v>34.200000000000003</v>
      </c>
      <c r="K10" s="40">
        <f t="shared" si="1"/>
        <v>45.3</v>
      </c>
    </row>
    <row r="11" spans="1:11" s="16" customFormat="1" x14ac:dyDescent="0.2">
      <c r="A11" s="14" t="s">
        <v>67</v>
      </c>
      <c r="B11" s="15" t="s">
        <v>69</v>
      </c>
      <c r="C11" s="41">
        <v>10.9</v>
      </c>
      <c r="D11" s="42">
        <v>28.8</v>
      </c>
      <c r="E11" s="43">
        <f>SUM(C11:D11)</f>
        <v>39.700000000000003</v>
      </c>
      <c r="F11" s="41">
        <v>10.5</v>
      </c>
      <c r="G11" s="42">
        <v>27.8</v>
      </c>
      <c r="H11" s="43">
        <f>SUM(F11:G11)</f>
        <v>38.299999999999997</v>
      </c>
      <c r="I11" s="41">
        <v>10.8</v>
      </c>
      <c r="J11" s="42">
        <v>28.5</v>
      </c>
      <c r="K11" s="43">
        <f>SUM(I11:J11)</f>
        <v>39.299999999999997</v>
      </c>
    </row>
    <row r="12" spans="1:11" s="16" customFormat="1" x14ac:dyDescent="0.2">
      <c r="A12" s="14"/>
      <c r="B12" s="15" t="s">
        <v>70</v>
      </c>
      <c r="C12" s="41">
        <v>0.2</v>
      </c>
      <c r="D12" s="42">
        <v>5.5</v>
      </c>
      <c r="E12" s="43">
        <f>SUM(C12:D12)</f>
        <v>5.7</v>
      </c>
      <c r="F12" s="41">
        <v>0.3</v>
      </c>
      <c r="G12" s="42">
        <v>5.6</v>
      </c>
      <c r="H12" s="43">
        <f>SUM(F12:G12)</f>
        <v>5.8999999999999995</v>
      </c>
      <c r="I12" s="41">
        <v>0.3</v>
      </c>
      <c r="J12" s="42">
        <v>5.7</v>
      </c>
      <c r="K12" s="43">
        <f>SUM(I12:J12)</f>
        <v>6</v>
      </c>
    </row>
    <row r="13" spans="1:11" s="25" customFormat="1" x14ac:dyDescent="0.2">
      <c r="A13" s="12" t="s">
        <v>71</v>
      </c>
      <c r="B13" s="13"/>
      <c r="C13" s="38">
        <f t="shared" ref="C13:H13" si="2">SUM(C14,C15,C18)</f>
        <v>13.4</v>
      </c>
      <c r="D13" s="39">
        <f t="shared" si="2"/>
        <v>39.5</v>
      </c>
      <c r="E13" s="40">
        <f t="shared" si="2"/>
        <v>52.9</v>
      </c>
      <c r="F13" s="38">
        <f t="shared" si="2"/>
        <v>12.9</v>
      </c>
      <c r="G13" s="39">
        <f t="shared" si="2"/>
        <v>38</v>
      </c>
      <c r="H13" s="40">
        <f t="shared" si="2"/>
        <v>50.9</v>
      </c>
      <c r="I13" s="38">
        <f t="shared" ref="I13:K13" si="3">SUM(I14,I15,I18)</f>
        <v>14.100000000000001</v>
      </c>
      <c r="J13" s="39">
        <f t="shared" si="3"/>
        <v>42.6</v>
      </c>
      <c r="K13" s="40">
        <f t="shared" si="3"/>
        <v>56.70000000000001</v>
      </c>
    </row>
    <row r="14" spans="1:11" s="16" customFormat="1" x14ac:dyDescent="0.2">
      <c r="A14" s="14" t="s">
        <v>67</v>
      </c>
      <c r="B14" s="15" t="s">
        <v>72</v>
      </c>
      <c r="C14" s="41">
        <v>1.2</v>
      </c>
      <c r="D14" s="42">
        <v>3.1</v>
      </c>
      <c r="E14" s="43">
        <f>SUM(C14:D14)</f>
        <v>4.3</v>
      </c>
      <c r="F14" s="41">
        <v>1.2</v>
      </c>
      <c r="G14" s="42">
        <v>3.1</v>
      </c>
      <c r="H14" s="43">
        <f>SUM(F14:G14)</f>
        <v>4.3</v>
      </c>
      <c r="I14" s="41">
        <v>1.2</v>
      </c>
      <c r="J14" s="42">
        <v>3.2</v>
      </c>
      <c r="K14" s="43">
        <f>SUM(I14:J14)</f>
        <v>4.4000000000000004</v>
      </c>
    </row>
    <row r="15" spans="1:11" s="16" customFormat="1" x14ac:dyDescent="0.2">
      <c r="A15" s="14"/>
      <c r="B15" s="15" t="s">
        <v>79</v>
      </c>
      <c r="C15" s="41">
        <f t="shared" ref="C15:H15" si="4">SUM(C16:C17)</f>
        <v>0.3</v>
      </c>
      <c r="D15" s="42">
        <f t="shared" si="4"/>
        <v>2.8</v>
      </c>
      <c r="E15" s="43">
        <f t="shared" si="4"/>
        <v>3.0999999999999996</v>
      </c>
      <c r="F15" s="41">
        <f t="shared" si="4"/>
        <v>0.4</v>
      </c>
      <c r="G15" s="42">
        <f t="shared" si="4"/>
        <v>2.9</v>
      </c>
      <c r="H15" s="43">
        <f t="shared" si="4"/>
        <v>3.3</v>
      </c>
      <c r="I15" s="41">
        <f t="shared" ref="I15:K15" si="5">SUM(I16:I17)</f>
        <v>0.6</v>
      </c>
      <c r="J15" s="42">
        <f t="shared" si="5"/>
        <v>4.7</v>
      </c>
      <c r="K15" s="43">
        <f t="shared" si="5"/>
        <v>5.3000000000000007</v>
      </c>
    </row>
    <row r="16" spans="1:11" s="21" customFormat="1" x14ac:dyDescent="0.2">
      <c r="A16" s="19"/>
      <c r="B16" s="20" t="s">
        <v>433</v>
      </c>
      <c r="C16" s="44">
        <v>0.3</v>
      </c>
      <c r="D16" s="45">
        <v>0.9</v>
      </c>
      <c r="E16" s="46">
        <f t="shared" ref="E16:E22" si="6">SUM(C16:D16)</f>
        <v>1.2</v>
      </c>
      <c r="F16" s="44">
        <v>0.4</v>
      </c>
      <c r="G16" s="45">
        <v>0.9</v>
      </c>
      <c r="H16" s="46">
        <f>SUM(F16:G16)</f>
        <v>1.3</v>
      </c>
      <c r="I16" s="44">
        <v>0.6</v>
      </c>
      <c r="J16" s="45">
        <v>1.5</v>
      </c>
      <c r="K16" s="46">
        <f>SUM(I16:J16)</f>
        <v>2.1</v>
      </c>
    </row>
    <row r="17" spans="1:11" s="21" customFormat="1" x14ac:dyDescent="0.2">
      <c r="A17" s="19"/>
      <c r="B17" s="20" t="s">
        <v>434</v>
      </c>
      <c r="C17" s="44"/>
      <c r="D17" s="45">
        <v>1.9</v>
      </c>
      <c r="E17" s="46">
        <f t="shared" si="6"/>
        <v>1.9</v>
      </c>
      <c r="F17" s="44"/>
      <c r="G17" s="45">
        <v>2</v>
      </c>
      <c r="H17" s="46">
        <f>SUM(F17:G17)</f>
        <v>2</v>
      </c>
      <c r="I17" s="44"/>
      <c r="J17" s="45">
        <v>3.2</v>
      </c>
      <c r="K17" s="46">
        <f>SUM(I17:J17)</f>
        <v>3.2</v>
      </c>
    </row>
    <row r="18" spans="1:11" s="16" customFormat="1" x14ac:dyDescent="0.2">
      <c r="A18" s="14"/>
      <c r="B18" s="15" t="s">
        <v>73</v>
      </c>
      <c r="C18" s="41">
        <f t="shared" ref="C18:H18" si="7">SUM(C19:C20)</f>
        <v>11.9</v>
      </c>
      <c r="D18" s="42">
        <f t="shared" si="7"/>
        <v>33.6</v>
      </c>
      <c r="E18" s="43">
        <f t="shared" si="7"/>
        <v>45.5</v>
      </c>
      <c r="F18" s="41">
        <f t="shared" si="7"/>
        <v>11.3</v>
      </c>
      <c r="G18" s="42">
        <f t="shared" si="7"/>
        <v>32</v>
      </c>
      <c r="H18" s="43">
        <f t="shared" si="7"/>
        <v>43.3</v>
      </c>
      <c r="I18" s="41">
        <f t="shared" ref="I18:K18" si="8">SUM(I19:I20)</f>
        <v>12.3</v>
      </c>
      <c r="J18" s="42">
        <f t="shared" si="8"/>
        <v>34.700000000000003</v>
      </c>
      <c r="K18" s="43">
        <f t="shared" si="8"/>
        <v>47.000000000000007</v>
      </c>
    </row>
    <row r="19" spans="1:11" s="21" customFormat="1" x14ac:dyDescent="0.2">
      <c r="A19" s="19"/>
      <c r="B19" s="20" t="s">
        <v>80</v>
      </c>
      <c r="C19" s="44">
        <v>11.9</v>
      </c>
      <c r="D19" s="45">
        <v>31.5</v>
      </c>
      <c r="E19" s="46">
        <f>SUM(C19:D19)</f>
        <v>43.4</v>
      </c>
      <c r="F19" s="44">
        <v>11.3</v>
      </c>
      <c r="G19" s="45">
        <v>30</v>
      </c>
      <c r="H19" s="46">
        <f t="shared" ref="H19:H22" si="9">SUM(F19:G19)</f>
        <v>41.3</v>
      </c>
      <c r="I19" s="44">
        <v>12.3</v>
      </c>
      <c r="J19" s="45">
        <v>32.6</v>
      </c>
      <c r="K19" s="46">
        <f t="shared" ref="K19:K22" si="10">SUM(I19:J19)</f>
        <v>44.900000000000006</v>
      </c>
    </row>
    <row r="20" spans="1:11" s="21" customFormat="1" x14ac:dyDescent="0.2">
      <c r="A20" s="19"/>
      <c r="B20" s="20" t="s">
        <v>81</v>
      </c>
      <c r="C20" s="44"/>
      <c r="D20" s="45">
        <v>2.1</v>
      </c>
      <c r="E20" s="46">
        <f t="shared" si="6"/>
        <v>2.1</v>
      </c>
      <c r="F20" s="44"/>
      <c r="G20" s="45">
        <v>2</v>
      </c>
      <c r="H20" s="46">
        <f t="shared" si="9"/>
        <v>2</v>
      </c>
      <c r="I20" s="44"/>
      <c r="J20" s="45">
        <v>2.1</v>
      </c>
      <c r="K20" s="46">
        <f t="shared" si="10"/>
        <v>2.1</v>
      </c>
    </row>
    <row r="21" spans="1:11" s="11" customFormat="1" x14ac:dyDescent="0.2">
      <c r="A21" s="17" t="s">
        <v>74</v>
      </c>
      <c r="B21" s="18"/>
      <c r="C21" s="47"/>
      <c r="D21" s="48">
        <v>9.8000000000000007</v>
      </c>
      <c r="E21" s="49">
        <f t="shared" si="6"/>
        <v>9.8000000000000007</v>
      </c>
      <c r="F21" s="47"/>
      <c r="G21" s="48">
        <v>10</v>
      </c>
      <c r="H21" s="49">
        <f t="shared" si="9"/>
        <v>10</v>
      </c>
      <c r="I21" s="47"/>
      <c r="J21" s="48">
        <v>10</v>
      </c>
      <c r="K21" s="49">
        <f t="shared" si="10"/>
        <v>10</v>
      </c>
    </row>
    <row r="22" spans="1:11" s="11" customFormat="1" ht="13.5" thickBot="1" x14ac:dyDescent="0.25">
      <c r="A22" s="17" t="s">
        <v>391</v>
      </c>
      <c r="B22" s="18"/>
      <c r="C22" s="47"/>
      <c r="D22" s="48">
        <v>5.9</v>
      </c>
      <c r="E22" s="337">
        <f t="shared" si="6"/>
        <v>5.9</v>
      </c>
      <c r="F22" s="47"/>
      <c r="G22" s="48">
        <v>5.9</v>
      </c>
      <c r="H22" s="49">
        <f t="shared" si="9"/>
        <v>5.9</v>
      </c>
      <c r="I22" s="47"/>
      <c r="J22" s="48">
        <v>5.9</v>
      </c>
      <c r="K22" s="49">
        <f t="shared" si="10"/>
        <v>5.9</v>
      </c>
    </row>
    <row r="23" spans="1:11" s="336" customFormat="1" ht="21.75" customHeight="1" thickBot="1" x14ac:dyDescent="0.3">
      <c r="A23" s="390" t="s">
        <v>75</v>
      </c>
      <c r="B23" s="391"/>
      <c r="C23" s="392">
        <f>SUM(C9:C10,C13)</f>
        <v>48.6</v>
      </c>
      <c r="D23" s="393">
        <f>SUM(D9:D9,D10:D10,D13,D21:D22)</f>
        <v>153.4</v>
      </c>
      <c r="E23" s="393">
        <f>SUM(E9:E9,E10:E10,E13,E21:E21)</f>
        <v>196.10000000000002</v>
      </c>
      <c r="F23" s="392">
        <f>SUM(F9:F10,F13)</f>
        <v>48.5</v>
      </c>
      <c r="G23" s="393">
        <f>SUM(G9:G9,G10:G10,G13,G21:G22)</f>
        <v>152.9</v>
      </c>
      <c r="H23" s="394">
        <f>SUM(H9:H9,H10:H10,H13,H21:H21)</f>
        <v>195.5</v>
      </c>
      <c r="I23" s="392">
        <f>SUM(I9:I10,I13)</f>
        <v>50.7</v>
      </c>
      <c r="J23" s="393">
        <f>SUM(J9:J9,J10:J10,J13,J21:J22)</f>
        <v>160.20000000000002</v>
      </c>
      <c r="K23" s="394">
        <f>SUM(K9:K9,K10:K10,K13,K21:K21)</f>
        <v>205.00000000000003</v>
      </c>
    </row>
    <row r="25" spans="1:11" ht="12.75" hidden="1" customHeight="1" x14ac:dyDescent="0.2">
      <c r="A25" s="22" t="s">
        <v>76</v>
      </c>
      <c r="C25" s="23">
        <v>666.5</v>
      </c>
      <c r="D25" s="8">
        <v>4.4000000000000004</v>
      </c>
      <c r="E25" s="24">
        <v>16.100000000000001</v>
      </c>
      <c r="F25" s="23">
        <v>666.5</v>
      </c>
      <c r="G25" s="8">
        <v>4.4000000000000004</v>
      </c>
      <c r="H25" s="24">
        <v>16.100000000000001</v>
      </c>
      <c r="I25" s="23">
        <v>666.5</v>
      </c>
      <c r="J25" s="8">
        <v>4.4000000000000004</v>
      </c>
      <c r="K25" s="24">
        <v>16.100000000000001</v>
      </c>
    </row>
    <row r="26" spans="1:11" ht="12.75" hidden="1" customHeight="1" x14ac:dyDescent="0.2">
      <c r="A26" s="22" t="s">
        <v>77</v>
      </c>
      <c r="C26" s="23">
        <f t="shared" ref="C26:H26" si="11">C23-C25</f>
        <v>-617.9</v>
      </c>
      <c r="D26" s="8">
        <f t="shared" si="11"/>
        <v>149</v>
      </c>
      <c r="E26" s="24">
        <f t="shared" si="11"/>
        <v>180.00000000000003</v>
      </c>
      <c r="F26" s="23">
        <f t="shared" si="11"/>
        <v>-618</v>
      </c>
      <c r="G26" s="8">
        <f t="shared" si="11"/>
        <v>148.5</v>
      </c>
      <c r="H26" s="24">
        <f t="shared" si="11"/>
        <v>179.4</v>
      </c>
      <c r="I26" s="23">
        <f t="shared" ref="I26:K26" si="12">I23-I25</f>
        <v>-615.79999999999995</v>
      </c>
      <c r="J26" s="8">
        <f t="shared" si="12"/>
        <v>155.80000000000001</v>
      </c>
      <c r="K26" s="24">
        <f t="shared" si="12"/>
        <v>188.90000000000003</v>
      </c>
    </row>
  </sheetData>
  <mergeCells count="13">
    <mergeCell ref="I6:K6"/>
    <mergeCell ref="I7:I8"/>
    <mergeCell ref="J7:J8"/>
    <mergeCell ref="K7:K8"/>
    <mergeCell ref="A6:B8"/>
    <mergeCell ref="C6:E6"/>
    <mergeCell ref="E7:E8"/>
    <mergeCell ref="F6:H6"/>
    <mergeCell ref="F7:F8"/>
    <mergeCell ref="G7:G8"/>
    <mergeCell ref="H7:H8"/>
    <mergeCell ref="C7:C8"/>
    <mergeCell ref="D7:D8"/>
  </mergeCells>
  <phoneticPr fontId="8" type="noConversion"/>
  <pageMargins left="0.78740157480314965" right="0.78740157480314965" top="0.98425196850393704" bottom="0.98425196850393704" header="0.51181102362204722" footer="0.51181102362204722"/>
  <pageSetup paperSize="9" scale="89" firstPageNumber="13" orientation="landscape" r:id="rId1"/>
  <headerFooter alignWithMargins="0">
    <oddFooter>&amp;L&amp;"Arial,Kurzíva"&amp;8Zastupitelstvo Olomouckého kraje 19-12-2013
6. - Rozpočet Olomouckého kraje 2014 - návrh rozpočtu
Příloha č. 2: Příjmy Olomouckého kraje &amp;R&amp;"Arial,Kurzíva"&amp;8Strana &amp;P (celkem 124)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 enableFormatConditionsCalculation="0">
    <tabColor rgb="FF00B0F0"/>
    <pageSetUpPr fitToPage="1"/>
  </sheetPr>
  <dimension ref="A2:K18"/>
  <sheetViews>
    <sheetView showGridLines="0" workbookViewId="0">
      <selection activeCell="D29" sqref="D29"/>
    </sheetView>
  </sheetViews>
  <sheetFormatPr defaultRowHeight="12.75" x14ac:dyDescent="0.2"/>
  <cols>
    <col min="1" max="1" width="42.85546875" style="28" customWidth="1"/>
    <col min="2" max="2" width="6" style="28" customWidth="1"/>
    <col min="3" max="6" width="15.7109375" style="28" customWidth="1"/>
    <col min="7" max="7" width="15.7109375" style="28" hidden="1" customWidth="1"/>
    <col min="8" max="9" width="15.7109375" style="28" customWidth="1"/>
    <col min="10" max="10" width="7.28515625" style="28" customWidth="1"/>
    <col min="11" max="16384" width="9.140625" style="28"/>
  </cols>
  <sheetData>
    <row r="2" spans="1:11" ht="18" x14ac:dyDescent="0.25">
      <c r="A2" s="431" t="s">
        <v>392</v>
      </c>
      <c r="B2" s="431"/>
      <c r="C2" s="431"/>
      <c r="D2" s="431"/>
      <c r="E2" s="431"/>
      <c r="F2" s="431"/>
      <c r="G2" s="431"/>
      <c r="H2" s="431"/>
      <c r="I2" s="59"/>
    </row>
    <row r="3" spans="1:11" ht="15" x14ac:dyDescent="0.25">
      <c r="A3" s="432">
        <v>6.7517050000000003</v>
      </c>
      <c r="B3" s="433"/>
      <c r="C3" s="433"/>
      <c r="D3" s="433"/>
      <c r="E3" s="433"/>
      <c r="F3" s="433"/>
      <c r="G3" s="433"/>
      <c r="H3" s="433"/>
      <c r="I3" s="433"/>
    </row>
    <row r="4" spans="1:11" ht="20.25" x14ac:dyDescent="0.3">
      <c r="A4" s="91"/>
      <c r="B4" s="91"/>
      <c r="C4" s="91"/>
      <c r="D4" s="91"/>
      <c r="E4" s="91"/>
      <c r="F4" s="91"/>
      <c r="G4" s="91"/>
      <c r="H4" s="91"/>
    </row>
    <row r="5" spans="1:11" ht="14.25" customHeight="1" x14ac:dyDescent="0.3">
      <c r="A5" s="92" t="s">
        <v>56</v>
      </c>
      <c r="B5" s="91"/>
      <c r="C5" s="91"/>
      <c r="D5" s="91"/>
      <c r="E5" s="91"/>
      <c r="F5" s="91"/>
      <c r="G5" s="91"/>
      <c r="H5" s="93">
        <v>6.7517050000000003</v>
      </c>
    </row>
    <row r="6" spans="1:11" ht="13.5" thickBot="1" x14ac:dyDescent="0.25">
      <c r="H6" s="50"/>
      <c r="J6" s="28" t="s">
        <v>2</v>
      </c>
    </row>
    <row r="7" spans="1:11" s="94" customFormat="1" ht="12.75" customHeight="1" x14ac:dyDescent="0.2">
      <c r="A7" s="267"/>
      <c r="B7" s="268"/>
      <c r="C7" s="434" t="s">
        <v>383</v>
      </c>
      <c r="D7" s="425" t="s">
        <v>384</v>
      </c>
      <c r="E7" s="425" t="s">
        <v>420</v>
      </c>
      <c r="F7" s="425" t="s">
        <v>393</v>
      </c>
      <c r="G7" s="425" t="s">
        <v>358</v>
      </c>
      <c r="H7" s="425" t="s">
        <v>394</v>
      </c>
      <c r="I7" s="423" t="s">
        <v>395</v>
      </c>
      <c r="J7" s="427" t="s">
        <v>7</v>
      </c>
    </row>
    <row r="8" spans="1:11" s="95" customFormat="1" ht="52.5" customHeight="1" thickBot="1" x14ac:dyDescent="0.25">
      <c r="A8" s="269" t="s">
        <v>57</v>
      </c>
      <c r="B8" s="270" t="s">
        <v>4</v>
      </c>
      <c r="C8" s="435"/>
      <c r="D8" s="426"/>
      <c r="E8" s="426"/>
      <c r="F8" s="426"/>
      <c r="G8" s="426"/>
      <c r="H8" s="436"/>
      <c r="I8" s="424"/>
      <c r="J8" s="428"/>
    </row>
    <row r="9" spans="1:11" s="96" customFormat="1" ht="14.25" customHeight="1" thickBot="1" x14ac:dyDescent="0.25">
      <c r="A9" s="271"/>
      <c r="B9" s="271"/>
      <c r="C9" s="272">
        <v>1</v>
      </c>
      <c r="D9" s="273">
        <v>2</v>
      </c>
      <c r="E9" s="273">
        <v>3</v>
      </c>
      <c r="F9" s="273">
        <v>4</v>
      </c>
      <c r="G9" s="273">
        <v>5</v>
      </c>
      <c r="H9" s="376">
        <v>5</v>
      </c>
      <c r="I9" s="273">
        <v>6</v>
      </c>
      <c r="J9" s="377" t="s">
        <v>407</v>
      </c>
    </row>
    <row r="10" spans="1:11" ht="24.75" customHeight="1" x14ac:dyDescent="0.25">
      <c r="A10" s="97" t="s">
        <v>58</v>
      </c>
      <c r="B10" s="98">
        <v>1111</v>
      </c>
      <c r="C10" s="3">
        <v>730000</v>
      </c>
      <c r="D10" s="3">
        <v>730000</v>
      </c>
      <c r="E10" s="3">
        <v>677678</v>
      </c>
      <c r="F10" s="3">
        <v>700000</v>
      </c>
      <c r="G10" s="3">
        <f>(10700000/100)*6.751705</f>
        <v>722432.43500000006</v>
      </c>
      <c r="H10" s="378">
        <f>(11900000/100)*6.751705</f>
        <v>803452.89500000002</v>
      </c>
      <c r="I10" s="5">
        <v>748000</v>
      </c>
      <c r="J10" s="379">
        <f>I10/D10*100</f>
        <v>102.46575342465754</v>
      </c>
      <c r="K10" s="205"/>
    </row>
    <row r="11" spans="1:11" ht="24.75" customHeight="1" x14ac:dyDescent="0.25">
      <c r="A11" s="100" t="s">
        <v>59</v>
      </c>
      <c r="B11" s="101">
        <v>1112</v>
      </c>
      <c r="C11" s="3">
        <v>17000</v>
      </c>
      <c r="D11" s="3">
        <v>17000</v>
      </c>
      <c r="E11" s="3">
        <v>7568</v>
      </c>
      <c r="F11" s="3">
        <v>8000</v>
      </c>
      <c r="G11" s="3">
        <f>(200000/100)*6.751705</f>
        <v>13503.41</v>
      </c>
      <c r="H11" s="4">
        <f>(300000/100)*6.751705</f>
        <v>20255.115000000002</v>
      </c>
      <c r="I11" s="6">
        <v>10000</v>
      </c>
      <c r="J11" s="99">
        <f>I11/D11*100</f>
        <v>58.82352941176471</v>
      </c>
    </row>
    <row r="12" spans="1:11" ht="24.75" customHeight="1" x14ac:dyDescent="0.25">
      <c r="A12" s="100" t="s">
        <v>60</v>
      </c>
      <c r="B12" s="101">
        <v>1113</v>
      </c>
      <c r="C12" s="3">
        <v>75000</v>
      </c>
      <c r="D12" s="3">
        <v>75000</v>
      </c>
      <c r="E12" s="3">
        <v>75003</v>
      </c>
      <c r="F12" s="3">
        <v>75000</v>
      </c>
      <c r="G12" s="3">
        <f>(1100000/100)*6.751705</f>
        <v>74268.755000000005</v>
      </c>
      <c r="H12" s="4">
        <f>(1200000/100)*6.751705</f>
        <v>81020.460000000006</v>
      </c>
      <c r="I12" s="6">
        <v>77000</v>
      </c>
      <c r="J12" s="99">
        <f t="shared" ref="J12:J15" si="0">I12/D12*100</f>
        <v>102.66666666666666</v>
      </c>
    </row>
    <row r="13" spans="1:11" ht="24.75" customHeight="1" x14ac:dyDescent="0.25">
      <c r="A13" s="100" t="s">
        <v>61</v>
      </c>
      <c r="B13" s="101">
        <v>1121</v>
      </c>
      <c r="C13" s="3">
        <v>735000</v>
      </c>
      <c r="D13" s="3">
        <v>735000</v>
      </c>
      <c r="E13" s="3">
        <v>692921</v>
      </c>
      <c r="F13" s="3">
        <v>740000</v>
      </c>
      <c r="G13" s="3">
        <f>(10700000/100)*6.751705</f>
        <v>722432.43500000006</v>
      </c>
      <c r="H13" s="4">
        <f>(10900000/100)*6.751705</f>
        <v>735935.84500000009</v>
      </c>
      <c r="I13" s="6">
        <v>735000</v>
      </c>
      <c r="J13" s="99">
        <f t="shared" si="0"/>
        <v>100</v>
      </c>
    </row>
    <row r="14" spans="1:11" ht="24.75" customHeight="1" thickBot="1" x14ac:dyDescent="0.3">
      <c r="A14" s="100" t="s">
        <v>62</v>
      </c>
      <c r="B14" s="101">
        <v>1211</v>
      </c>
      <c r="C14" s="3">
        <v>1605000</v>
      </c>
      <c r="D14" s="3">
        <v>1605000</v>
      </c>
      <c r="E14" s="3">
        <v>1493156</v>
      </c>
      <c r="F14" s="3">
        <v>1610000</v>
      </c>
      <c r="G14" s="3">
        <f>(23800000/100)*6.751705</f>
        <v>1606905.79</v>
      </c>
      <c r="H14" s="4">
        <f>(24100000/100)*6.751705</f>
        <v>1627160.905</v>
      </c>
      <c r="I14" s="7">
        <f>1610000+15000</f>
        <v>1625000</v>
      </c>
      <c r="J14" s="99">
        <f t="shared" si="0"/>
        <v>101.24610591900311</v>
      </c>
    </row>
    <row r="15" spans="1:11" ht="24" customHeight="1" thickBot="1" x14ac:dyDescent="0.3">
      <c r="A15" s="429" t="s">
        <v>8</v>
      </c>
      <c r="B15" s="430"/>
      <c r="C15" s="274">
        <f>SUM(C10:C14)</f>
        <v>3162000</v>
      </c>
      <c r="D15" s="274">
        <f t="shared" ref="D15:I15" si="1">SUM(D10:D14)</f>
        <v>3162000</v>
      </c>
      <c r="E15" s="274">
        <f t="shared" si="1"/>
        <v>2946326</v>
      </c>
      <c r="F15" s="274">
        <f t="shared" si="1"/>
        <v>3133000</v>
      </c>
      <c r="G15" s="274">
        <f t="shared" si="1"/>
        <v>3139542.8250000002</v>
      </c>
      <c r="H15" s="274">
        <f t="shared" si="1"/>
        <v>3267825.2199999997</v>
      </c>
      <c r="I15" s="274">
        <f t="shared" si="1"/>
        <v>3195000</v>
      </c>
      <c r="J15" s="275">
        <f t="shared" si="0"/>
        <v>101.04364326375712</v>
      </c>
    </row>
    <row r="16" spans="1:11" ht="14.25" x14ac:dyDescent="0.2">
      <c r="H16" s="375">
        <f>(48400000/100)*6.751705</f>
        <v>3267825.22</v>
      </c>
      <c r="I16" s="31"/>
      <c r="J16" s="31"/>
    </row>
    <row r="18" spans="8:8" x14ac:dyDescent="0.2">
      <c r="H18" s="34"/>
    </row>
  </sheetData>
  <mergeCells count="11">
    <mergeCell ref="I7:I8"/>
    <mergeCell ref="E7:E8"/>
    <mergeCell ref="J7:J8"/>
    <mergeCell ref="A15:B15"/>
    <mergeCell ref="A2:H2"/>
    <mergeCell ref="A3:I3"/>
    <mergeCell ref="C7:C8"/>
    <mergeCell ref="D7:D8"/>
    <mergeCell ref="F7:F8"/>
    <mergeCell ref="G7:G8"/>
    <mergeCell ref="H7:H8"/>
  </mergeCells>
  <phoneticPr fontId="8" type="noConversion"/>
  <pageMargins left="0.78740157480314965" right="0.78740157480314965" top="0.98425196850393704" bottom="0.98425196850393704" header="0.51181102362204722" footer="0.51181102362204722"/>
  <pageSetup paperSize="9" scale="87" firstPageNumber="14" orientation="landscape" r:id="rId1"/>
  <headerFooter alignWithMargins="0">
    <oddFooter>&amp;L&amp;"Arial,Kurzíva"&amp;11Zastupitelstvo Olomouckého kraje 19-12-2013
6. - Rozpočet Olomouckého kraje 2014 - návrh rozpočtu
Příloha č. 2: Příjmy Olomouckého kraje &amp;R&amp;"Arial,Kurzíva"&amp;11Strana &amp;P (celkem 124)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 enableFormatConditionsCalculation="0">
    <tabColor rgb="FF00B0F0"/>
  </sheetPr>
  <dimension ref="A1:F30"/>
  <sheetViews>
    <sheetView showGridLines="0" view="pageBreakPreview" zoomScaleNormal="100" zoomScaleSheetLayoutView="100" workbookViewId="0">
      <selection activeCell="A29" sqref="A29:C30"/>
    </sheetView>
  </sheetViews>
  <sheetFormatPr defaultRowHeight="12.75" x14ac:dyDescent="0.2"/>
  <cols>
    <col min="1" max="1" width="39.140625" style="184" customWidth="1"/>
    <col min="2" max="2" width="16.7109375" style="184" customWidth="1"/>
    <col min="3" max="3" width="26" style="184" customWidth="1"/>
    <col min="4" max="16384" width="9.140625" style="184"/>
  </cols>
  <sheetData>
    <row r="1" spans="1:6" ht="15" x14ac:dyDescent="0.25">
      <c r="A1" s="449" t="s">
        <v>9</v>
      </c>
      <c r="B1" s="449"/>
      <c r="C1" s="449"/>
      <c r="D1" s="190"/>
      <c r="E1" s="190"/>
      <c r="F1" s="190"/>
    </row>
    <row r="2" spans="1:6" ht="14.25" customHeight="1" x14ac:dyDescent="0.2">
      <c r="A2" s="191"/>
      <c r="B2" s="191"/>
      <c r="C2" s="191"/>
      <c r="D2" s="190"/>
      <c r="E2" s="190"/>
      <c r="F2" s="190"/>
    </row>
    <row r="3" spans="1:6" ht="13.5" customHeight="1" x14ac:dyDescent="0.2">
      <c r="A3" s="450" t="s">
        <v>10</v>
      </c>
      <c r="B3" s="453" t="s">
        <v>11</v>
      </c>
      <c r="C3" s="454"/>
      <c r="D3" s="190"/>
      <c r="E3" s="190"/>
      <c r="F3" s="190"/>
    </row>
    <row r="4" spans="1:6" ht="16.5" customHeight="1" x14ac:dyDescent="0.2">
      <c r="A4" s="451"/>
      <c r="B4" s="455"/>
      <c r="C4" s="456"/>
      <c r="D4" s="190"/>
      <c r="E4" s="190"/>
      <c r="F4" s="190"/>
    </row>
    <row r="5" spans="1:6" ht="13.5" customHeight="1" x14ac:dyDescent="0.2">
      <c r="A5" s="452"/>
      <c r="B5" s="457"/>
      <c r="C5" s="458"/>
      <c r="D5" s="190"/>
      <c r="E5" s="190"/>
      <c r="F5" s="190"/>
    </row>
    <row r="6" spans="1:6" ht="23.1" customHeight="1" x14ac:dyDescent="0.2">
      <c r="A6" s="192" t="s">
        <v>12</v>
      </c>
      <c r="B6" s="459">
        <v>113744</v>
      </c>
      <c r="C6" s="460"/>
      <c r="D6" s="190"/>
      <c r="E6" s="190"/>
      <c r="F6" s="190"/>
    </row>
    <row r="7" spans="1:6" ht="23.1" customHeight="1" x14ac:dyDescent="0.2">
      <c r="A7" s="192" t="s">
        <v>13</v>
      </c>
      <c r="B7" s="445">
        <v>78053</v>
      </c>
      <c r="C7" s="446"/>
      <c r="D7" s="190"/>
      <c r="E7" s="190"/>
      <c r="F7" s="190"/>
    </row>
    <row r="8" spans="1:6" ht="23.1" customHeight="1" x14ac:dyDescent="0.2">
      <c r="A8" s="192" t="s">
        <v>14</v>
      </c>
      <c r="B8" s="445">
        <v>70579</v>
      </c>
      <c r="C8" s="446"/>
      <c r="D8" s="190"/>
      <c r="E8" s="190"/>
      <c r="F8" s="190"/>
    </row>
    <row r="9" spans="1:6" ht="23.1" customHeight="1" x14ac:dyDescent="0.2">
      <c r="A9" s="192" t="s">
        <v>15</v>
      </c>
      <c r="B9" s="445">
        <v>50563</v>
      </c>
      <c r="C9" s="446"/>
      <c r="D9" s="190"/>
      <c r="E9" s="190"/>
      <c r="F9" s="190"/>
    </row>
    <row r="10" spans="1:6" ht="23.1" customHeight="1" x14ac:dyDescent="0.2">
      <c r="A10" s="192" t="s">
        <v>16</v>
      </c>
      <c r="B10" s="445">
        <v>87514</v>
      </c>
      <c r="C10" s="446"/>
      <c r="D10" s="190"/>
      <c r="E10" s="190"/>
      <c r="F10" s="190"/>
    </row>
    <row r="11" spans="1:6" ht="23.1" customHeight="1" x14ac:dyDescent="0.2">
      <c r="A11" s="192" t="s">
        <v>17</v>
      </c>
      <c r="B11" s="445">
        <v>61072</v>
      </c>
      <c r="C11" s="446"/>
      <c r="D11" s="190"/>
      <c r="E11" s="190"/>
      <c r="F11" s="193"/>
    </row>
    <row r="12" spans="1:6" ht="23.1" customHeight="1" x14ac:dyDescent="0.2">
      <c r="A12" s="192" t="s">
        <v>18</v>
      </c>
      <c r="B12" s="445">
        <v>72488</v>
      </c>
      <c r="C12" s="446"/>
      <c r="D12" s="190"/>
      <c r="E12" s="190"/>
      <c r="F12" s="190"/>
    </row>
    <row r="13" spans="1:6" ht="23.1" customHeight="1" x14ac:dyDescent="0.2">
      <c r="A13" s="192" t="s">
        <v>19</v>
      </c>
      <c r="B13" s="445">
        <v>66160</v>
      </c>
      <c r="C13" s="446"/>
      <c r="D13" s="190"/>
      <c r="E13" s="190"/>
      <c r="F13" s="190"/>
    </row>
    <row r="14" spans="1:6" ht="23.1" customHeight="1" x14ac:dyDescent="0.2">
      <c r="A14" s="192" t="s">
        <v>20</v>
      </c>
      <c r="B14" s="445">
        <v>66160</v>
      </c>
      <c r="C14" s="446"/>
      <c r="D14" s="190"/>
      <c r="E14" s="190"/>
      <c r="F14" s="190"/>
    </row>
    <row r="15" spans="1:6" ht="23.1" customHeight="1" x14ac:dyDescent="0.2">
      <c r="A15" s="192" t="s">
        <v>21</v>
      </c>
      <c r="B15" s="445">
        <v>112692</v>
      </c>
      <c r="C15" s="446"/>
      <c r="D15" s="190"/>
      <c r="E15" s="190"/>
      <c r="F15" s="190"/>
    </row>
    <row r="16" spans="1:6" ht="23.1" customHeight="1" x14ac:dyDescent="0.2">
      <c r="A16" s="194" t="s">
        <v>22</v>
      </c>
      <c r="B16" s="447">
        <v>73854</v>
      </c>
      <c r="C16" s="448"/>
      <c r="D16" s="190"/>
      <c r="E16" s="190"/>
      <c r="F16" s="190"/>
    </row>
    <row r="17" spans="1:6" ht="23.1" customHeight="1" x14ac:dyDescent="0.2">
      <c r="A17" s="192" t="s">
        <v>23</v>
      </c>
      <c r="B17" s="445">
        <v>73739</v>
      </c>
      <c r="C17" s="446"/>
      <c r="D17" s="190"/>
      <c r="E17" s="190"/>
      <c r="F17" s="190"/>
    </row>
    <row r="18" spans="1:6" ht="23.1" customHeight="1" x14ac:dyDescent="0.2">
      <c r="A18" s="192" t="s">
        <v>24</v>
      </c>
      <c r="B18" s="441">
        <v>114252</v>
      </c>
      <c r="C18" s="442"/>
      <c r="D18" s="190"/>
      <c r="E18" s="190"/>
      <c r="F18" s="190"/>
    </row>
    <row r="19" spans="1:6" ht="23.25" customHeight="1" x14ac:dyDescent="0.2">
      <c r="A19" s="195" t="s">
        <v>25</v>
      </c>
      <c r="B19" s="443">
        <f>SUM(B6:B18)</f>
        <v>1040870</v>
      </c>
      <c r="C19" s="444"/>
      <c r="D19" s="190"/>
      <c r="E19" s="190"/>
      <c r="F19" s="190"/>
    </row>
    <row r="20" spans="1:6" ht="5.25" customHeight="1" x14ac:dyDescent="0.2">
      <c r="A20" s="185"/>
      <c r="B20" s="186"/>
      <c r="C20" s="186"/>
    </row>
    <row r="21" spans="1:6" ht="7.5" customHeight="1" x14ac:dyDescent="0.2">
      <c r="A21" s="187"/>
      <c r="B21" s="188"/>
      <c r="C21" s="188"/>
    </row>
    <row r="22" spans="1:6" ht="13.5" customHeight="1" x14ac:dyDescent="0.2">
      <c r="A22" s="440" t="s">
        <v>26</v>
      </c>
      <c r="B22" s="440"/>
      <c r="C22" s="440"/>
    </row>
    <row r="23" spans="1:6" x14ac:dyDescent="0.2">
      <c r="A23" s="190" t="s">
        <v>382</v>
      </c>
      <c r="B23" s="190"/>
      <c r="C23" s="190"/>
    </row>
    <row r="24" spans="1:6" x14ac:dyDescent="0.2">
      <c r="A24" s="190"/>
      <c r="B24" s="190"/>
      <c r="C24" s="190"/>
    </row>
    <row r="25" spans="1:6" ht="12.75" customHeight="1" x14ac:dyDescent="0.2">
      <c r="A25" s="437" t="s">
        <v>421</v>
      </c>
      <c r="B25" s="437"/>
      <c r="C25" s="437"/>
    </row>
    <row r="26" spans="1:6" x14ac:dyDescent="0.2">
      <c r="A26" s="437"/>
      <c r="B26" s="437"/>
      <c r="C26" s="437"/>
    </row>
    <row r="27" spans="1:6" x14ac:dyDescent="0.2">
      <c r="A27" s="437"/>
      <c r="B27" s="437"/>
      <c r="C27" s="437"/>
    </row>
    <row r="29" spans="1:6" x14ac:dyDescent="0.2">
      <c r="A29" s="438" t="s">
        <v>422</v>
      </c>
      <c r="B29" s="439"/>
      <c r="C29" s="439"/>
    </row>
    <row r="30" spans="1:6" x14ac:dyDescent="0.2">
      <c r="A30" s="439"/>
      <c r="B30" s="439"/>
      <c r="C30" s="439"/>
    </row>
  </sheetData>
  <mergeCells count="20">
    <mergeCell ref="A1:C1"/>
    <mergeCell ref="A3:A5"/>
    <mergeCell ref="B3:C5"/>
    <mergeCell ref="B10:C10"/>
    <mergeCell ref="B8:C8"/>
    <mergeCell ref="B9:C9"/>
    <mergeCell ref="B6:C6"/>
    <mergeCell ref="B7:C7"/>
    <mergeCell ref="B12:C12"/>
    <mergeCell ref="B13:C13"/>
    <mergeCell ref="B11:C11"/>
    <mergeCell ref="B16:C16"/>
    <mergeCell ref="B17:C17"/>
    <mergeCell ref="B14:C14"/>
    <mergeCell ref="B15:C15"/>
    <mergeCell ref="A25:C27"/>
    <mergeCell ref="A29:C30"/>
    <mergeCell ref="A22:C22"/>
    <mergeCell ref="B18:C18"/>
    <mergeCell ref="B19:C19"/>
  </mergeCells>
  <phoneticPr fontId="8" type="noConversion"/>
  <pageMargins left="0.78740157480314965" right="0.78740157480314965" top="0.98425196850393704" bottom="0.98425196850393704" header="0.51181102362204722" footer="0.51181102362204722"/>
  <pageSetup paperSize="9" firstPageNumber="15" orientation="portrait" r:id="rId1"/>
  <headerFooter alignWithMargins="0">
    <oddFooter>&amp;L&amp;"Arial,Kurzíva"&amp;11Zastupitelstvo Olomouckého kraje 19-12-2013
6. - Rozpočet Olomouckého kraje 2014 - návrh rozpočtu
Příloha č. 2: Příjmy Olomouckého kraje &amp;R&amp;"Arial,Kurzíva"&amp;11Strana &amp;P (celkem 124)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 enableFormatConditionsCalculation="0">
    <tabColor rgb="FF00B0F0"/>
  </sheetPr>
  <dimension ref="A1:R164"/>
  <sheetViews>
    <sheetView showGridLines="0" view="pageBreakPreview" zoomScaleNormal="100" zoomScaleSheetLayoutView="100" workbookViewId="0">
      <selection sqref="A1:C1"/>
    </sheetView>
  </sheetViews>
  <sheetFormatPr defaultRowHeight="12.75" x14ac:dyDescent="0.2"/>
  <cols>
    <col min="1" max="1" width="5.7109375" style="368" customWidth="1"/>
    <col min="2" max="2" width="7.42578125" style="368" customWidth="1"/>
    <col min="3" max="3" width="39.42578125" style="343" customWidth="1"/>
    <col min="4" max="4" width="12.7109375" style="369" customWidth="1"/>
    <col min="5" max="5" width="13.5703125" style="369" customWidth="1"/>
    <col min="6" max="6" width="13.42578125" style="369" customWidth="1"/>
    <col min="7" max="7" width="7.28515625" style="370" customWidth="1"/>
    <col min="8" max="8" width="13.28515625" style="343" bestFit="1" customWidth="1"/>
    <col min="9" max="9" width="11.140625" style="343" bestFit="1" customWidth="1"/>
    <col min="10" max="16384" width="9.140625" style="343"/>
  </cols>
  <sheetData>
    <row r="1" spans="1:8" ht="23.25" x14ac:dyDescent="0.35">
      <c r="A1" s="480" t="s">
        <v>27</v>
      </c>
      <c r="B1" s="480"/>
      <c r="C1" s="480"/>
      <c r="D1" s="340"/>
      <c r="E1" s="340"/>
      <c r="F1" s="340"/>
      <c r="G1" s="341"/>
      <c r="H1" s="342"/>
    </row>
    <row r="2" spans="1:8" x14ac:dyDescent="0.2">
      <c r="A2" s="344"/>
      <c r="B2" s="344"/>
      <c r="C2" s="342"/>
      <c r="D2" s="340"/>
      <c r="E2" s="340"/>
      <c r="F2" s="340"/>
      <c r="G2" s="341"/>
      <c r="H2" s="342"/>
    </row>
    <row r="3" spans="1:8" ht="15" x14ac:dyDescent="0.2">
      <c r="A3" s="136" t="s">
        <v>381</v>
      </c>
      <c r="B3" s="344"/>
      <c r="C3" s="137"/>
      <c r="D3" s="137"/>
      <c r="E3" s="340"/>
      <c r="F3" s="340"/>
      <c r="G3" s="341"/>
      <c r="H3" s="342"/>
    </row>
    <row r="4" spans="1:8" x14ac:dyDescent="0.2">
      <c r="A4" s="344"/>
      <c r="B4" s="344"/>
      <c r="C4" s="342"/>
      <c r="D4" s="340"/>
      <c r="E4" s="340"/>
      <c r="F4" s="340"/>
      <c r="G4" s="341"/>
      <c r="H4" s="342"/>
    </row>
    <row r="5" spans="1:8" s="342" customFormat="1" ht="18" x14ac:dyDescent="0.25">
      <c r="A5" s="138" t="s">
        <v>406</v>
      </c>
      <c r="B5" s="344"/>
      <c r="D5" s="340"/>
      <c r="E5" s="340"/>
      <c r="F5" s="340"/>
      <c r="G5" s="341"/>
    </row>
    <row r="6" spans="1:8" s="342" customFormat="1" ht="18.75" customHeight="1" thickBot="1" x14ac:dyDescent="0.25">
      <c r="A6" s="344"/>
      <c r="B6" s="344"/>
      <c r="D6" s="340"/>
      <c r="E6" s="340"/>
      <c r="F6" s="340"/>
      <c r="G6" s="341" t="s">
        <v>2</v>
      </c>
    </row>
    <row r="7" spans="1:8" s="342" customFormat="1" ht="39.75" thickTop="1" thickBot="1" x14ac:dyDescent="0.25">
      <c r="A7" s="345" t="s">
        <v>3</v>
      </c>
      <c r="B7" s="346" t="s">
        <v>4</v>
      </c>
      <c r="C7" s="347" t="s">
        <v>6</v>
      </c>
      <c r="D7" s="312" t="s">
        <v>383</v>
      </c>
      <c r="E7" s="312" t="s">
        <v>384</v>
      </c>
      <c r="F7" s="313" t="s">
        <v>385</v>
      </c>
      <c r="G7" s="348" t="s">
        <v>7</v>
      </c>
    </row>
    <row r="8" spans="1:8" s="344" customFormat="1" ht="14.25" thickTop="1" thickBot="1" x14ac:dyDescent="0.25">
      <c r="A8" s="349">
        <v>1</v>
      </c>
      <c r="B8" s="350">
        <v>2</v>
      </c>
      <c r="C8" s="350">
        <v>3</v>
      </c>
      <c r="D8" s="351">
        <v>4</v>
      </c>
      <c r="E8" s="351">
        <v>5</v>
      </c>
      <c r="F8" s="351">
        <v>6</v>
      </c>
      <c r="G8" s="333" t="s">
        <v>432</v>
      </c>
    </row>
    <row r="9" spans="1:8" s="202" customFormat="1" ht="17.100000000000001" customHeight="1" thickTop="1" x14ac:dyDescent="0.2">
      <c r="A9" s="197" t="str">
        <f>MID(A28,93,4)</f>
        <v/>
      </c>
      <c r="B9" s="198" t="str">
        <f>MID(A28,6,4)</f>
        <v>1361</v>
      </c>
      <c r="C9" s="203" t="str">
        <f>MID(A28,13,60)</f>
        <v xml:space="preserve">Správní poplatky                     </v>
      </c>
      <c r="D9" s="200">
        <v>1190</v>
      </c>
      <c r="E9" s="200">
        <v>1190</v>
      </c>
      <c r="F9" s="200">
        <f>SUM(F28)</f>
        <v>1712</v>
      </c>
      <c r="G9" s="201">
        <f t="shared" ref="G9:G24" si="0">F9/D9*100</f>
        <v>143.8655462184874</v>
      </c>
    </row>
    <row r="10" spans="1:8" s="202" customFormat="1" ht="17.100000000000001" customHeight="1" x14ac:dyDescent="0.2">
      <c r="A10" s="197">
        <v>3349</v>
      </c>
      <c r="B10" s="198">
        <v>2111</v>
      </c>
      <c r="C10" s="203" t="s">
        <v>126</v>
      </c>
      <c r="D10" s="352">
        <v>144</v>
      </c>
      <c r="E10" s="352">
        <v>144</v>
      </c>
      <c r="F10" s="200">
        <v>0</v>
      </c>
      <c r="G10" s="201">
        <f t="shared" si="0"/>
        <v>0</v>
      </c>
    </row>
    <row r="11" spans="1:8" s="356" customFormat="1" ht="17.100000000000001" customHeight="1" x14ac:dyDescent="0.2">
      <c r="A11" s="353" t="str">
        <f>MID(A61,3,4)</f>
        <v>6172</v>
      </c>
      <c r="B11" s="354" t="str">
        <f>MID(A61,14,4)</f>
        <v>2122</v>
      </c>
      <c r="C11" s="355" t="str">
        <f>MID(A61,21,60)</f>
        <v xml:space="preserve">Odvody příspěvkových organizací        </v>
      </c>
      <c r="D11" s="352">
        <v>140417</v>
      </c>
      <c r="E11" s="352">
        <v>196173</v>
      </c>
      <c r="F11" s="200">
        <f>SUM(F61)</f>
        <v>195569</v>
      </c>
      <c r="G11" s="201">
        <f t="shared" si="0"/>
        <v>139.27729548416502</v>
      </c>
    </row>
    <row r="12" spans="1:8" s="202" customFormat="1" ht="17.100000000000001" customHeight="1" x14ac:dyDescent="0.2">
      <c r="A12" s="197" t="str">
        <f>MID(A78,3,4)</f>
        <v>1032</v>
      </c>
      <c r="B12" s="198" t="str">
        <f>MID(A78,14,4)</f>
        <v>2131</v>
      </c>
      <c r="C12" s="203" t="str">
        <f>MID(A78,21,60)</f>
        <v xml:space="preserve">Příjmy z pronájmu pozemků              </v>
      </c>
      <c r="D12" s="352">
        <v>3</v>
      </c>
      <c r="E12" s="352">
        <v>3</v>
      </c>
      <c r="F12" s="200">
        <f>SUM(F78)</f>
        <v>20</v>
      </c>
      <c r="G12" s="201">
        <f t="shared" si="0"/>
        <v>666.66666666666674</v>
      </c>
    </row>
    <row r="13" spans="1:8" s="202" customFormat="1" ht="17.100000000000001" customHeight="1" x14ac:dyDescent="0.2">
      <c r="A13" s="197" t="str">
        <f>MID(A84,3,4)</f>
        <v>6172</v>
      </c>
      <c r="B13" s="198" t="str">
        <f>MID(A84,14,4)</f>
        <v>2131</v>
      </c>
      <c r="C13" s="203" t="str">
        <f>MID(A84,21,60)</f>
        <v xml:space="preserve">Příjmy z pronájmu pozemků              </v>
      </c>
      <c r="D13" s="200">
        <v>43</v>
      </c>
      <c r="E13" s="352">
        <v>43</v>
      </c>
      <c r="F13" s="200">
        <f>SUM(F84)</f>
        <v>43</v>
      </c>
      <c r="G13" s="201">
        <f t="shared" si="0"/>
        <v>100</v>
      </c>
    </row>
    <row r="14" spans="1:8" s="202" customFormat="1" ht="17.100000000000001" customHeight="1" x14ac:dyDescent="0.2">
      <c r="A14" s="197" t="str">
        <f>MID(A88,3,4)</f>
        <v>6172</v>
      </c>
      <c r="B14" s="198" t="str">
        <f>MID(A88,14,4)</f>
        <v>2132</v>
      </c>
      <c r="C14" s="203" t="str">
        <f>MID(A88,21,60)</f>
        <v xml:space="preserve">Příjmy z pronájmu ostatních nemovitostí     </v>
      </c>
      <c r="D14" s="352">
        <v>37749</v>
      </c>
      <c r="E14" s="352">
        <v>37772</v>
      </c>
      <c r="F14" s="352">
        <f>SUM(F88)</f>
        <v>37873</v>
      </c>
      <c r="G14" s="201">
        <f t="shared" si="0"/>
        <v>100.32848552279529</v>
      </c>
    </row>
    <row r="15" spans="1:8" s="202" customFormat="1" ht="17.100000000000001" customHeight="1" x14ac:dyDescent="0.2">
      <c r="A15" s="197" t="str">
        <f>MID(A110,3,4)</f>
        <v>6172</v>
      </c>
      <c r="B15" s="198" t="str">
        <f>MID(A110,14,4)</f>
        <v>2133</v>
      </c>
      <c r="C15" s="203" t="str">
        <f>MID(A110,21,60)</f>
        <v xml:space="preserve">Příjmy z pronájmu movitých věcí           </v>
      </c>
      <c r="D15" s="357">
        <f>SUM(I110)</f>
        <v>22.2</v>
      </c>
      <c r="E15" s="357">
        <f>SUM(J110)</f>
        <v>22.2</v>
      </c>
      <c r="F15" s="358">
        <f>SUM(F110)</f>
        <v>22.2</v>
      </c>
      <c r="G15" s="201">
        <f t="shared" si="0"/>
        <v>100</v>
      </c>
    </row>
    <row r="16" spans="1:8" s="202" customFormat="1" ht="17.100000000000001" customHeight="1" x14ac:dyDescent="0.2">
      <c r="A16" s="197" t="str">
        <f>MID(A117,3,4)</f>
        <v>3769</v>
      </c>
      <c r="B16" s="198" t="str">
        <f>MID(A117,14,4)</f>
        <v>2212</v>
      </c>
      <c r="C16" s="203" t="str">
        <f>MID(A117,21,60)</f>
        <v xml:space="preserve">Sankční platby přijaté od jiných subjektů                   </v>
      </c>
      <c r="D16" s="352">
        <v>200</v>
      </c>
      <c r="E16" s="352">
        <v>200</v>
      </c>
      <c r="F16" s="352">
        <f>SUM(F117)</f>
        <v>200</v>
      </c>
      <c r="G16" s="201">
        <f t="shared" si="0"/>
        <v>100</v>
      </c>
    </row>
    <row r="17" spans="1:11" s="202" customFormat="1" ht="17.100000000000001" customHeight="1" x14ac:dyDescent="0.2">
      <c r="A17" s="197" t="str">
        <f>MID(A125,3,4)</f>
        <v>6172</v>
      </c>
      <c r="B17" s="198" t="str">
        <f>MID(A125,14,4)</f>
        <v>2212</v>
      </c>
      <c r="C17" s="203" t="str">
        <f>MID(A125,21,60)</f>
        <v xml:space="preserve">Sankční platby přijaté od jiných subjektů     </v>
      </c>
      <c r="D17" s="352">
        <v>2040</v>
      </c>
      <c r="E17" s="352">
        <v>2117</v>
      </c>
      <c r="F17" s="352">
        <f>SUM(F125)</f>
        <v>1630</v>
      </c>
      <c r="G17" s="201">
        <f t="shared" si="0"/>
        <v>79.901960784313729</v>
      </c>
    </row>
    <row r="18" spans="1:11" s="216" customFormat="1" ht="36.75" customHeight="1" x14ac:dyDescent="0.2">
      <c r="A18" s="212"/>
      <c r="B18" s="213">
        <v>2420</v>
      </c>
      <c r="C18" s="214" t="s">
        <v>106</v>
      </c>
      <c r="D18" s="359">
        <v>6693</v>
      </c>
      <c r="E18" s="359">
        <v>11824</v>
      </c>
      <c r="F18" s="360">
        <f>SUM(F135)</f>
        <v>400</v>
      </c>
      <c r="G18" s="215">
        <f t="shared" si="0"/>
        <v>5.9763932466756309</v>
      </c>
    </row>
    <row r="19" spans="1:11" s="202" customFormat="1" ht="17.100000000000001" customHeight="1" x14ac:dyDescent="0.2">
      <c r="A19" s="197"/>
      <c r="B19" s="198">
        <v>2441</v>
      </c>
      <c r="C19" s="203" t="s">
        <v>96</v>
      </c>
      <c r="D19" s="352">
        <v>7500</v>
      </c>
      <c r="E19" s="352">
        <v>7500</v>
      </c>
      <c r="F19" s="352">
        <f>SUM(F139)</f>
        <v>9500</v>
      </c>
      <c r="G19" s="201">
        <f t="shared" si="0"/>
        <v>126.66666666666666</v>
      </c>
    </row>
    <row r="20" spans="1:11" s="205" customFormat="1" ht="17.100000000000001" customHeight="1" x14ac:dyDescent="0.2">
      <c r="A20" s="197" t="str">
        <f>MID(A146,3,4)</f>
        <v>6172</v>
      </c>
      <c r="B20" s="198" t="str">
        <f>MID(A146,14,4)</f>
        <v>3111</v>
      </c>
      <c r="C20" s="203" t="str">
        <f>MID(A146,21,60)</f>
        <v xml:space="preserve">Příjmy z prodeje pozemků                </v>
      </c>
      <c r="D20" s="352">
        <v>300</v>
      </c>
      <c r="E20" s="352">
        <v>300</v>
      </c>
      <c r="F20" s="352">
        <f>SUM(F146)</f>
        <v>400</v>
      </c>
      <c r="G20" s="201">
        <f t="shared" si="0"/>
        <v>133.33333333333331</v>
      </c>
    </row>
    <row r="21" spans="1:11" s="205" customFormat="1" ht="17.100000000000001" customHeight="1" x14ac:dyDescent="0.2">
      <c r="A21" s="197" t="str">
        <f>MID(A150,3,4)</f>
        <v>6172</v>
      </c>
      <c r="B21" s="198" t="str">
        <f>MID(A150,14,4)</f>
        <v>3112</v>
      </c>
      <c r="C21" s="203" t="str">
        <f>MID(A150,21,60)</f>
        <v xml:space="preserve">Příjmy z prodeje ostatních nemovitostí a jejich částí </v>
      </c>
      <c r="D21" s="352">
        <v>20700</v>
      </c>
      <c r="E21" s="352">
        <v>20700</v>
      </c>
      <c r="F21" s="352">
        <f>SUM(F150)</f>
        <v>18000</v>
      </c>
      <c r="G21" s="201">
        <f t="shared" si="0"/>
        <v>86.956521739130437</v>
      </c>
    </row>
    <row r="22" spans="1:11" s="205" customFormat="1" ht="17.100000000000001" customHeight="1" x14ac:dyDescent="0.2">
      <c r="A22" s="197" t="str">
        <f>MID(A154,3,4)</f>
        <v>6310</v>
      </c>
      <c r="B22" s="198" t="str">
        <f>MID(A154,14,4)</f>
        <v>2141</v>
      </c>
      <c r="C22" s="203" t="str">
        <f>MID(A154,21,60)</f>
        <v xml:space="preserve">Příjmy z úroků                                          </v>
      </c>
      <c r="D22" s="358">
        <v>7000.8029999999999</v>
      </c>
      <c r="E22" s="358">
        <v>7000.8029999999999</v>
      </c>
      <c r="F22" s="395">
        <f>SUM(F154)</f>
        <v>4000.8</v>
      </c>
      <c r="G22" s="201">
        <f t="shared" si="0"/>
        <v>57.147730053252467</v>
      </c>
    </row>
    <row r="23" spans="1:11" s="205" customFormat="1" ht="27" customHeight="1" thickBot="1" x14ac:dyDescent="0.25">
      <c r="A23" s="197"/>
      <c r="B23" s="198">
        <v>8115</v>
      </c>
      <c r="C23" s="381" t="s">
        <v>123</v>
      </c>
      <c r="D23" s="352">
        <f>SUM(Příjmy!D65)</f>
        <v>165000</v>
      </c>
      <c r="E23" s="352">
        <f>SUM(Příjmy!E65)</f>
        <v>443130</v>
      </c>
      <c r="F23" s="352">
        <v>257333</v>
      </c>
      <c r="G23" s="201">
        <f t="shared" si="0"/>
        <v>155.95939393939392</v>
      </c>
    </row>
    <row r="24" spans="1:11" s="336" customFormat="1" ht="25.5" customHeight="1" thickTop="1" thickBot="1" x14ac:dyDescent="0.3">
      <c r="A24" s="481" t="s">
        <v>8</v>
      </c>
      <c r="B24" s="482"/>
      <c r="C24" s="482"/>
      <c r="D24" s="334">
        <f t="shared" ref="D24:E24" si="1">SUM(D9:D23)</f>
        <v>389002.00300000003</v>
      </c>
      <c r="E24" s="334">
        <f t="shared" si="1"/>
        <v>728119.00300000003</v>
      </c>
      <c r="F24" s="334">
        <f>SUM(F9:F23)</f>
        <v>526703</v>
      </c>
      <c r="G24" s="335">
        <f t="shared" si="0"/>
        <v>135.39853161115985</v>
      </c>
    </row>
    <row r="25" spans="1:11" s="196" customFormat="1" ht="15" thickTop="1" x14ac:dyDescent="0.2">
      <c r="A25" s="206"/>
      <c r="B25" s="206"/>
      <c r="C25" s="30"/>
      <c r="D25" s="31"/>
      <c r="E25" s="31"/>
      <c r="F25" s="31"/>
      <c r="G25" s="207"/>
      <c r="H25" s="30"/>
      <c r="I25" s="30"/>
    </row>
    <row r="26" spans="1:11" s="196" customFormat="1" ht="14.25" x14ac:dyDescent="0.2">
      <c r="A26" s="206"/>
      <c r="B26" s="206"/>
      <c r="C26" s="30"/>
      <c r="D26" s="31"/>
      <c r="E26" s="31"/>
      <c r="F26" s="31"/>
      <c r="G26" s="207"/>
      <c r="H26" s="30"/>
      <c r="I26" s="30"/>
    </row>
    <row r="27" spans="1:11" s="196" customFormat="1" ht="18" x14ac:dyDescent="0.25">
      <c r="A27" s="308" t="s">
        <v>375</v>
      </c>
      <c r="B27" s="206"/>
      <c r="C27" s="30"/>
      <c r="D27" s="31"/>
      <c r="E27" s="31"/>
      <c r="F27" s="31"/>
      <c r="G27" s="207"/>
      <c r="H27" s="30"/>
      <c r="I27" s="30"/>
    </row>
    <row r="28" spans="1:11" s="146" customFormat="1" ht="16.5" thickBot="1" x14ac:dyDescent="0.3">
      <c r="A28" s="469" t="s">
        <v>30</v>
      </c>
      <c r="B28" s="469"/>
      <c r="C28" s="469"/>
      <c r="D28" s="469"/>
      <c r="E28" s="469"/>
      <c r="F28" s="468">
        <f>SUM(F29,F33,F40,F43,F51,F54)</f>
        <v>1712</v>
      </c>
      <c r="G28" s="468"/>
      <c r="I28" s="146">
        <f>SUM(I29,I33,I40,I43,I51,I54)</f>
        <v>913</v>
      </c>
      <c r="J28" s="146">
        <f>SUM(J29,J33,J40,J43,J51,J54)</f>
        <v>913</v>
      </c>
      <c r="K28" s="146">
        <f>SUM(K29,K33,K40,K43,K51,K54)</f>
        <v>1239</v>
      </c>
    </row>
    <row r="29" spans="1:11" s="143" customFormat="1" ht="15.75" thickTop="1" x14ac:dyDescent="0.25">
      <c r="A29" s="463" t="s">
        <v>300</v>
      </c>
      <c r="B29" s="464"/>
      <c r="C29" s="464"/>
      <c r="D29" s="464"/>
      <c r="E29" s="464"/>
      <c r="F29" s="467">
        <v>200</v>
      </c>
      <c r="G29" s="467"/>
      <c r="I29" s="143">
        <v>200</v>
      </c>
      <c r="J29" s="143">
        <v>200</v>
      </c>
      <c r="K29" s="143">
        <v>210</v>
      </c>
    </row>
    <row r="30" spans="1:11" s="143" customFormat="1" ht="14.25" x14ac:dyDescent="0.2">
      <c r="A30" s="462" t="s">
        <v>435</v>
      </c>
      <c r="B30" s="462"/>
      <c r="C30" s="462"/>
      <c r="D30" s="462"/>
      <c r="E30" s="462"/>
      <c r="F30" s="462"/>
      <c r="G30" s="462"/>
    </row>
    <row r="31" spans="1:11" s="143" customFormat="1" ht="14.25" x14ac:dyDescent="0.2">
      <c r="A31" s="466"/>
      <c r="B31" s="466"/>
      <c r="C31" s="466"/>
      <c r="D31" s="466"/>
      <c r="E31" s="466"/>
      <c r="F31" s="466"/>
      <c r="G31" s="466"/>
    </row>
    <row r="32" spans="1:11" s="143" customFormat="1" ht="16.5" customHeight="1" x14ac:dyDescent="0.2">
      <c r="A32" s="147"/>
      <c r="B32" s="361"/>
      <c r="C32" s="361"/>
      <c r="D32" s="361"/>
      <c r="E32" s="361"/>
      <c r="F32" s="361"/>
      <c r="G32" s="361"/>
    </row>
    <row r="33" spans="1:13" s="143" customFormat="1" ht="15" x14ac:dyDescent="0.25">
      <c r="A33" s="463" t="s">
        <v>299</v>
      </c>
      <c r="B33" s="464"/>
      <c r="C33" s="464"/>
      <c r="D33" s="464"/>
      <c r="E33" s="464"/>
      <c r="F33" s="467">
        <v>200</v>
      </c>
      <c r="G33" s="467"/>
      <c r="I33" s="143">
        <v>200</v>
      </c>
      <c r="J33" s="143">
        <v>200</v>
      </c>
      <c r="K33" s="143">
        <v>200</v>
      </c>
    </row>
    <row r="34" spans="1:13" s="143" customFormat="1" ht="14.25" x14ac:dyDescent="0.2">
      <c r="A34" s="462" t="s">
        <v>37</v>
      </c>
      <c r="B34" s="462"/>
      <c r="C34" s="462"/>
      <c r="D34" s="462"/>
      <c r="E34" s="462"/>
      <c r="F34" s="462"/>
      <c r="G34" s="462"/>
    </row>
    <row r="35" spans="1:13" s="143" customFormat="1" ht="14.25" x14ac:dyDescent="0.2">
      <c r="A35" s="466"/>
      <c r="B35" s="466"/>
      <c r="C35" s="466"/>
      <c r="D35" s="466"/>
      <c r="E35" s="466"/>
      <c r="F35" s="466"/>
      <c r="G35" s="466"/>
      <c r="J35" s="466"/>
      <c r="K35" s="466"/>
      <c r="L35" s="466"/>
      <c r="M35" s="466"/>
    </row>
    <row r="36" spans="1:13" s="143" customFormat="1" ht="14.25" x14ac:dyDescent="0.2">
      <c r="A36" s="487" t="s">
        <v>38</v>
      </c>
      <c r="B36" s="487"/>
      <c r="C36" s="487"/>
      <c r="D36" s="338"/>
      <c r="E36" s="338"/>
      <c r="F36" s="401"/>
      <c r="G36" s="401"/>
    </row>
    <row r="37" spans="1:13" s="143" customFormat="1" ht="14.25" x14ac:dyDescent="0.2">
      <c r="A37" s="483" t="s">
        <v>116</v>
      </c>
      <c r="B37" s="483"/>
      <c r="C37" s="483"/>
      <c r="D37" s="338"/>
      <c r="E37" s="338"/>
      <c r="F37" s="401"/>
      <c r="G37" s="401"/>
    </row>
    <row r="38" spans="1:13" s="143" customFormat="1" ht="14.25" x14ac:dyDescent="0.2">
      <c r="A38" s="483" t="s">
        <v>117</v>
      </c>
      <c r="B38" s="483"/>
      <c r="C38" s="483"/>
      <c r="D38" s="479"/>
      <c r="E38" s="479"/>
      <c r="F38" s="401"/>
      <c r="G38" s="401"/>
    </row>
    <row r="39" spans="1:13" s="143" customFormat="1" ht="14.25" x14ac:dyDescent="0.2">
      <c r="A39" s="147"/>
      <c r="B39" s="361"/>
      <c r="C39" s="361"/>
      <c r="D39" s="361"/>
      <c r="E39" s="361"/>
      <c r="F39" s="361"/>
      <c r="G39" s="361"/>
    </row>
    <row r="40" spans="1:13" s="143" customFormat="1" ht="15" x14ac:dyDescent="0.25">
      <c r="A40" s="463" t="s">
        <v>298</v>
      </c>
      <c r="B40" s="464"/>
      <c r="C40" s="464"/>
      <c r="D40" s="464"/>
      <c r="E40" s="464"/>
      <c r="F40" s="467">
        <v>100</v>
      </c>
      <c r="G40" s="467"/>
      <c r="I40" s="143">
        <v>5</v>
      </c>
      <c r="J40" s="143">
        <v>5</v>
      </c>
      <c r="K40" s="143">
        <v>88</v>
      </c>
    </row>
    <row r="41" spans="1:13" s="143" customFormat="1" ht="14.25" x14ac:dyDescent="0.2">
      <c r="A41" s="462" t="s">
        <v>121</v>
      </c>
      <c r="B41" s="462"/>
      <c r="C41" s="462"/>
      <c r="D41" s="462"/>
      <c r="E41" s="462"/>
      <c r="F41" s="462"/>
      <c r="G41" s="462"/>
    </row>
    <row r="42" spans="1:13" s="143" customFormat="1" ht="14.25" x14ac:dyDescent="0.2">
      <c r="A42" s="147"/>
      <c r="B42" s="361"/>
      <c r="C42" s="361"/>
      <c r="D42" s="361"/>
      <c r="E42" s="361"/>
      <c r="F42" s="361"/>
      <c r="G42" s="361"/>
    </row>
    <row r="43" spans="1:13" s="143" customFormat="1" ht="15" x14ac:dyDescent="0.25">
      <c r="A43" s="463" t="s">
        <v>297</v>
      </c>
      <c r="B43" s="464"/>
      <c r="C43" s="464"/>
      <c r="D43" s="464"/>
      <c r="E43" s="464"/>
      <c r="F43" s="467">
        <v>1050</v>
      </c>
      <c r="G43" s="467"/>
      <c r="I43" s="143">
        <v>353</v>
      </c>
      <c r="J43" s="143">
        <v>353</v>
      </c>
      <c r="K43" s="143">
        <v>381</v>
      </c>
    </row>
    <row r="44" spans="1:13" s="143" customFormat="1" ht="14.25" customHeight="1" x14ac:dyDescent="0.2">
      <c r="A44" s="462" t="s">
        <v>436</v>
      </c>
      <c r="B44" s="462"/>
      <c r="C44" s="462"/>
      <c r="D44" s="462"/>
      <c r="E44" s="462"/>
      <c r="F44" s="462"/>
      <c r="G44" s="462"/>
    </row>
    <row r="45" spans="1:13" s="143" customFormat="1" ht="14.25" x14ac:dyDescent="0.2">
      <c r="A45" s="462"/>
      <c r="B45" s="462"/>
      <c r="C45" s="462"/>
      <c r="D45" s="462"/>
      <c r="E45" s="462"/>
      <c r="F45" s="462"/>
      <c r="G45" s="462"/>
    </row>
    <row r="46" spans="1:13" s="143" customFormat="1" ht="14.25" x14ac:dyDescent="0.2">
      <c r="A46" s="462"/>
      <c r="B46" s="462"/>
      <c r="C46" s="462"/>
      <c r="D46" s="462"/>
      <c r="E46" s="462"/>
      <c r="F46" s="462"/>
      <c r="G46" s="462"/>
    </row>
    <row r="47" spans="1:13" s="143" customFormat="1" ht="14.25" x14ac:dyDescent="0.2">
      <c r="A47" s="462"/>
      <c r="B47" s="462"/>
      <c r="C47" s="462"/>
      <c r="D47" s="462"/>
      <c r="E47" s="462"/>
      <c r="F47" s="462"/>
      <c r="G47" s="462"/>
    </row>
    <row r="48" spans="1:13" s="143" customFormat="1" ht="14.25" x14ac:dyDescent="0.2">
      <c r="A48" s="462"/>
      <c r="B48" s="462"/>
      <c r="C48" s="462"/>
      <c r="D48" s="462"/>
      <c r="E48" s="462"/>
      <c r="F48" s="462"/>
      <c r="G48" s="462"/>
    </row>
    <row r="49" spans="1:11" s="143" customFormat="1" ht="14.25" x14ac:dyDescent="0.2">
      <c r="A49" s="462"/>
      <c r="B49" s="462"/>
      <c r="C49" s="462"/>
      <c r="D49" s="462"/>
      <c r="E49" s="462"/>
      <c r="F49" s="462"/>
      <c r="G49" s="462"/>
    </row>
    <row r="50" spans="1:11" s="143" customFormat="1" ht="14.25" x14ac:dyDescent="0.2">
      <c r="A50" s="147"/>
      <c r="B50" s="361"/>
      <c r="C50" s="361"/>
      <c r="D50" s="361"/>
      <c r="E50" s="361"/>
      <c r="F50" s="361"/>
      <c r="G50" s="361"/>
    </row>
    <row r="51" spans="1:11" s="143" customFormat="1" ht="15" x14ac:dyDescent="0.25">
      <c r="A51" s="463" t="s">
        <v>296</v>
      </c>
      <c r="B51" s="464"/>
      <c r="C51" s="464"/>
      <c r="D51" s="464"/>
      <c r="E51" s="464"/>
      <c r="F51" s="467">
        <v>160</v>
      </c>
      <c r="G51" s="467"/>
      <c r="I51" s="143">
        <v>150</v>
      </c>
      <c r="J51" s="143">
        <v>150</v>
      </c>
      <c r="K51" s="143">
        <v>347</v>
      </c>
    </row>
    <row r="52" spans="1:11" s="143" customFormat="1" ht="14.25" x14ac:dyDescent="0.2">
      <c r="A52" s="462" t="s">
        <v>360</v>
      </c>
      <c r="B52" s="462"/>
      <c r="C52" s="462"/>
      <c r="D52" s="462"/>
      <c r="E52" s="462"/>
      <c r="F52" s="462"/>
      <c r="G52" s="462"/>
    </row>
    <row r="53" spans="1:11" s="143" customFormat="1" ht="9" customHeight="1" x14ac:dyDescent="0.2">
      <c r="A53" s="338"/>
      <c r="B53" s="338"/>
      <c r="C53" s="338"/>
      <c r="D53" s="338"/>
      <c r="E53" s="338"/>
      <c r="F53" s="401"/>
      <c r="G53" s="401"/>
    </row>
    <row r="54" spans="1:11" s="143" customFormat="1" ht="15" x14ac:dyDescent="0.25">
      <c r="A54" s="463" t="s">
        <v>295</v>
      </c>
      <c r="B54" s="464"/>
      <c r="C54" s="464"/>
      <c r="D54" s="464"/>
      <c r="E54" s="464"/>
      <c r="F54" s="467">
        <v>2</v>
      </c>
      <c r="G54" s="467"/>
      <c r="I54" s="143">
        <v>5</v>
      </c>
      <c r="J54" s="143">
        <v>5</v>
      </c>
      <c r="K54" s="143">
        <v>13</v>
      </c>
    </row>
    <row r="55" spans="1:11" s="143" customFormat="1" ht="14.25" x14ac:dyDescent="0.2">
      <c r="A55" s="462" t="s">
        <v>437</v>
      </c>
      <c r="B55" s="462"/>
      <c r="C55" s="462"/>
      <c r="D55" s="462"/>
      <c r="E55" s="462"/>
      <c r="F55" s="462"/>
      <c r="G55" s="462"/>
    </row>
    <row r="56" spans="1:11" s="143" customFormat="1" ht="14.25" x14ac:dyDescent="0.2">
      <c r="A56" s="466"/>
      <c r="B56" s="466"/>
      <c r="C56" s="466"/>
      <c r="D56" s="466"/>
      <c r="E56" s="466"/>
      <c r="F56" s="466"/>
      <c r="G56" s="466"/>
    </row>
    <row r="57" spans="1:11" s="143" customFormat="1" ht="14.25" x14ac:dyDescent="0.2">
      <c r="A57" s="466"/>
      <c r="B57" s="466"/>
      <c r="C57" s="466"/>
      <c r="D57" s="466"/>
      <c r="E57" s="466"/>
      <c r="F57" s="466"/>
      <c r="G57" s="466"/>
    </row>
    <row r="58" spans="1:11" s="143" customFormat="1" ht="14.25" x14ac:dyDescent="0.2">
      <c r="A58" s="466"/>
      <c r="B58" s="466"/>
      <c r="C58" s="466"/>
      <c r="D58" s="466"/>
      <c r="E58" s="466"/>
      <c r="F58" s="466"/>
      <c r="G58" s="466"/>
    </row>
    <row r="59" spans="1:11" s="143" customFormat="1" ht="14.25" x14ac:dyDescent="0.2">
      <c r="A59" s="466"/>
      <c r="B59" s="466"/>
      <c r="C59" s="466"/>
      <c r="D59" s="466"/>
      <c r="E59" s="466"/>
      <c r="F59" s="466"/>
      <c r="G59" s="466"/>
    </row>
    <row r="60" spans="1:11" s="143" customFormat="1" ht="14.25" x14ac:dyDescent="0.2">
      <c r="A60" s="380"/>
      <c r="B60" s="380"/>
      <c r="C60" s="380"/>
      <c r="D60" s="380"/>
      <c r="E60" s="380"/>
      <c r="F60" s="400"/>
      <c r="G60" s="400"/>
    </row>
    <row r="61" spans="1:11" s="146" customFormat="1" ht="16.5" thickBot="1" x14ac:dyDescent="0.3">
      <c r="A61" s="469" t="s">
        <v>55</v>
      </c>
      <c r="B61" s="469"/>
      <c r="C61" s="469"/>
      <c r="D61" s="469"/>
      <c r="E61" s="469"/>
      <c r="F61" s="468">
        <f>SUM(D68,D76)</f>
        <v>195569</v>
      </c>
      <c r="G61" s="468"/>
    </row>
    <row r="62" spans="1:11" s="143" customFormat="1" ht="15.75" thickTop="1" x14ac:dyDescent="0.25">
      <c r="A62" s="371" t="s">
        <v>113</v>
      </c>
      <c r="B62" s="142"/>
      <c r="D62" s="144"/>
      <c r="E62" s="144"/>
      <c r="F62" s="144"/>
      <c r="G62" s="145"/>
    </row>
    <row r="63" spans="1:11" s="143" customFormat="1" ht="14.25" x14ac:dyDescent="0.2">
      <c r="A63" s="136" t="s">
        <v>107</v>
      </c>
      <c r="B63" s="142"/>
      <c r="D63" s="461">
        <v>66546</v>
      </c>
      <c r="E63" s="461"/>
      <c r="F63" s="144"/>
      <c r="G63" s="145"/>
    </row>
    <row r="64" spans="1:11" s="143" customFormat="1" ht="14.25" x14ac:dyDescent="0.2">
      <c r="A64" s="136" t="s">
        <v>108</v>
      </c>
      <c r="B64" s="142"/>
      <c r="D64" s="461">
        <v>26360</v>
      </c>
      <c r="E64" s="461"/>
      <c r="F64" s="144"/>
      <c r="G64" s="145"/>
    </row>
    <row r="65" spans="1:7" s="143" customFormat="1" ht="14.25" x14ac:dyDescent="0.2">
      <c r="A65" s="136" t="s">
        <v>109</v>
      </c>
      <c r="B65" s="142"/>
      <c r="D65" s="461">
        <v>10904</v>
      </c>
      <c r="E65" s="461"/>
      <c r="F65" s="144"/>
      <c r="G65" s="145"/>
    </row>
    <row r="66" spans="1:7" s="143" customFormat="1" ht="14.25" x14ac:dyDescent="0.2">
      <c r="A66" s="136" t="s">
        <v>110</v>
      </c>
      <c r="B66" s="142"/>
      <c r="D66" s="461">
        <v>23687</v>
      </c>
      <c r="E66" s="461"/>
      <c r="F66" s="144"/>
      <c r="G66" s="145"/>
    </row>
    <row r="67" spans="1:7" s="143" customFormat="1" ht="14.25" x14ac:dyDescent="0.2">
      <c r="A67" s="136" t="s">
        <v>111</v>
      </c>
      <c r="B67" s="142"/>
      <c r="D67" s="461">
        <v>14226</v>
      </c>
      <c r="E67" s="461"/>
      <c r="F67" s="144"/>
      <c r="G67" s="145"/>
    </row>
    <row r="68" spans="1:7" s="143" customFormat="1" ht="15" x14ac:dyDescent="0.25">
      <c r="A68" s="372" t="s">
        <v>8</v>
      </c>
      <c r="B68" s="373"/>
      <c r="C68" s="374"/>
      <c r="D68" s="484">
        <f>SUM(D63:E67)</f>
        <v>141723</v>
      </c>
      <c r="E68" s="484"/>
      <c r="F68" s="144"/>
      <c r="G68" s="145"/>
    </row>
    <row r="69" spans="1:7" s="143" customFormat="1" ht="14.25" x14ac:dyDescent="0.2">
      <c r="A69" s="142"/>
      <c r="B69" s="142"/>
      <c r="D69" s="144"/>
      <c r="E69" s="144"/>
      <c r="F69" s="144"/>
      <c r="G69" s="145"/>
    </row>
    <row r="70" spans="1:7" s="143" customFormat="1" ht="15" x14ac:dyDescent="0.25">
      <c r="A70" s="371" t="s">
        <v>114</v>
      </c>
      <c r="B70" s="142"/>
      <c r="D70" s="144"/>
      <c r="E70" s="144"/>
      <c r="F70" s="144"/>
      <c r="G70" s="145"/>
    </row>
    <row r="71" spans="1:7" s="143" customFormat="1" ht="14.25" x14ac:dyDescent="0.2">
      <c r="A71" s="136" t="s">
        <v>327</v>
      </c>
      <c r="B71" s="142"/>
      <c r="D71" s="461">
        <v>0</v>
      </c>
      <c r="E71" s="461"/>
      <c r="F71" s="144"/>
      <c r="G71" s="145"/>
    </row>
    <row r="72" spans="1:7" s="143" customFormat="1" ht="14.25" x14ac:dyDescent="0.2">
      <c r="A72" s="136" t="s">
        <v>438</v>
      </c>
      <c r="B72" s="142"/>
      <c r="D72" s="364"/>
      <c r="E72" s="383">
        <v>53746</v>
      </c>
      <c r="F72" s="144"/>
      <c r="G72" s="145"/>
    </row>
    <row r="73" spans="1:7" s="143" customFormat="1" ht="14.25" x14ac:dyDescent="0.2">
      <c r="A73" s="136" t="s">
        <v>125</v>
      </c>
      <c r="B73" s="142"/>
      <c r="D73" s="364"/>
      <c r="E73" s="364">
        <v>0</v>
      </c>
      <c r="F73" s="144"/>
      <c r="G73" s="145"/>
    </row>
    <row r="74" spans="1:7" s="143" customFormat="1" ht="14.25" x14ac:dyDescent="0.2">
      <c r="A74" s="136" t="s">
        <v>328</v>
      </c>
      <c r="B74" s="142"/>
      <c r="D74" s="364"/>
      <c r="E74" s="364">
        <f>SUM('odvody PO'!G169)</f>
        <v>100</v>
      </c>
      <c r="F74" s="144"/>
      <c r="G74" s="145"/>
    </row>
    <row r="75" spans="1:7" s="143" customFormat="1" ht="14.25" x14ac:dyDescent="0.2">
      <c r="A75" s="136" t="s">
        <v>115</v>
      </c>
      <c r="B75" s="142"/>
      <c r="D75" s="364"/>
      <c r="E75" s="364"/>
      <c r="F75" s="144"/>
      <c r="G75" s="145"/>
    </row>
    <row r="76" spans="1:7" s="143" customFormat="1" ht="15" x14ac:dyDescent="0.25">
      <c r="A76" s="372" t="s">
        <v>8</v>
      </c>
      <c r="B76" s="373"/>
      <c r="C76" s="374"/>
      <c r="D76" s="484">
        <f>SUM(D71:E75)</f>
        <v>53846</v>
      </c>
      <c r="E76" s="484"/>
      <c r="F76" s="144"/>
      <c r="G76" s="145"/>
    </row>
    <row r="77" spans="1:7" s="143" customFormat="1" ht="14.25" x14ac:dyDescent="0.2">
      <c r="A77" s="142"/>
      <c r="B77" s="142"/>
      <c r="D77" s="144"/>
      <c r="E77" s="144"/>
      <c r="F77" s="144"/>
      <c r="G77" s="145"/>
    </row>
    <row r="78" spans="1:7" s="146" customFormat="1" ht="16.5" thickBot="1" x14ac:dyDescent="0.3">
      <c r="A78" s="469" t="s">
        <v>39</v>
      </c>
      <c r="B78" s="469"/>
      <c r="C78" s="469"/>
      <c r="D78" s="469"/>
      <c r="E78" s="469"/>
      <c r="F78" s="468">
        <v>20</v>
      </c>
      <c r="G78" s="468"/>
    </row>
    <row r="79" spans="1:7" s="146" customFormat="1" ht="16.5" thickTop="1" x14ac:dyDescent="0.25">
      <c r="A79" s="463" t="s">
        <v>294</v>
      </c>
      <c r="B79" s="464"/>
      <c r="C79" s="464"/>
      <c r="D79" s="464"/>
      <c r="E79" s="464"/>
      <c r="F79" s="149"/>
      <c r="G79" s="149"/>
    </row>
    <row r="80" spans="1:7" s="143" customFormat="1" ht="14.25" x14ac:dyDescent="0.2">
      <c r="A80" s="485" t="s">
        <v>398</v>
      </c>
      <c r="B80" s="486"/>
      <c r="C80" s="486"/>
      <c r="D80" s="486"/>
      <c r="E80" s="486"/>
      <c r="F80" s="486"/>
      <c r="G80" s="486"/>
    </row>
    <row r="81" spans="1:12" s="143" customFormat="1" ht="14.25" x14ac:dyDescent="0.2">
      <c r="A81" s="466"/>
      <c r="B81" s="466"/>
      <c r="C81" s="466"/>
      <c r="D81" s="466"/>
      <c r="E81" s="466"/>
      <c r="F81" s="466"/>
      <c r="G81" s="466"/>
    </row>
    <row r="82" spans="1:12" s="143" customFormat="1" ht="14.25" x14ac:dyDescent="0.2">
      <c r="A82" s="479"/>
      <c r="B82" s="479"/>
      <c r="C82" s="479"/>
      <c r="D82" s="479"/>
      <c r="E82" s="479"/>
      <c r="F82" s="479"/>
      <c r="G82" s="479"/>
    </row>
    <row r="83" spans="1:12" s="143" customFormat="1" ht="14.25" x14ac:dyDescent="0.2">
      <c r="A83" s="142"/>
      <c r="B83" s="142"/>
      <c r="D83" s="144"/>
      <c r="E83" s="144"/>
      <c r="F83" s="144"/>
      <c r="G83" s="145"/>
      <c r="I83" s="143">
        <f>SUM(I84:I85)</f>
        <v>103</v>
      </c>
      <c r="J83" s="143">
        <f t="shared" ref="J83:K83" si="2">SUM(J84:J85)</f>
        <v>103</v>
      </c>
      <c r="K83" s="143">
        <f t="shared" si="2"/>
        <v>121</v>
      </c>
    </row>
    <row r="84" spans="1:12" s="146" customFormat="1" ht="16.5" thickBot="1" x14ac:dyDescent="0.3">
      <c r="A84" s="469" t="s">
        <v>31</v>
      </c>
      <c r="B84" s="469"/>
      <c r="C84" s="469"/>
      <c r="D84" s="469"/>
      <c r="E84" s="469"/>
      <c r="F84" s="468">
        <f>SUM(F85)</f>
        <v>43</v>
      </c>
      <c r="G84" s="468"/>
      <c r="I84" s="146">
        <v>43</v>
      </c>
      <c r="J84" s="146">
        <v>43</v>
      </c>
      <c r="K84" s="146">
        <v>43</v>
      </c>
    </row>
    <row r="85" spans="1:12" s="143" customFormat="1" ht="16.5" thickTop="1" x14ac:dyDescent="0.25">
      <c r="A85" s="463" t="s">
        <v>145</v>
      </c>
      <c r="B85" s="464"/>
      <c r="C85" s="464"/>
      <c r="D85" s="464"/>
      <c r="E85" s="464"/>
      <c r="F85" s="467">
        <v>43</v>
      </c>
      <c r="G85" s="467"/>
      <c r="I85" s="146">
        <v>60</v>
      </c>
      <c r="J85" s="146">
        <v>60</v>
      </c>
      <c r="K85" s="146">
        <v>78</v>
      </c>
      <c r="L85" s="146"/>
    </row>
    <row r="86" spans="1:12" s="143" customFormat="1" ht="14.25" customHeight="1" x14ac:dyDescent="0.2">
      <c r="A86" s="476" t="s">
        <v>32</v>
      </c>
      <c r="B86" s="476"/>
      <c r="C86" s="476"/>
      <c r="D86" s="476"/>
      <c r="E86" s="476"/>
      <c r="F86" s="461"/>
      <c r="G86" s="461"/>
    </row>
    <row r="87" spans="1:12" s="143" customFormat="1" ht="14.25" customHeight="1" x14ac:dyDescent="0.2"/>
    <row r="88" spans="1:12" s="146" customFormat="1" ht="16.5" thickBot="1" x14ac:dyDescent="0.3">
      <c r="A88" s="469" t="s">
        <v>33</v>
      </c>
      <c r="B88" s="469"/>
      <c r="C88" s="469"/>
      <c r="D88" s="469"/>
      <c r="E88" s="469"/>
      <c r="F88" s="468">
        <f>SUM(F89,F94,F97,F103)</f>
        <v>37873</v>
      </c>
      <c r="G88" s="468"/>
      <c r="I88" s="146">
        <f>SUM(I89,I94,I97,I103)</f>
        <v>38099</v>
      </c>
      <c r="J88" s="146">
        <f>SUM(J89,J94,J97,J103)</f>
        <v>37910</v>
      </c>
      <c r="K88" s="146">
        <f>SUM(K89,K94,K97,K103)</f>
        <v>28939</v>
      </c>
    </row>
    <row r="89" spans="1:12" s="143" customFormat="1" ht="15.75" thickTop="1" x14ac:dyDescent="0.25">
      <c r="A89" s="463" t="s">
        <v>145</v>
      </c>
      <c r="B89" s="464"/>
      <c r="C89" s="464"/>
      <c r="D89" s="464"/>
      <c r="E89" s="464"/>
      <c r="F89" s="467">
        <v>153</v>
      </c>
      <c r="G89" s="467"/>
      <c r="I89" s="141">
        <v>147</v>
      </c>
      <c r="J89" s="141">
        <v>0</v>
      </c>
      <c r="K89" s="141">
        <v>0</v>
      </c>
    </row>
    <row r="90" spans="1:12" s="151" customFormat="1" ht="15" customHeight="1" x14ac:dyDescent="0.25">
      <c r="A90" s="477" t="s">
        <v>396</v>
      </c>
      <c r="B90" s="477"/>
      <c r="C90" s="477"/>
      <c r="D90" s="477"/>
      <c r="E90" s="477"/>
      <c r="F90" s="362"/>
      <c r="G90" s="362"/>
      <c r="I90" s="363"/>
      <c r="J90" s="363"/>
      <c r="K90" s="363"/>
    </row>
    <row r="91" spans="1:12" s="143" customFormat="1" ht="15" x14ac:dyDescent="0.25">
      <c r="A91" s="462" t="s">
        <v>34</v>
      </c>
      <c r="B91" s="462"/>
      <c r="C91" s="462"/>
      <c r="D91" s="462"/>
      <c r="E91" s="462"/>
      <c r="F91" s="462"/>
      <c r="G91" s="462"/>
      <c r="I91" s="141"/>
      <c r="J91" s="141"/>
      <c r="K91" s="141"/>
    </row>
    <row r="92" spans="1:12" s="143" customFormat="1" ht="14.25" x14ac:dyDescent="0.2">
      <c r="A92" s="478" t="s">
        <v>397</v>
      </c>
      <c r="B92" s="478"/>
      <c r="C92" s="478"/>
      <c r="D92" s="478"/>
      <c r="E92" s="478"/>
      <c r="F92" s="479"/>
      <c r="G92" s="479"/>
    </row>
    <row r="93" spans="1:12" s="143" customFormat="1" ht="11.25" customHeight="1" x14ac:dyDescent="0.2">
      <c r="A93" s="147"/>
      <c r="B93" s="147"/>
      <c r="C93" s="147"/>
      <c r="D93" s="147"/>
      <c r="E93" s="147"/>
      <c r="F93" s="147"/>
      <c r="G93" s="147"/>
    </row>
    <row r="94" spans="1:12" s="143" customFormat="1" ht="15" x14ac:dyDescent="0.25">
      <c r="A94" s="463" t="s">
        <v>307</v>
      </c>
      <c r="B94" s="464"/>
      <c r="C94" s="464"/>
      <c r="D94" s="464"/>
      <c r="E94" s="464"/>
      <c r="F94" s="467">
        <v>101</v>
      </c>
      <c r="G94" s="467"/>
      <c r="I94" s="143">
        <v>459</v>
      </c>
      <c r="J94" s="143">
        <v>402</v>
      </c>
      <c r="K94" s="143">
        <v>335</v>
      </c>
    </row>
    <row r="95" spans="1:12" s="143" customFormat="1" ht="14.25" customHeight="1" x14ac:dyDescent="0.2">
      <c r="A95" s="476" t="s">
        <v>359</v>
      </c>
      <c r="B95" s="476"/>
      <c r="C95" s="476"/>
      <c r="D95" s="476"/>
      <c r="E95" s="476"/>
      <c r="F95" s="476"/>
      <c r="G95" s="401"/>
    </row>
    <row r="96" spans="1:12" s="143" customFormat="1" ht="14.25" x14ac:dyDescent="0.2">
      <c r="A96" s="147"/>
      <c r="B96" s="147"/>
      <c r="C96" s="147"/>
      <c r="D96" s="147"/>
      <c r="E96" s="147"/>
      <c r="F96" s="147"/>
      <c r="G96" s="147"/>
    </row>
    <row r="97" spans="1:12" s="143" customFormat="1" ht="15" x14ac:dyDescent="0.25">
      <c r="A97" s="463" t="s">
        <v>306</v>
      </c>
      <c r="B97" s="464"/>
      <c r="C97" s="464"/>
      <c r="D97" s="464"/>
      <c r="E97" s="464"/>
      <c r="F97" s="467">
        <v>1596</v>
      </c>
      <c r="G97" s="467"/>
      <c r="I97" s="141">
        <v>1596</v>
      </c>
      <c r="J97" s="141">
        <v>1596</v>
      </c>
      <c r="K97" s="141">
        <v>1197</v>
      </c>
    </row>
    <row r="98" spans="1:12" s="143" customFormat="1" ht="14.25" customHeight="1" x14ac:dyDescent="0.2">
      <c r="A98" s="462" t="s">
        <v>289</v>
      </c>
      <c r="B98" s="462"/>
      <c r="C98" s="462"/>
      <c r="D98" s="462"/>
      <c r="E98" s="462"/>
      <c r="F98" s="462"/>
      <c r="G98" s="462"/>
    </row>
    <row r="99" spans="1:12" s="143" customFormat="1" ht="14.25" x14ac:dyDescent="0.2">
      <c r="A99" s="462"/>
      <c r="B99" s="462"/>
      <c r="C99" s="462"/>
      <c r="D99" s="462"/>
      <c r="E99" s="462"/>
      <c r="F99" s="462"/>
      <c r="G99" s="462"/>
    </row>
    <row r="100" spans="1:12" s="143" customFormat="1" ht="14.25" x14ac:dyDescent="0.2">
      <c r="A100" s="462"/>
      <c r="B100" s="462"/>
      <c r="C100" s="462"/>
      <c r="D100" s="462"/>
      <c r="E100" s="462"/>
      <c r="F100" s="462"/>
      <c r="G100" s="462"/>
    </row>
    <row r="101" spans="1:12" s="143" customFormat="1" ht="14.25" x14ac:dyDescent="0.2">
      <c r="A101" s="462"/>
      <c r="B101" s="462"/>
      <c r="C101" s="462"/>
      <c r="D101" s="462"/>
      <c r="E101" s="462"/>
      <c r="F101" s="462"/>
      <c r="G101" s="462"/>
    </row>
    <row r="102" spans="1:12" s="143" customFormat="1" ht="14.25" x14ac:dyDescent="0.2">
      <c r="A102" s="142"/>
      <c r="B102" s="142"/>
      <c r="D102" s="144"/>
      <c r="E102" s="144"/>
      <c r="F102" s="144"/>
      <c r="G102" s="145"/>
    </row>
    <row r="103" spans="1:12" s="143" customFormat="1" ht="15" x14ac:dyDescent="0.25">
      <c r="A103" s="463" t="s">
        <v>46</v>
      </c>
      <c r="B103" s="464"/>
      <c r="C103" s="464"/>
      <c r="D103" s="464"/>
      <c r="E103" s="464"/>
      <c r="F103" s="467">
        <f>SUM(F105:G108)</f>
        <v>36023</v>
      </c>
      <c r="G103" s="467"/>
      <c r="I103" s="141">
        <v>35897</v>
      </c>
      <c r="J103" s="141">
        <v>35912</v>
      </c>
      <c r="K103" s="141">
        <v>27407</v>
      </c>
    </row>
    <row r="104" spans="1:12" s="143" customFormat="1" ht="14.25" x14ac:dyDescent="0.2">
      <c r="A104" s="136" t="s">
        <v>47</v>
      </c>
      <c r="B104" s="142"/>
      <c r="D104" s="144"/>
      <c r="E104" s="144"/>
      <c r="F104" s="461"/>
      <c r="G104" s="461"/>
    </row>
    <row r="105" spans="1:12" s="143" customFormat="1" ht="14.25" x14ac:dyDescent="0.2">
      <c r="A105" s="136" t="s">
        <v>311</v>
      </c>
      <c r="B105" s="142"/>
      <c r="D105" s="144"/>
      <c r="E105" s="144"/>
      <c r="F105" s="461">
        <v>27879</v>
      </c>
      <c r="G105" s="461"/>
    </row>
    <row r="106" spans="1:12" s="143" customFormat="1" ht="14.25" x14ac:dyDescent="0.2">
      <c r="A106" s="136" t="s">
        <v>310</v>
      </c>
      <c r="B106" s="142"/>
      <c r="D106" s="144"/>
      <c r="E106" s="144"/>
      <c r="F106" s="461">
        <v>4000</v>
      </c>
      <c r="G106" s="461"/>
    </row>
    <row r="107" spans="1:12" s="143" customFormat="1" ht="14.25" x14ac:dyDescent="0.2">
      <c r="A107" s="136" t="s">
        <v>309</v>
      </c>
      <c r="B107" s="142"/>
      <c r="D107" s="144"/>
      <c r="E107" s="144"/>
      <c r="F107" s="461">
        <v>1356</v>
      </c>
      <c r="G107" s="461"/>
    </row>
    <row r="108" spans="1:12" s="143" customFormat="1" ht="14.25" x14ac:dyDescent="0.2">
      <c r="A108" s="136" t="s">
        <v>308</v>
      </c>
      <c r="B108" s="142"/>
      <c r="D108" s="144"/>
      <c r="E108" s="144"/>
      <c r="F108" s="461">
        <v>2788</v>
      </c>
      <c r="G108" s="461"/>
    </row>
    <row r="109" spans="1:12" s="143" customFormat="1" ht="14.25" x14ac:dyDescent="0.2">
      <c r="A109" s="136"/>
      <c r="B109" s="142"/>
      <c r="D109" s="144"/>
      <c r="E109" s="144"/>
      <c r="F109" s="399"/>
      <c r="G109" s="399"/>
    </row>
    <row r="110" spans="1:12" s="146" customFormat="1" ht="16.5" thickBot="1" x14ac:dyDescent="0.3">
      <c r="A110" s="469" t="s">
        <v>35</v>
      </c>
      <c r="B110" s="469"/>
      <c r="C110" s="469"/>
      <c r="D110" s="469"/>
      <c r="E110" s="469"/>
      <c r="F110" s="474">
        <f>SUM(F111,F114)</f>
        <v>22.2</v>
      </c>
      <c r="G110" s="474"/>
      <c r="I110" s="146">
        <f>SUM(I111:I114)</f>
        <v>22.2</v>
      </c>
      <c r="J110" s="146">
        <f t="shared" ref="J110:K110" si="3">SUM(J111:J114)</f>
        <v>22.2</v>
      </c>
      <c r="K110" s="146">
        <f t="shared" si="3"/>
        <v>150.1</v>
      </c>
    </row>
    <row r="111" spans="1:12" s="143" customFormat="1" ht="15.75" thickTop="1" x14ac:dyDescent="0.25">
      <c r="A111" s="463" t="s">
        <v>301</v>
      </c>
      <c r="B111" s="464"/>
      <c r="C111" s="464"/>
      <c r="D111" s="464"/>
      <c r="E111" s="464"/>
      <c r="F111" s="467">
        <v>22</v>
      </c>
      <c r="G111" s="467"/>
      <c r="I111" s="204">
        <v>22</v>
      </c>
      <c r="J111" s="204">
        <v>22</v>
      </c>
      <c r="K111" s="204">
        <v>150</v>
      </c>
      <c r="L111" s="204"/>
    </row>
    <row r="112" spans="1:12" s="143" customFormat="1" ht="14.25" x14ac:dyDescent="0.2">
      <c r="A112" s="462" t="s">
        <v>36</v>
      </c>
      <c r="B112" s="462"/>
      <c r="C112" s="462"/>
      <c r="D112" s="462"/>
      <c r="E112" s="462"/>
      <c r="F112" s="462"/>
      <c r="G112" s="462"/>
      <c r="I112" s="204"/>
      <c r="J112" s="204"/>
      <c r="K112" s="204"/>
      <c r="L112" s="204"/>
    </row>
    <row r="113" spans="1:18" s="143" customFormat="1" ht="14.25" x14ac:dyDescent="0.2">
      <c r="A113" s="338"/>
      <c r="B113" s="338"/>
      <c r="C113" s="338"/>
      <c r="D113" s="338"/>
      <c r="E113" s="338"/>
      <c r="F113" s="401"/>
      <c r="G113" s="401"/>
      <c r="I113" s="204"/>
      <c r="J113" s="204"/>
      <c r="K113" s="204"/>
      <c r="L113" s="204"/>
    </row>
    <row r="114" spans="1:18" s="150" customFormat="1" ht="15.75" x14ac:dyDescent="0.25">
      <c r="A114" s="148" t="s">
        <v>290</v>
      </c>
      <c r="B114" s="148"/>
      <c r="C114" s="148"/>
      <c r="D114" s="148"/>
      <c r="E114" s="148"/>
      <c r="F114" s="473">
        <v>0.2</v>
      </c>
      <c r="G114" s="473"/>
      <c r="I114" s="365">
        <v>0.2</v>
      </c>
      <c r="J114" s="365">
        <v>0.2</v>
      </c>
      <c r="K114" s="365">
        <v>0.1</v>
      </c>
      <c r="L114" s="365"/>
    </row>
    <row r="115" spans="1:18" s="143" customFormat="1" ht="14.25" x14ac:dyDescent="0.2">
      <c r="A115" s="462" t="s">
        <v>291</v>
      </c>
      <c r="B115" s="466"/>
      <c r="C115" s="466"/>
      <c r="D115" s="466"/>
      <c r="E115" s="466"/>
      <c r="F115" s="466"/>
      <c r="G115" s="466"/>
      <c r="I115" s="204"/>
      <c r="J115" s="204"/>
      <c r="K115" s="204"/>
      <c r="L115" s="204"/>
    </row>
    <row r="116" spans="1:18" s="143" customFormat="1" ht="14.25" x14ac:dyDescent="0.2">
      <c r="A116" s="338"/>
      <c r="B116" s="338"/>
      <c r="C116" s="338"/>
      <c r="D116" s="338"/>
      <c r="E116" s="338"/>
      <c r="F116" s="401"/>
      <c r="G116" s="401"/>
    </row>
    <row r="117" spans="1:18" s="146" customFormat="1" ht="16.5" thickBot="1" x14ac:dyDescent="0.3">
      <c r="A117" s="469" t="s">
        <v>127</v>
      </c>
      <c r="B117" s="469"/>
      <c r="C117" s="469"/>
      <c r="D117" s="469"/>
      <c r="E117" s="469"/>
      <c r="F117" s="468">
        <f>SUM(F118)</f>
        <v>200</v>
      </c>
      <c r="G117" s="468"/>
    </row>
    <row r="118" spans="1:18" s="342" customFormat="1" ht="15.75" thickTop="1" x14ac:dyDescent="0.25">
      <c r="A118" s="463" t="s">
        <v>45</v>
      </c>
      <c r="B118" s="464"/>
      <c r="C118" s="464"/>
      <c r="D118" s="464"/>
      <c r="E118" s="464"/>
      <c r="F118" s="467">
        <v>200</v>
      </c>
      <c r="G118" s="467"/>
      <c r="I118" s="488" t="s">
        <v>43</v>
      </c>
      <c r="J118" s="488"/>
      <c r="K118" s="488"/>
      <c r="L118" s="488"/>
    </row>
    <row r="119" spans="1:18" s="151" customFormat="1" ht="14.25" x14ac:dyDescent="0.2">
      <c r="A119" s="136" t="s">
        <v>40</v>
      </c>
      <c r="B119" s="136"/>
      <c r="D119" s="152"/>
      <c r="E119" s="152"/>
      <c r="F119" s="152"/>
      <c r="G119" s="153"/>
      <c r="I119" s="154"/>
      <c r="J119" s="154"/>
      <c r="K119" s="154"/>
      <c r="L119" s="154"/>
    </row>
    <row r="120" spans="1:18" s="151" customFormat="1" ht="14.25" x14ac:dyDescent="0.2">
      <c r="A120" s="136" t="s">
        <v>41</v>
      </c>
      <c r="B120" s="136"/>
      <c r="D120" s="152"/>
      <c r="E120" s="152"/>
      <c r="F120" s="152"/>
      <c r="G120" s="153"/>
    </row>
    <row r="121" spans="1:18" s="151" customFormat="1" ht="14.25" x14ac:dyDescent="0.2">
      <c r="A121" s="136" t="s">
        <v>439</v>
      </c>
      <c r="B121" s="136"/>
      <c r="D121" s="152"/>
      <c r="E121" s="152"/>
      <c r="F121" s="152"/>
      <c r="G121" s="153"/>
    </row>
    <row r="122" spans="1:18" s="151" customFormat="1" ht="14.25" x14ac:dyDescent="0.2">
      <c r="A122" s="136" t="s">
        <v>42</v>
      </c>
      <c r="B122" s="136"/>
      <c r="D122" s="152"/>
      <c r="E122" s="152"/>
      <c r="F122" s="152"/>
      <c r="G122" s="153"/>
      <c r="R122" s="342"/>
    </row>
    <row r="123" spans="1:18" s="151" customFormat="1" ht="14.25" x14ac:dyDescent="0.2">
      <c r="A123" s="136" t="s">
        <v>44</v>
      </c>
      <c r="B123" s="136"/>
      <c r="D123" s="152"/>
      <c r="E123" s="152"/>
      <c r="F123" s="152"/>
      <c r="G123" s="153"/>
    </row>
    <row r="124" spans="1:18" s="342" customFormat="1" x14ac:dyDescent="0.2">
      <c r="A124" s="344"/>
      <c r="B124" s="344"/>
      <c r="D124" s="340"/>
      <c r="E124" s="340"/>
      <c r="F124" s="340"/>
      <c r="G124" s="341"/>
    </row>
    <row r="125" spans="1:18" s="146" customFormat="1" ht="16.5" thickBot="1" x14ac:dyDescent="0.3">
      <c r="A125" s="469" t="s">
        <v>128</v>
      </c>
      <c r="B125" s="469"/>
      <c r="C125" s="469"/>
      <c r="D125" s="469"/>
      <c r="E125" s="469"/>
      <c r="F125" s="468">
        <f>SUM(F126,F131)</f>
        <v>1630</v>
      </c>
      <c r="G125" s="468"/>
      <c r="I125" s="366">
        <f>SUM(I126,I131)</f>
        <v>3060</v>
      </c>
      <c r="J125" s="366">
        <f t="shared" ref="J125:K125" si="4">SUM(J126,J131)</f>
        <v>3060</v>
      </c>
      <c r="K125" s="366">
        <f t="shared" si="4"/>
        <v>2127</v>
      </c>
    </row>
    <row r="126" spans="1:18" s="342" customFormat="1" ht="17.25" customHeight="1" thickTop="1" x14ac:dyDescent="0.25">
      <c r="A126" s="463" t="s">
        <v>304</v>
      </c>
      <c r="B126" s="464"/>
      <c r="C126" s="464"/>
      <c r="D126" s="464"/>
      <c r="E126" s="464"/>
      <c r="F126" s="467">
        <v>1600</v>
      </c>
      <c r="G126" s="467"/>
      <c r="I126" s="342">
        <v>3030</v>
      </c>
      <c r="J126" s="342">
        <v>3030</v>
      </c>
      <c r="K126" s="342">
        <v>1956</v>
      </c>
    </row>
    <row r="127" spans="1:18" s="342" customFormat="1" ht="17.25" customHeight="1" x14ac:dyDescent="0.2">
      <c r="A127" s="465" t="s">
        <v>399</v>
      </c>
      <c r="B127" s="466"/>
      <c r="C127" s="466"/>
      <c r="D127" s="466"/>
      <c r="E127" s="466"/>
      <c r="F127" s="466"/>
      <c r="G127" s="466"/>
    </row>
    <row r="128" spans="1:18" s="342" customFormat="1" ht="9.75" customHeight="1" x14ac:dyDescent="0.2">
      <c r="A128" s="466"/>
      <c r="B128" s="466"/>
      <c r="C128" s="466"/>
      <c r="D128" s="466"/>
      <c r="E128" s="466"/>
      <c r="F128" s="466"/>
      <c r="G128" s="466"/>
    </row>
    <row r="129" spans="1:11" s="342" customFormat="1" ht="29.25" customHeight="1" x14ac:dyDescent="0.2">
      <c r="A129" s="466"/>
      <c r="B129" s="466"/>
      <c r="C129" s="466"/>
      <c r="D129" s="466"/>
      <c r="E129" s="466"/>
      <c r="F129" s="466"/>
      <c r="G129" s="466"/>
    </row>
    <row r="130" spans="1:11" s="342" customFormat="1" ht="8.25" customHeight="1" x14ac:dyDescent="0.2">
      <c r="A130" s="344"/>
      <c r="B130" s="344"/>
      <c r="D130" s="340"/>
      <c r="E130" s="340"/>
      <c r="F130" s="340"/>
      <c r="G130" s="341"/>
    </row>
    <row r="131" spans="1:11" s="342" customFormat="1" ht="17.25" customHeight="1" x14ac:dyDescent="0.25">
      <c r="A131" s="463" t="s">
        <v>305</v>
      </c>
      <c r="B131" s="464"/>
      <c r="C131" s="464"/>
      <c r="D131" s="464"/>
      <c r="E131" s="464"/>
      <c r="F131" s="467">
        <v>30</v>
      </c>
      <c r="G131" s="467"/>
      <c r="I131" s="342">
        <v>30</v>
      </c>
      <c r="J131" s="342">
        <v>30</v>
      </c>
      <c r="K131" s="342">
        <v>171</v>
      </c>
    </row>
    <row r="132" spans="1:11" s="342" customFormat="1" ht="17.25" customHeight="1" x14ac:dyDescent="0.2">
      <c r="A132" s="465" t="s">
        <v>120</v>
      </c>
      <c r="B132" s="466"/>
      <c r="C132" s="466"/>
      <c r="D132" s="466"/>
      <c r="E132" s="466"/>
      <c r="F132" s="466"/>
      <c r="G132" s="466"/>
    </row>
    <row r="133" spans="1:11" s="342" customFormat="1" ht="24" customHeight="1" x14ac:dyDescent="0.2">
      <c r="A133" s="466"/>
      <c r="B133" s="466"/>
      <c r="C133" s="466"/>
      <c r="D133" s="466"/>
      <c r="E133" s="466"/>
      <c r="F133" s="466"/>
      <c r="G133" s="466"/>
    </row>
    <row r="134" spans="1:11" s="342" customFormat="1" ht="18.75" customHeight="1" x14ac:dyDescent="0.2">
      <c r="A134" s="344"/>
      <c r="B134" s="344"/>
      <c r="D134" s="340"/>
      <c r="E134" s="340"/>
      <c r="F134" s="340"/>
      <c r="G134" s="341"/>
    </row>
    <row r="135" spans="1:11" s="146" customFormat="1" ht="31.5" customHeight="1" thickBot="1" x14ac:dyDescent="0.3">
      <c r="A135" s="475" t="s">
        <v>361</v>
      </c>
      <c r="B135" s="475"/>
      <c r="C135" s="475"/>
      <c r="D135" s="475"/>
      <c r="E135" s="475"/>
      <c r="F135" s="468">
        <f>SUM(F136:G137)</f>
        <v>400</v>
      </c>
      <c r="G135" s="468"/>
    </row>
    <row r="136" spans="1:11" s="143" customFormat="1" ht="15" thickTop="1" x14ac:dyDescent="0.2">
      <c r="A136" s="136" t="s">
        <v>293</v>
      </c>
      <c r="B136" s="136"/>
      <c r="D136" s="144"/>
      <c r="E136" s="144"/>
      <c r="F136" s="461">
        <v>300</v>
      </c>
      <c r="G136" s="461"/>
    </row>
    <row r="137" spans="1:11" s="143" customFormat="1" ht="14.25" x14ac:dyDescent="0.2">
      <c r="A137" s="136" t="s">
        <v>440</v>
      </c>
      <c r="B137" s="136"/>
      <c r="D137" s="144"/>
      <c r="E137" s="144"/>
      <c r="F137" s="461">
        <v>100</v>
      </c>
      <c r="G137" s="461"/>
    </row>
    <row r="138" spans="1:11" s="342" customFormat="1" x14ac:dyDescent="0.2">
      <c r="A138" s="344"/>
      <c r="B138" s="344"/>
      <c r="D138" s="340"/>
      <c r="E138" s="340"/>
      <c r="F138" s="340"/>
      <c r="G138" s="341"/>
    </row>
    <row r="139" spans="1:11" s="146" customFormat="1" ht="16.5" thickBot="1" x14ac:dyDescent="0.3">
      <c r="A139" s="469" t="s">
        <v>292</v>
      </c>
      <c r="B139" s="469"/>
      <c r="C139" s="469"/>
      <c r="D139" s="469"/>
      <c r="E139" s="469"/>
      <c r="F139" s="468">
        <f>SUM(F140)</f>
        <v>9500</v>
      </c>
      <c r="G139" s="468"/>
    </row>
    <row r="140" spans="1:11" s="342" customFormat="1" ht="17.25" customHeight="1" thickTop="1" x14ac:dyDescent="0.25">
      <c r="A140" s="463" t="s">
        <v>53</v>
      </c>
      <c r="B140" s="464"/>
      <c r="C140" s="464"/>
      <c r="D140" s="464"/>
      <c r="E140" s="464"/>
      <c r="F140" s="467">
        <f>SUM(F141:G144)</f>
        <v>9500</v>
      </c>
      <c r="G140" s="467"/>
    </row>
    <row r="141" spans="1:11" s="143" customFormat="1" ht="12.75" customHeight="1" x14ac:dyDescent="0.2">
      <c r="A141" s="470" t="s">
        <v>400</v>
      </c>
      <c r="B141" s="479"/>
      <c r="C141" s="479"/>
      <c r="D141" s="479"/>
      <c r="E141" s="479"/>
      <c r="F141" s="461">
        <v>2000</v>
      </c>
      <c r="G141" s="461"/>
    </row>
    <row r="142" spans="1:11" s="143" customFormat="1" ht="12.75" customHeight="1" x14ac:dyDescent="0.2">
      <c r="A142" s="470" t="s">
        <v>401</v>
      </c>
      <c r="B142" s="470"/>
      <c r="C142" s="470"/>
      <c r="D142" s="470"/>
      <c r="E142" s="470"/>
      <c r="F142" s="461">
        <v>2500</v>
      </c>
      <c r="G142" s="461"/>
    </row>
    <row r="143" spans="1:11" s="143" customFormat="1" ht="12.75" customHeight="1" x14ac:dyDescent="0.2">
      <c r="A143" s="470" t="s">
        <v>402</v>
      </c>
      <c r="B143" s="470"/>
      <c r="C143" s="470"/>
      <c r="D143" s="470"/>
      <c r="E143" s="470"/>
      <c r="F143" s="461">
        <v>4000</v>
      </c>
      <c r="G143" s="461"/>
    </row>
    <row r="144" spans="1:11" s="143" customFormat="1" ht="12.75" customHeight="1" x14ac:dyDescent="0.2">
      <c r="A144" s="470" t="s">
        <v>403</v>
      </c>
      <c r="B144" s="470"/>
      <c r="C144" s="470"/>
      <c r="D144" s="470"/>
      <c r="E144" s="470"/>
      <c r="F144" s="461">
        <v>1000</v>
      </c>
      <c r="G144" s="461"/>
    </row>
    <row r="145" spans="1:7" s="143" customFormat="1" ht="12.75" customHeight="1" x14ac:dyDescent="0.2">
      <c r="A145" s="339"/>
      <c r="B145" s="367"/>
      <c r="C145" s="367"/>
      <c r="D145" s="367"/>
      <c r="E145" s="367"/>
      <c r="F145" s="399"/>
      <c r="G145" s="399"/>
    </row>
    <row r="146" spans="1:7" s="146" customFormat="1" ht="16.5" thickBot="1" x14ac:dyDescent="0.3">
      <c r="A146" s="469" t="s">
        <v>48</v>
      </c>
      <c r="B146" s="469"/>
      <c r="C146" s="469"/>
      <c r="D146" s="469"/>
      <c r="E146" s="469"/>
      <c r="F146" s="468">
        <v>400</v>
      </c>
      <c r="G146" s="468"/>
    </row>
    <row r="147" spans="1:7" s="342" customFormat="1" ht="17.25" customHeight="1" thickTop="1" x14ac:dyDescent="0.25">
      <c r="A147" s="463" t="s">
        <v>302</v>
      </c>
      <c r="B147" s="464"/>
      <c r="C147" s="464"/>
      <c r="D147" s="464"/>
      <c r="E147" s="464"/>
      <c r="F147" s="467"/>
      <c r="G147" s="467"/>
    </row>
    <row r="148" spans="1:7" s="342" customFormat="1" x14ac:dyDescent="0.2">
      <c r="A148" s="465" t="s">
        <v>49</v>
      </c>
      <c r="B148" s="466"/>
      <c r="C148" s="466"/>
      <c r="D148" s="466"/>
      <c r="E148" s="466"/>
      <c r="F148" s="466"/>
      <c r="G148" s="466"/>
    </row>
    <row r="149" spans="1:7" s="342" customFormat="1" x14ac:dyDescent="0.2">
      <c r="A149" s="344"/>
      <c r="B149" s="344"/>
      <c r="D149" s="340"/>
      <c r="E149" s="340"/>
      <c r="F149" s="340"/>
      <c r="G149" s="341"/>
    </row>
    <row r="150" spans="1:7" s="146" customFormat="1" ht="16.5" thickBot="1" x14ac:dyDescent="0.3">
      <c r="A150" s="469" t="s">
        <v>50</v>
      </c>
      <c r="B150" s="469"/>
      <c r="C150" s="469"/>
      <c r="D150" s="469"/>
      <c r="E150" s="469"/>
      <c r="F150" s="468">
        <v>18000</v>
      </c>
      <c r="G150" s="468"/>
    </row>
    <row r="151" spans="1:7" s="342" customFormat="1" ht="17.25" customHeight="1" thickTop="1" x14ac:dyDescent="0.25">
      <c r="A151" s="463" t="s">
        <v>303</v>
      </c>
      <c r="B151" s="464"/>
      <c r="C151" s="464"/>
      <c r="D151" s="464"/>
      <c r="E151" s="464"/>
      <c r="F151" s="467"/>
      <c r="G151" s="467"/>
    </row>
    <row r="152" spans="1:7" s="342" customFormat="1" x14ac:dyDescent="0.2">
      <c r="A152" s="465" t="s">
        <v>51</v>
      </c>
      <c r="B152" s="466"/>
      <c r="C152" s="466"/>
      <c r="D152" s="466"/>
      <c r="E152" s="466"/>
      <c r="F152" s="466"/>
      <c r="G152" s="466"/>
    </row>
    <row r="153" spans="1:7" s="342" customFormat="1" x14ac:dyDescent="0.2">
      <c r="A153" s="344"/>
      <c r="B153" s="344"/>
      <c r="D153" s="340"/>
      <c r="E153" s="340"/>
      <c r="F153" s="340"/>
      <c r="G153" s="341"/>
    </row>
    <row r="154" spans="1:7" s="27" customFormat="1" ht="16.5" thickBot="1" x14ac:dyDescent="0.3">
      <c r="A154" s="472" t="s">
        <v>52</v>
      </c>
      <c r="B154" s="472"/>
      <c r="C154" s="472"/>
      <c r="D154" s="472"/>
      <c r="E154" s="472"/>
      <c r="F154" s="471">
        <v>4000.8</v>
      </c>
      <c r="G154" s="471"/>
    </row>
    <row r="155" spans="1:7" s="342" customFormat="1" ht="17.25" customHeight="1" thickTop="1" x14ac:dyDescent="0.25">
      <c r="A155" s="463" t="s">
        <v>53</v>
      </c>
      <c r="B155" s="464"/>
      <c r="C155" s="464"/>
      <c r="D155" s="464"/>
      <c r="E155" s="464"/>
      <c r="F155" s="467"/>
      <c r="G155" s="467"/>
    </row>
    <row r="156" spans="1:7" s="342" customFormat="1" ht="15.75" customHeight="1" x14ac:dyDescent="0.2">
      <c r="A156" s="465" t="s">
        <v>54</v>
      </c>
      <c r="B156" s="466"/>
      <c r="C156" s="466"/>
      <c r="D156" s="466"/>
      <c r="E156" s="466"/>
      <c r="F156" s="466"/>
      <c r="G156" s="466"/>
    </row>
    <row r="157" spans="1:7" x14ac:dyDescent="0.2">
      <c r="A157" s="344"/>
      <c r="B157" s="344"/>
      <c r="C157" s="342"/>
      <c r="D157" s="340"/>
      <c r="E157" s="340"/>
      <c r="F157" s="340"/>
      <c r="G157" s="341"/>
    </row>
    <row r="158" spans="1:7" ht="16.5" thickBot="1" x14ac:dyDescent="0.3">
      <c r="A158" s="469" t="s">
        <v>374</v>
      </c>
      <c r="B158" s="469"/>
      <c r="C158" s="469"/>
      <c r="D158" s="469"/>
      <c r="E158" s="469"/>
      <c r="F158" s="468">
        <f>SUM(F159:G161)</f>
        <v>257333</v>
      </c>
      <c r="G158" s="468"/>
    </row>
    <row r="159" spans="1:7" ht="16.5" thickTop="1" x14ac:dyDescent="0.25">
      <c r="A159" s="382" t="s">
        <v>408</v>
      </c>
      <c r="B159" s="148"/>
      <c r="C159" s="148"/>
      <c r="D159" s="148"/>
      <c r="E159" s="148"/>
      <c r="F159" s="461">
        <v>29696</v>
      </c>
      <c r="G159" s="461"/>
    </row>
    <row r="160" spans="1:7" ht="15.75" x14ac:dyDescent="0.25">
      <c r="A160" s="382" t="s">
        <v>418</v>
      </c>
      <c r="B160" s="148"/>
      <c r="C160" s="148"/>
      <c r="D160" s="148"/>
      <c r="E160" s="148"/>
      <c r="F160" s="461">
        <v>27760</v>
      </c>
      <c r="G160" s="461"/>
    </row>
    <row r="161" spans="1:7" ht="15.75" x14ac:dyDescent="0.25">
      <c r="A161" s="382" t="s">
        <v>419</v>
      </c>
      <c r="B161" s="148"/>
      <c r="C161" s="148"/>
      <c r="D161" s="148"/>
      <c r="E161" s="148"/>
      <c r="F161" s="461">
        <v>199877</v>
      </c>
      <c r="G161" s="461"/>
    </row>
    <row r="162" spans="1:7" ht="15.75" x14ac:dyDescent="0.25">
      <c r="A162" s="148"/>
      <c r="B162" s="148"/>
      <c r="C162" s="148"/>
      <c r="D162" s="148"/>
      <c r="E162" s="148"/>
      <c r="F162" s="149"/>
      <c r="G162" s="149"/>
    </row>
    <row r="163" spans="1:7" x14ac:dyDescent="0.2">
      <c r="A163" s="344"/>
      <c r="B163" s="344"/>
      <c r="C163" s="342"/>
      <c r="D163" s="340"/>
      <c r="E163" s="340"/>
      <c r="F163" s="340"/>
      <c r="G163" s="341"/>
    </row>
    <row r="164" spans="1:7" x14ac:dyDescent="0.2">
      <c r="A164" s="344"/>
      <c r="B164" s="344"/>
      <c r="C164" s="342"/>
      <c r="D164" s="340"/>
      <c r="E164" s="340"/>
      <c r="F164" s="340"/>
      <c r="G164" s="341"/>
    </row>
  </sheetData>
  <mergeCells count="122">
    <mergeCell ref="F137:G137"/>
    <mergeCell ref="I118:L118"/>
    <mergeCell ref="A146:E146"/>
    <mergeCell ref="F146:G146"/>
    <mergeCell ref="A126:E126"/>
    <mergeCell ref="F118:G118"/>
    <mergeCell ref="F126:G126"/>
    <mergeCell ref="A131:E131"/>
    <mergeCell ref="A139:E139"/>
    <mergeCell ref="A125:E125"/>
    <mergeCell ref="F125:G125"/>
    <mergeCell ref="A118:E118"/>
    <mergeCell ref="A132:G133"/>
    <mergeCell ref="F131:G131"/>
    <mergeCell ref="A140:E140"/>
    <mergeCell ref="F140:G140"/>
    <mergeCell ref="A141:E141"/>
    <mergeCell ref="F141:G141"/>
    <mergeCell ref="A142:E142"/>
    <mergeCell ref="A143:E143"/>
    <mergeCell ref="J35:M35"/>
    <mergeCell ref="A36:C36"/>
    <mergeCell ref="A38:E38"/>
    <mergeCell ref="D66:E66"/>
    <mergeCell ref="A40:E40"/>
    <mergeCell ref="F40:G40"/>
    <mergeCell ref="A41:G41"/>
    <mergeCell ref="A51:E51"/>
    <mergeCell ref="A61:E61"/>
    <mergeCell ref="F61:G61"/>
    <mergeCell ref="A52:G52"/>
    <mergeCell ref="F51:G51"/>
    <mergeCell ref="A34:G35"/>
    <mergeCell ref="D65:E65"/>
    <mergeCell ref="F54:G54"/>
    <mergeCell ref="D63:E63"/>
    <mergeCell ref="A43:E43"/>
    <mergeCell ref="F43:G43"/>
    <mergeCell ref="A54:E54"/>
    <mergeCell ref="A55:G59"/>
    <mergeCell ref="D64:E64"/>
    <mergeCell ref="F97:G97"/>
    <mergeCell ref="F88:G88"/>
    <mergeCell ref="A1:C1"/>
    <mergeCell ref="A24:C24"/>
    <mergeCell ref="A37:C37"/>
    <mergeCell ref="A30:G31"/>
    <mergeCell ref="A29:E29"/>
    <mergeCell ref="F29:G29"/>
    <mergeCell ref="A33:E33"/>
    <mergeCell ref="F33:G33"/>
    <mergeCell ref="A28:E28"/>
    <mergeCell ref="F28:G28"/>
    <mergeCell ref="A79:E79"/>
    <mergeCell ref="D71:E71"/>
    <mergeCell ref="F85:G85"/>
    <mergeCell ref="F86:G86"/>
    <mergeCell ref="A78:E78"/>
    <mergeCell ref="D67:E67"/>
    <mergeCell ref="D68:E68"/>
    <mergeCell ref="F78:G78"/>
    <mergeCell ref="A86:E86"/>
    <mergeCell ref="A85:E85"/>
    <mergeCell ref="D76:E76"/>
    <mergeCell ref="A80:G82"/>
    <mergeCell ref="F94:G94"/>
    <mergeCell ref="A91:G91"/>
    <mergeCell ref="A95:F95"/>
    <mergeCell ref="A89:E89"/>
    <mergeCell ref="F89:G89"/>
    <mergeCell ref="A94:E94"/>
    <mergeCell ref="A90:E90"/>
    <mergeCell ref="A88:E88"/>
    <mergeCell ref="A92:G92"/>
    <mergeCell ref="A158:E158"/>
    <mergeCell ref="F158:G158"/>
    <mergeCell ref="A84:E84"/>
    <mergeCell ref="F84:G84"/>
    <mergeCell ref="F104:G104"/>
    <mergeCell ref="A98:G101"/>
    <mergeCell ref="F143:G143"/>
    <mergeCell ref="F111:G111"/>
    <mergeCell ref="F114:G114"/>
    <mergeCell ref="A115:G115"/>
    <mergeCell ref="F110:G110"/>
    <mergeCell ref="A135:E135"/>
    <mergeCell ref="F135:G135"/>
    <mergeCell ref="F136:G136"/>
    <mergeCell ref="A112:G112"/>
    <mergeCell ref="A117:E117"/>
    <mergeCell ref="F117:G117"/>
    <mergeCell ref="A127:G129"/>
    <mergeCell ref="F142:G142"/>
    <mergeCell ref="A111:E111"/>
    <mergeCell ref="F105:G105"/>
    <mergeCell ref="A103:E103"/>
    <mergeCell ref="A97:E97"/>
    <mergeCell ref="F103:G103"/>
    <mergeCell ref="F161:G161"/>
    <mergeCell ref="F159:G159"/>
    <mergeCell ref="F160:G160"/>
    <mergeCell ref="A44:G49"/>
    <mergeCell ref="F108:G108"/>
    <mergeCell ref="F106:G106"/>
    <mergeCell ref="F107:G107"/>
    <mergeCell ref="A147:E147"/>
    <mergeCell ref="A156:G156"/>
    <mergeCell ref="A152:G152"/>
    <mergeCell ref="A148:G148"/>
    <mergeCell ref="F155:G155"/>
    <mergeCell ref="F139:G139"/>
    <mergeCell ref="A151:E151"/>
    <mergeCell ref="F151:G151"/>
    <mergeCell ref="A150:E150"/>
    <mergeCell ref="F147:G147"/>
    <mergeCell ref="A155:E155"/>
    <mergeCell ref="A144:E144"/>
    <mergeCell ref="F144:G144"/>
    <mergeCell ref="F154:G154"/>
    <mergeCell ref="F150:G150"/>
    <mergeCell ref="A110:E110"/>
    <mergeCell ref="A154:E154"/>
  </mergeCells>
  <phoneticPr fontId="8" type="noConversion"/>
  <pageMargins left="0.78740157480314965" right="0.78740157480314965" top="0.98425196850393704" bottom="0.98425196850393704" header="0.51181102362204722" footer="0.51181102362204722"/>
  <pageSetup paperSize="9" scale="85" firstPageNumber="7" orientation="portrait" r:id="rId1"/>
  <headerFooter alignWithMargins="0">
    <oddFooter>&amp;L&amp;"Arial,Kurzíva"&amp;11Zastupitelstvo Olomouckého kraje 19-12-2013
6. - Rozpočet Olomouckého kraje 2014 - návrh rozpočtu
Příloha č. 2: Příjmy Olomouckého kraje &amp;R&amp;"Arial,Kurzíva"&amp;11Strana &amp;P (celkem 124)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 enableFormatConditionsCalculation="0">
    <tabColor rgb="FFCCFFFF"/>
  </sheetPr>
  <dimension ref="A1:H260"/>
  <sheetViews>
    <sheetView showGridLines="0" view="pageBreakPreview" zoomScaleNormal="100" zoomScaleSheetLayoutView="100" workbookViewId="0">
      <selection activeCell="E5" sqref="E5"/>
    </sheetView>
  </sheetViews>
  <sheetFormatPr defaultRowHeight="12.75" x14ac:dyDescent="0.2"/>
  <cols>
    <col min="1" max="1" width="5.140625" style="32" customWidth="1"/>
    <col min="2" max="2" width="7.140625" style="32" customWidth="1"/>
    <col min="3" max="3" width="3.85546875" style="33" customWidth="1"/>
    <col min="4" max="4" width="50.5703125" style="33" customWidth="1"/>
    <col min="5" max="5" width="13.7109375" style="33" customWidth="1"/>
    <col min="6" max="6" width="30" style="28" customWidth="1"/>
    <col min="7" max="7" width="10.5703125" style="34" customWidth="1"/>
    <col min="8" max="253" width="9.140625" style="28"/>
    <col min="254" max="254" width="5.140625" style="28" customWidth="1"/>
    <col min="255" max="255" width="7.140625" style="28" customWidth="1"/>
    <col min="256" max="256" width="3.85546875" style="28" customWidth="1"/>
    <col min="257" max="257" width="48.28515625" style="28" customWidth="1"/>
    <col min="258" max="258" width="13.7109375" style="28" customWidth="1"/>
    <col min="259" max="259" width="28.28515625" style="28" customWidth="1"/>
    <col min="260" max="260" width="11" style="28" customWidth="1"/>
    <col min="261" max="261" width="0" style="28" hidden="1" customWidth="1"/>
    <col min="262" max="509" width="9.140625" style="28"/>
    <col min="510" max="510" width="5.140625" style="28" customWidth="1"/>
    <col min="511" max="511" width="7.140625" style="28" customWidth="1"/>
    <col min="512" max="512" width="3.85546875" style="28" customWidth="1"/>
    <col min="513" max="513" width="48.28515625" style="28" customWidth="1"/>
    <col min="514" max="514" width="13.7109375" style="28" customWidth="1"/>
    <col min="515" max="515" width="28.28515625" style="28" customWidth="1"/>
    <col min="516" max="516" width="11" style="28" customWidth="1"/>
    <col min="517" max="517" width="0" style="28" hidden="1" customWidth="1"/>
    <col min="518" max="765" width="9.140625" style="28"/>
    <col min="766" max="766" width="5.140625" style="28" customWidth="1"/>
    <col min="767" max="767" width="7.140625" style="28" customWidth="1"/>
    <col min="768" max="768" width="3.85546875" style="28" customWidth="1"/>
    <col min="769" max="769" width="48.28515625" style="28" customWidth="1"/>
    <col min="770" max="770" width="13.7109375" style="28" customWidth="1"/>
    <col min="771" max="771" width="28.28515625" style="28" customWidth="1"/>
    <col min="772" max="772" width="11" style="28" customWidth="1"/>
    <col min="773" max="773" width="0" style="28" hidden="1" customWidth="1"/>
    <col min="774" max="1021" width="9.140625" style="28"/>
    <col min="1022" max="1022" width="5.140625" style="28" customWidth="1"/>
    <col min="1023" max="1023" width="7.140625" style="28" customWidth="1"/>
    <col min="1024" max="1024" width="3.85546875" style="28" customWidth="1"/>
    <col min="1025" max="1025" width="48.28515625" style="28" customWidth="1"/>
    <col min="1026" max="1026" width="13.7109375" style="28" customWidth="1"/>
    <col min="1027" max="1027" width="28.28515625" style="28" customWidth="1"/>
    <col min="1028" max="1028" width="11" style="28" customWidth="1"/>
    <col min="1029" max="1029" width="0" style="28" hidden="1" customWidth="1"/>
    <col min="1030" max="1277" width="9.140625" style="28"/>
    <col min="1278" max="1278" width="5.140625" style="28" customWidth="1"/>
    <col min="1279" max="1279" width="7.140625" style="28" customWidth="1"/>
    <col min="1280" max="1280" width="3.85546875" style="28" customWidth="1"/>
    <col min="1281" max="1281" width="48.28515625" style="28" customWidth="1"/>
    <col min="1282" max="1282" width="13.7109375" style="28" customWidth="1"/>
    <col min="1283" max="1283" width="28.28515625" style="28" customWidth="1"/>
    <col min="1284" max="1284" width="11" style="28" customWidth="1"/>
    <col min="1285" max="1285" width="0" style="28" hidden="1" customWidth="1"/>
    <col min="1286" max="1533" width="9.140625" style="28"/>
    <col min="1534" max="1534" width="5.140625" style="28" customWidth="1"/>
    <col min="1535" max="1535" width="7.140625" style="28" customWidth="1"/>
    <col min="1536" max="1536" width="3.85546875" style="28" customWidth="1"/>
    <col min="1537" max="1537" width="48.28515625" style="28" customWidth="1"/>
    <col min="1538" max="1538" width="13.7109375" style="28" customWidth="1"/>
    <col min="1539" max="1539" width="28.28515625" style="28" customWidth="1"/>
    <col min="1540" max="1540" width="11" style="28" customWidth="1"/>
    <col min="1541" max="1541" width="0" style="28" hidden="1" customWidth="1"/>
    <col min="1542" max="1789" width="9.140625" style="28"/>
    <col min="1790" max="1790" width="5.140625" style="28" customWidth="1"/>
    <col min="1791" max="1791" width="7.140625" style="28" customWidth="1"/>
    <col min="1792" max="1792" width="3.85546875" style="28" customWidth="1"/>
    <col min="1793" max="1793" width="48.28515625" style="28" customWidth="1"/>
    <col min="1794" max="1794" width="13.7109375" style="28" customWidth="1"/>
    <col min="1795" max="1795" width="28.28515625" style="28" customWidth="1"/>
    <col min="1796" max="1796" width="11" style="28" customWidth="1"/>
    <col min="1797" max="1797" width="0" style="28" hidden="1" customWidth="1"/>
    <col min="1798" max="2045" width="9.140625" style="28"/>
    <col min="2046" max="2046" width="5.140625" style="28" customWidth="1"/>
    <col min="2047" max="2047" width="7.140625" style="28" customWidth="1"/>
    <col min="2048" max="2048" width="3.85546875" style="28" customWidth="1"/>
    <col min="2049" max="2049" width="48.28515625" style="28" customWidth="1"/>
    <col min="2050" max="2050" width="13.7109375" style="28" customWidth="1"/>
    <col min="2051" max="2051" width="28.28515625" style="28" customWidth="1"/>
    <col min="2052" max="2052" width="11" style="28" customWidth="1"/>
    <col min="2053" max="2053" width="0" style="28" hidden="1" customWidth="1"/>
    <col min="2054" max="2301" width="9.140625" style="28"/>
    <col min="2302" max="2302" width="5.140625" style="28" customWidth="1"/>
    <col min="2303" max="2303" width="7.140625" style="28" customWidth="1"/>
    <col min="2304" max="2304" width="3.85546875" style="28" customWidth="1"/>
    <col min="2305" max="2305" width="48.28515625" style="28" customWidth="1"/>
    <col min="2306" max="2306" width="13.7109375" style="28" customWidth="1"/>
    <col min="2307" max="2307" width="28.28515625" style="28" customWidth="1"/>
    <col min="2308" max="2308" width="11" style="28" customWidth="1"/>
    <col min="2309" max="2309" width="0" style="28" hidden="1" customWidth="1"/>
    <col min="2310" max="2557" width="9.140625" style="28"/>
    <col min="2558" max="2558" width="5.140625" style="28" customWidth="1"/>
    <col min="2559" max="2559" width="7.140625" style="28" customWidth="1"/>
    <col min="2560" max="2560" width="3.85546875" style="28" customWidth="1"/>
    <col min="2561" max="2561" width="48.28515625" style="28" customWidth="1"/>
    <col min="2562" max="2562" width="13.7109375" style="28" customWidth="1"/>
    <col min="2563" max="2563" width="28.28515625" style="28" customWidth="1"/>
    <col min="2564" max="2564" width="11" style="28" customWidth="1"/>
    <col min="2565" max="2565" width="0" style="28" hidden="1" customWidth="1"/>
    <col min="2566" max="2813" width="9.140625" style="28"/>
    <col min="2814" max="2814" width="5.140625" style="28" customWidth="1"/>
    <col min="2815" max="2815" width="7.140625" style="28" customWidth="1"/>
    <col min="2816" max="2816" width="3.85546875" style="28" customWidth="1"/>
    <col min="2817" max="2817" width="48.28515625" style="28" customWidth="1"/>
    <col min="2818" max="2818" width="13.7109375" style="28" customWidth="1"/>
    <col min="2819" max="2819" width="28.28515625" style="28" customWidth="1"/>
    <col min="2820" max="2820" width="11" style="28" customWidth="1"/>
    <col min="2821" max="2821" width="0" style="28" hidden="1" customWidth="1"/>
    <col min="2822" max="3069" width="9.140625" style="28"/>
    <col min="3070" max="3070" width="5.140625" style="28" customWidth="1"/>
    <col min="3071" max="3071" width="7.140625" style="28" customWidth="1"/>
    <col min="3072" max="3072" width="3.85546875" style="28" customWidth="1"/>
    <col min="3073" max="3073" width="48.28515625" style="28" customWidth="1"/>
    <col min="3074" max="3074" width="13.7109375" style="28" customWidth="1"/>
    <col min="3075" max="3075" width="28.28515625" style="28" customWidth="1"/>
    <col min="3076" max="3076" width="11" style="28" customWidth="1"/>
    <col min="3077" max="3077" width="0" style="28" hidden="1" customWidth="1"/>
    <col min="3078" max="3325" width="9.140625" style="28"/>
    <col min="3326" max="3326" width="5.140625" style="28" customWidth="1"/>
    <col min="3327" max="3327" width="7.140625" style="28" customWidth="1"/>
    <col min="3328" max="3328" width="3.85546875" style="28" customWidth="1"/>
    <col min="3329" max="3329" width="48.28515625" style="28" customWidth="1"/>
    <col min="3330" max="3330" width="13.7109375" style="28" customWidth="1"/>
    <col min="3331" max="3331" width="28.28515625" style="28" customWidth="1"/>
    <col min="3332" max="3332" width="11" style="28" customWidth="1"/>
    <col min="3333" max="3333" width="0" style="28" hidden="1" customWidth="1"/>
    <col min="3334" max="3581" width="9.140625" style="28"/>
    <col min="3582" max="3582" width="5.140625" style="28" customWidth="1"/>
    <col min="3583" max="3583" width="7.140625" style="28" customWidth="1"/>
    <col min="3584" max="3584" width="3.85546875" style="28" customWidth="1"/>
    <col min="3585" max="3585" width="48.28515625" style="28" customWidth="1"/>
    <col min="3586" max="3586" width="13.7109375" style="28" customWidth="1"/>
    <col min="3587" max="3587" width="28.28515625" style="28" customWidth="1"/>
    <col min="3588" max="3588" width="11" style="28" customWidth="1"/>
    <col min="3589" max="3589" width="0" style="28" hidden="1" customWidth="1"/>
    <col min="3590" max="3837" width="9.140625" style="28"/>
    <col min="3838" max="3838" width="5.140625" style="28" customWidth="1"/>
    <col min="3839" max="3839" width="7.140625" style="28" customWidth="1"/>
    <col min="3840" max="3840" width="3.85546875" style="28" customWidth="1"/>
    <col min="3841" max="3841" width="48.28515625" style="28" customWidth="1"/>
    <col min="3842" max="3842" width="13.7109375" style="28" customWidth="1"/>
    <col min="3843" max="3843" width="28.28515625" style="28" customWidth="1"/>
    <col min="3844" max="3844" width="11" style="28" customWidth="1"/>
    <col min="3845" max="3845" width="0" style="28" hidden="1" customWidth="1"/>
    <col min="3846" max="4093" width="9.140625" style="28"/>
    <col min="4094" max="4094" width="5.140625" style="28" customWidth="1"/>
    <col min="4095" max="4095" width="7.140625" style="28" customWidth="1"/>
    <col min="4096" max="4096" width="3.85546875" style="28" customWidth="1"/>
    <col min="4097" max="4097" width="48.28515625" style="28" customWidth="1"/>
    <col min="4098" max="4098" width="13.7109375" style="28" customWidth="1"/>
    <col min="4099" max="4099" width="28.28515625" style="28" customWidth="1"/>
    <col min="4100" max="4100" width="11" style="28" customWidth="1"/>
    <col min="4101" max="4101" width="0" style="28" hidden="1" customWidth="1"/>
    <col min="4102" max="4349" width="9.140625" style="28"/>
    <col min="4350" max="4350" width="5.140625" style="28" customWidth="1"/>
    <col min="4351" max="4351" width="7.140625" style="28" customWidth="1"/>
    <col min="4352" max="4352" width="3.85546875" style="28" customWidth="1"/>
    <col min="4353" max="4353" width="48.28515625" style="28" customWidth="1"/>
    <col min="4354" max="4354" width="13.7109375" style="28" customWidth="1"/>
    <col min="4355" max="4355" width="28.28515625" style="28" customWidth="1"/>
    <col min="4356" max="4356" width="11" style="28" customWidth="1"/>
    <col min="4357" max="4357" width="0" style="28" hidden="1" customWidth="1"/>
    <col min="4358" max="4605" width="9.140625" style="28"/>
    <col min="4606" max="4606" width="5.140625" style="28" customWidth="1"/>
    <col min="4607" max="4607" width="7.140625" style="28" customWidth="1"/>
    <col min="4608" max="4608" width="3.85546875" style="28" customWidth="1"/>
    <col min="4609" max="4609" width="48.28515625" style="28" customWidth="1"/>
    <col min="4610" max="4610" width="13.7109375" style="28" customWidth="1"/>
    <col min="4611" max="4611" width="28.28515625" style="28" customWidth="1"/>
    <col min="4612" max="4612" width="11" style="28" customWidth="1"/>
    <col min="4613" max="4613" width="0" style="28" hidden="1" customWidth="1"/>
    <col min="4614" max="4861" width="9.140625" style="28"/>
    <col min="4862" max="4862" width="5.140625" style="28" customWidth="1"/>
    <col min="4863" max="4863" width="7.140625" style="28" customWidth="1"/>
    <col min="4864" max="4864" width="3.85546875" style="28" customWidth="1"/>
    <col min="4865" max="4865" width="48.28515625" style="28" customWidth="1"/>
    <col min="4866" max="4866" width="13.7109375" style="28" customWidth="1"/>
    <col min="4867" max="4867" width="28.28515625" style="28" customWidth="1"/>
    <col min="4868" max="4868" width="11" style="28" customWidth="1"/>
    <col min="4869" max="4869" width="0" style="28" hidden="1" customWidth="1"/>
    <col min="4870" max="5117" width="9.140625" style="28"/>
    <col min="5118" max="5118" width="5.140625" style="28" customWidth="1"/>
    <col min="5119" max="5119" width="7.140625" style="28" customWidth="1"/>
    <col min="5120" max="5120" width="3.85546875" style="28" customWidth="1"/>
    <col min="5121" max="5121" width="48.28515625" style="28" customWidth="1"/>
    <col min="5122" max="5122" width="13.7109375" style="28" customWidth="1"/>
    <col min="5123" max="5123" width="28.28515625" style="28" customWidth="1"/>
    <col min="5124" max="5124" width="11" style="28" customWidth="1"/>
    <col min="5125" max="5125" width="0" style="28" hidden="1" customWidth="1"/>
    <col min="5126" max="5373" width="9.140625" style="28"/>
    <col min="5374" max="5374" width="5.140625" style="28" customWidth="1"/>
    <col min="5375" max="5375" width="7.140625" style="28" customWidth="1"/>
    <col min="5376" max="5376" width="3.85546875" style="28" customWidth="1"/>
    <col min="5377" max="5377" width="48.28515625" style="28" customWidth="1"/>
    <col min="5378" max="5378" width="13.7109375" style="28" customWidth="1"/>
    <col min="5379" max="5379" width="28.28515625" style="28" customWidth="1"/>
    <col min="5380" max="5380" width="11" style="28" customWidth="1"/>
    <col min="5381" max="5381" width="0" style="28" hidden="1" customWidth="1"/>
    <col min="5382" max="5629" width="9.140625" style="28"/>
    <col min="5630" max="5630" width="5.140625" style="28" customWidth="1"/>
    <col min="5631" max="5631" width="7.140625" style="28" customWidth="1"/>
    <col min="5632" max="5632" width="3.85546875" style="28" customWidth="1"/>
    <col min="5633" max="5633" width="48.28515625" style="28" customWidth="1"/>
    <col min="5634" max="5634" width="13.7109375" style="28" customWidth="1"/>
    <col min="5635" max="5635" width="28.28515625" style="28" customWidth="1"/>
    <col min="5636" max="5636" width="11" style="28" customWidth="1"/>
    <col min="5637" max="5637" width="0" style="28" hidden="1" customWidth="1"/>
    <col min="5638" max="5885" width="9.140625" style="28"/>
    <col min="5886" max="5886" width="5.140625" style="28" customWidth="1"/>
    <col min="5887" max="5887" width="7.140625" style="28" customWidth="1"/>
    <col min="5888" max="5888" width="3.85546875" style="28" customWidth="1"/>
    <col min="5889" max="5889" width="48.28515625" style="28" customWidth="1"/>
    <col min="5890" max="5890" width="13.7109375" style="28" customWidth="1"/>
    <col min="5891" max="5891" width="28.28515625" style="28" customWidth="1"/>
    <col min="5892" max="5892" width="11" style="28" customWidth="1"/>
    <col min="5893" max="5893" width="0" style="28" hidden="1" customWidth="1"/>
    <col min="5894" max="6141" width="9.140625" style="28"/>
    <col min="6142" max="6142" width="5.140625" style="28" customWidth="1"/>
    <col min="6143" max="6143" width="7.140625" style="28" customWidth="1"/>
    <col min="6144" max="6144" width="3.85546875" style="28" customWidth="1"/>
    <col min="6145" max="6145" width="48.28515625" style="28" customWidth="1"/>
    <col min="6146" max="6146" width="13.7109375" style="28" customWidth="1"/>
    <col min="6147" max="6147" width="28.28515625" style="28" customWidth="1"/>
    <col min="6148" max="6148" width="11" style="28" customWidth="1"/>
    <col min="6149" max="6149" width="0" style="28" hidden="1" customWidth="1"/>
    <col min="6150" max="6397" width="9.140625" style="28"/>
    <col min="6398" max="6398" width="5.140625" style="28" customWidth="1"/>
    <col min="6399" max="6399" width="7.140625" style="28" customWidth="1"/>
    <col min="6400" max="6400" width="3.85546875" style="28" customWidth="1"/>
    <col min="6401" max="6401" width="48.28515625" style="28" customWidth="1"/>
    <col min="6402" max="6402" width="13.7109375" style="28" customWidth="1"/>
    <col min="6403" max="6403" width="28.28515625" style="28" customWidth="1"/>
    <col min="6404" max="6404" width="11" style="28" customWidth="1"/>
    <col min="6405" max="6405" width="0" style="28" hidden="1" customWidth="1"/>
    <col min="6406" max="6653" width="9.140625" style="28"/>
    <col min="6654" max="6654" width="5.140625" style="28" customWidth="1"/>
    <col min="6655" max="6655" width="7.140625" style="28" customWidth="1"/>
    <col min="6656" max="6656" width="3.85546875" style="28" customWidth="1"/>
    <col min="6657" max="6657" width="48.28515625" style="28" customWidth="1"/>
    <col min="6658" max="6658" width="13.7109375" style="28" customWidth="1"/>
    <col min="6659" max="6659" width="28.28515625" style="28" customWidth="1"/>
    <col min="6660" max="6660" width="11" style="28" customWidth="1"/>
    <col min="6661" max="6661" width="0" style="28" hidden="1" customWidth="1"/>
    <col min="6662" max="6909" width="9.140625" style="28"/>
    <col min="6910" max="6910" width="5.140625" style="28" customWidth="1"/>
    <col min="6911" max="6911" width="7.140625" style="28" customWidth="1"/>
    <col min="6912" max="6912" width="3.85546875" style="28" customWidth="1"/>
    <col min="6913" max="6913" width="48.28515625" style="28" customWidth="1"/>
    <col min="6914" max="6914" width="13.7109375" style="28" customWidth="1"/>
    <col min="6915" max="6915" width="28.28515625" style="28" customWidth="1"/>
    <col min="6916" max="6916" width="11" style="28" customWidth="1"/>
    <col min="6917" max="6917" width="0" style="28" hidden="1" customWidth="1"/>
    <col min="6918" max="7165" width="9.140625" style="28"/>
    <col min="7166" max="7166" width="5.140625" style="28" customWidth="1"/>
    <col min="7167" max="7167" width="7.140625" style="28" customWidth="1"/>
    <col min="7168" max="7168" width="3.85546875" style="28" customWidth="1"/>
    <col min="7169" max="7169" width="48.28515625" style="28" customWidth="1"/>
    <col min="7170" max="7170" width="13.7109375" style="28" customWidth="1"/>
    <col min="7171" max="7171" width="28.28515625" style="28" customWidth="1"/>
    <col min="7172" max="7172" width="11" style="28" customWidth="1"/>
    <col min="7173" max="7173" width="0" style="28" hidden="1" customWidth="1"/>
    <col min="7174" max="7421" width="9.140625" style="28"/>
    <col min="7422" max="7422" width="5.140625" style="28" customWidth="1"/>
    <col min="7423" max="7423" width="7.140625" style="28" customWidth="1"/>
    <col min="7424" max="7424" width="3.85546875" style="28" customWidth="1"/>
    <col min="7425" max="7425" width="48.28515625" style="28" customWidth="1"/>
    <col min="7426" max="7426" width="13.7109375" style="28" customWidth="1"/>
    <col min="7427" max="7427" width="28.28515625" style="28" customWidth="1"/>
    <col min="7428" max="7428" width="11" style="28" customWidth="1"/>
    <col min="7429" max="7429" width="0" style="28" hidden="1" customWidth="1"/>
    <col min="7430" max="7677" width="9.140625" style="28"/>
    <col min="7678" max="7678" width="5.140625" style="28" customWidth="1"/>
    <col min="7679" max="7679" width="7.140625" style="28" customWidth="1"/>
    <col min="7680" max="7680" width="3.85546875" style="28" customWidth="1"/>
    <col min="7681" max="7681" width="48.28515625" style="28" customWidth="1"/>
    <col min="7682" max="7682" width="13.7109375" style="28" customWidth="1"/>
    <col min="7683" max="7683" width="28.28515625" style="28" customWidth="1"/>
    <col min="7684" max="7684" width="11" style="28" customWidth="1"/>
    <col min="7685" max="7685" width="0" style="28" hidden="1" customWidth="1"/>
    <col min="7686" max="7933" width="9.140625" style="28"/>
    <col min="7934" max="7934" width="5.140625" style="28" customWidth="1"/>
    <col min="7935" max="7935" width="7.140625" style="28" customWidth="1"/>
    <col min="7936" max="7936" width="3.85546875" style="28" customWidth="1"/>
    <col min="7937" max="7937" width="48.28515625" style="28" customWidth="1"/>
    <col min="7938" max="7938" width="13.7109375" style="28" customWidth="1"/>
    <col min="7939" max="7939" width="28.28515625" style="28" customWidth="1"/>
    <col min="7940" max="7940" width="11" style="28" customWidth="1"/>
    <col min="7941" max="7941" width="0" style="28" hidden="1" customWidth="1"/>
    <col min="7942" max="8189" width="9.140625" style="28"/>
    <col min="8190" max="8190" width="5.140625" style="28" customWidth="1"/>
    <col min="8191" max="8191" width="7.140625" style="28" customWidth="1"/>
    <col min="8192" max="8192" width="3.85546875" style="28" customWidth="1"/>
    <col min="8193" max="8193" width="48.28515625" style="28" customWidth="1"/>
    <col min="8194" max="8194" width="13.7109375" style="28" customWidth="1"/>
    <col min="8195" max="8195" width="28.28515625" style="28" customWidth="1"/>
    <col min="8196" max="8196" width="11" style="28" customWidth="1"/>
    <col min="8197" max="8197" width="0" style="28" hidden="1" customWidth="1"/>
    <col min="8198" max="8445" width="9.140625" style="28"/>
    <col min="8446" max="8446" width="5.140625" style="28" customWidth="1"/>
    <col min="8447" max="8447" width="7.140625" style="28" customWidth="1"/>
    <col min="8448" max="8448" width="3.85546875" style="28" customWidth="1"/>
    <col min="8449" max="8449" width="48.28515625" style="28" customWidth="1"/>
    <col min="8450" max="8450" width="13.7109375" style="28" customWidth="1"/>
    <col min="8451" max="8451" width="28.28515625" style="28" customWidth="1"/>
    <col min="8452" max="8452" width="11" style="28" customWidth="1"/>
    <col min="8453" max="8453" width="0" style="28" hidden="1" customWidth="1"/>
    <col min="8454" max="8701" width="9.140625" style="28"/>
    <col min="8702" max="8702" width="5.140625" style="28" customWidth="1"/>
    <col min="8703" max="8703" width="7.140625" style="28" customWidth="1"/>
    <col min="8704" max="8704" width="3.85546875" style="28" customWidth="1"/>
    <col min="8705" max="8705" width="48.28515625" style="28" customWidth="1"/>
    <col min="8706" max="8706" width="13.7109375" style="28" customWidth="1"/>
    <col min="8707" max="8707" width="28.28515625" style="28" customWidth="1"/>
    <col min="8708" max="8708" width="11" style="28" customWidth="1"/>
    <col min="8709" max="8709" width="0" style="28" hidden="1" customWidth="1"/>
    <col min="8710" max="8957" width="9.140625" style="28"/>
    <col min="8958" max="8958" width="5.140625" style="28" customWidth="1"/>
    <col min="8959" max="8959" width="7.140625" style="28" customWidth="1"/>
    <col min="8960" max="8960" width="3.85546875" style="28" customWidth="1"/>
    <col min="8961" max="8961" width="48.28515625" style="28" customWidth="1"/>
    <col min="8962" max="8962" width="13.7109375" style="28" customWidth="1"/>
    <col min="8963" max="8963" width="28.28515625" style="28" customWidth="1"/>
    <col min="8964" max="8964" width="11" style="28" customWidth="1"/>
    <col min="8965" max="8965" width="0" style="28" hidden="1" customWidth="1"/>
    <col min="8966" max="9213" width="9.140625" style="28"/>
    <col min="9214" max="9214" width="5.140625" style="28" customWidth="1"/>
    <col min="9215" max="9215" width="7.140625" style="28" customWidth="1"/>
    <col min="9216" max="9216" width="3.85546875" style="28" customWidth="1"/>
    <col min="9217" max="9217" width="48.28515625" style="28" customWidth="1"/>
    <col min="9218" max="9218" width="13.7109375" style="28" customWidth="1"/>
    <col min="9219" max="9219" width="28.28515625" style="28" customWidth="1"/>
    <col min="9220" max="9220" width="11" style="28" customWidth="1"/>
    <col min="9221" max="9221" width="0" style="28" hidden="1" customWidth="1"/>
    <col min="9222" max="9469" width="9.140625" style="28"/>
    <col min="9470" max="9470" width="5.140625" style="28" customWidth="1"/>
    <col min="9471" max="9471" width="7.140625" style="28" customWidth="1"/>
    <col min="9472" max="9472" width="3.85546875" style="28" customWidth="1"/>
    <col min="9473" max="9473" width="48.28515625" style="28" customWidth="1"/>
    <col min="9474" max="9474" width="13.7109375" style="28" customWidth="1"/>
    <col min="9475" max="9475" width="28.28515625" style="28" customWidth="1"/>
    <col min="9476" max="9476" width="11" style="28" customWidth="1"/>
    <col min="9477" max="9477" width="0" style="28" hidden="1" customWidth="1"/>
    <col min="9478" max="9725" width="9.140625" style="28"/>
    <col min="9726" max="9726" width="5.140625" style="28" customWidth="1"/>
    <col min="9727" max="9727" width="7.140625" style="28" customWidth="1"/>
    <col min="9728" max="9728" width="3.85546875" style="28" customWidth="1"/>
    <col min="9729" max="9729" width="48.28515625" style="28" customWidth="1"/>
    <col min="9730" max="9730" width="13.7109375" style="28" customWidth="1"/>
    <col min="9731" max="9731" width="28.28515625" style="28" customWidth="1"/>
    <col min="9732" max="9732" width="11" style="28" customWidth="1"/>
    <col min="9733" max="9733" width="0" style="28" hidden="1" customWidth="1"/>
    <col min="9734" max="9981" width="9.140625" style="28"/>
    <col min="9982" max="9982" width="5.140625" style="28" customWidth="1"/>
    <col min="9983" max="9983" width="7.140625" style="28" customWidth="1"/>
    <col min="9984" max="9984" width="3.85546875" style="28" customWidth="1"/>
    <col min="9985" max="9985" width="48.28515625" style="28" customWidth="1"/>
    <col min="9986" max="9986" width="13.7109375" style="28" customWidth="1"/>
    <col min="9987" max="9987" width="28.28515625" style="28" customWidth="1"/>
    <col min="9988" max="9988" width="11" style="28" customWidth="1"/>
    <col min="9989" max="9989" width="0" style="28" hidden="1" customWidth="1"/>
    <col min="9990" max="10237" width="9.140625" style="28"/>
    <col min="10238" max="10238" width="5.140625" style="28" customWidth="1"/>
    <col min="10239" max="10239" width="7.140625" style="28" customWidth="1"/>
    <col min="10240" max="10240" width="3.85546875" style="28" customWidth="1"/>
    <col min="10241" max="10241" width="48.28515625" style="28" customWidth="1"/>
    <col min="10242" max="10242" width="13.7109375" style="28" customWidth="1"/>
    <col min="10243" max="10243" width="28.28515625" style="28" customWidth="1"/>
    <col min="10244" max="10244" width="11" style="28" customWidth="1"/>
    <col min="10245" max="10245" width="0" style="28" hidden="1" customWidth="1"/>
    <col min="10246" max="10493" width="9.140625" style="28"/>
    <col min="10494" max="10494" width="5.140625" style="28" customWidth="1"/>
    <col min="10495" max="10495" width="7.140625" style="28" customWidth="1"/>
    <col min="10496" max="10496" width="3.85546875" style="28" customWidth="1"/>
    <col min="10497" max="10497" width="48.28515625" style="28" customWidth="1"/>
    <col min="10498" max="10498" width="13.7109375" style="28" customWidth="1"/>
    <col min="10499" max="10499" width="28.28515625" style="28" customWidth="1"/>
    <col min="10500" max="10500" width="11" style="28" customWidth="1"/>
    <col min="10501" max="10501" width="0" style="28" hidden="1" customWidth="1"/>
    <col min="10502" max="10749" width="9.140625" style="28"/>
    <col min="10750" max="10750" width="5.140625" style="28" customWidth="1"/>
    <col min="10751" max="10751" width="7.140625" style="28" customWidth="1"/>
    <col min="10752" max="10752" width="3.85546875" style="28" customWidth="1"/>
    <col min="10753" max="10753" width="48.28515625" style="28" customWidth="1"/>
    <col min="10754" max="10754" width="13.7109375" style="28" customWidth="1"/>
    <col min="10755" max="10755" width="28.28515625" style="28" customWidth="1"/>
    <col min="10756" max="10756" width="11" style="28" customWidth="1"/>
    <col min="10757" max="10757" width="0" style="28" hidden="1" customWidth="1"/>
    <col min="10758" max="11005" width="9.140625" style="28"/>
    <col min="11006" max="11006" width="5.140625" style="28" customWidth="1"/>
    <col min="11007" max="11007" width="7.140625" style="28" customWidth="1"/>
    <col min="11008" max="11008" width="3.85546875" style="28" customWidth="1"/>
    <col min="11009" max="11009" width="48.28515625" style="28" customWidth="1"/>
    <col min="11010" max="11010" width="13.7109375" style="28" customWidth="1"/>
    <col min="11011" max="11011" width="28.28515625" style="28" customWidth="1"/>
    <col min="11012" max="11012" width="11" style="28" customWidth="1"/>
    <col min="11013" max="11013" width="0" style="28" hidden="1" customWidth="1"/>
    <col min="11014" max="11261" width="9.140625" style="28"/>
    <col min="11262" max="11262" width="5.140625" style="28" customWidth="1"/>
    <col min="11263" max="11263" width="7.140625" style="28" customWidth="1"/>
    <col min="11264" max="11264" width="3.85546875" style="28" customWidth="1"/>
    <col min="11265" max="11265" width="48.28515625" style="28" customWidth="1"/>
    <col min="11266" max="11266" width="13.7109375" style="28" customWidth="1"/>
    <col min="11267" max="11267" width="28.28515625" style="28" customWidth="1"/>
    <col min="11268" max="11268" width="11" style="28" customWidth="1"/>
    <col min="11269" max="11269" width="0" style="28" hidden="1" customWidth="1"/>
    <col min="11270" max="11517" width="9.140625" style="28"/>
    <col min="11518" max="11518" width="5.140625" style="28" customWidth="1"/>
    <col min="11519" max="11519" width="7.140625" style="28" customWidth="1"/>
    <col min="11520" max="11520" width="3.85546875" style="28" customWidth="1"/>
    <col min="11521" max="11521" width="48.28515625" style="28" customWidth="1"/>
    <col min="11522" max="11522" width="13.7109375" style="28" customWidth="1"/>
    <col min="11523" max="11523" width="28.28515625" style="28" customWidth="1"/>
    <col min="11524" max="11524" width="11" style="28" customWidth="1"/>
    <col min="11525" max="11525" width="0" style="28" hidden="1" customWidth="1"/>
    <col min="11526" max="11773" width="9.140625" style="28"/>
    <col min="11774" max="11774" width="5.140625" style="28" customWidth="1"/>
    <col min="11775" max="11775" width="7.140625" style="28" customWidth="1"/>
    <col min="11776" max="11776" width="3.85546875" style="28" customWidth="1"/>
    <col min="11777" max="11777" width="48.28515625" style="28" customWidth="1"/>
    <col min="11778" max="11778" width="13.7109375" style="28" customWidth="1"/>
    <col min="11779" max="11779" width="28.28515625" style="28" customWidth="1"/>
    <col min="11780" max="11780" width="11" style="28" customWidth="1"/>
    <col min="11781" max="11781" width="0" style="28" hidden="1" customWidth="1"/>
    <col min="11782" max="12029" width="9.140625" style="28"/>
    <col min="12030" max="12030" width="5.140625" style="28" customWidth="1"/>
    <col min="12031" max="12031" width="7.140625" style="28" customWidth="1"/>
    <col min="12032" max="12032" width="3.85546875" style="28" customWidth="1"/>
    <col min="12033" max="12033" width="48.28515625" style="28" customWidth="1"/>
    <col min="12034" max="12034" width="13.7109375" style="28" customWidth="1"/>
    <col min="12035" max="12035" width="28.28515625" style="28" customWidth="1"/>
    <col min="12036" max="12036" width="11" style="28" customWidth="1"/>
    <col min="12037" max="12037" width="0" style="28" hidden="1" customWidth="1"/>
    <col min="12038" max="12285" width="9.140625" style="28"/>
    <col min="12286" max="12286" width="5.140625" style="28" customWidth="1"/>
    <col min="12287" max="12287" width="7.140625" style="28" customWidth="1"/>
    <col min="12288" max="12288" width="3.85546875" style="28" customWidth="1"/>
    <col min="12289" max="12289" width="48.28515625" style="28" customWidth="1"/>
    <col min="12290" max="12290" width="13.7109375" style="28" customWidth="1"/>
    <col min="12291" max="12291" width="28.28515625" style="28" customWidth="1"/>
    <col min="12292" max="12292" width="11" style="28" customWidth="1"/>
    <col min="12293" max="12293" width="0" style="28" hidden="1" customWidth="1"/>
    <col min="12294" max="12541" width="9.140625" style="28"/>
    <col min="12542" max="12542" width="5.140625" style="28" customWidth="1"/>
    <col min="12543" max="12543" width="7.140625" style="28" customWidth="1"/>
    <col min="12544" max="12544" width="3.85546875" style="28" customWidth="1"/>
    <col min="12545" max="12545" width="48.28515625" style="28" customWidth="1"/>
    <col min="12546" max="12546" width="13.7109375" style="28" customWidth="1"/>
    <col min="12547" max="12547" width="28.28515625" style="28" customWidth="1"/>
    <col min="12548" max="12548" width="11" style="28" customWidth="1"/>
    <col min="12549" max="12549" width="0" style="28" hidden="1" customWidth="1"/>
    <col min="12550" max="12797" width="9.140625" style="28"/>
    <col min="12798" max="12798" width="5.140625" style="28" customWidth="1"/>
    <col min="12799" max="12799" width="7.140625" style="28" customWidth="1"/>
    <col min="12800" max="12800" width="3.85546875" style="28" customWidth="1"/>
    <col min="12801" max="12801" width="48.28515625" style="28" customWidth="1"/>
    <col min="12802" max="12802" width="13.7109375" style="28" customWidth="1"/>
    <col min="12803" max="12803" width="28.28515625" style="28" customWidth="1"/>
    <col min="12804" max="12804" width="11" style="28" customWidth="1"/>
    <col min="12805" max="12805" width="0" style="28" hidden="1" customWidth="1"/>
    <col min="12806" max="13053" width="9.140625" style="28"/>
    <col min="13054" max="13054" width="5.140625" style="28" customWidth="1"/>
    <col min="13055" max="13055" width="7.140625" style="28" customWidth="1"/>
    <col min="13056" max="13056" width="3.85546875" style="28" customWidth="1"/>
    <col min="13057" max="13057" width="48.28515625" style="28" customWidth="1"/>
    <col min="13058" max="13058" width="13.7109375" style="28" customWidth="1"/>
    <col min="13059" max="13059" width="28.28515625" style="28" customWidth="1"/>
    <col min="13060" max="13060" width="11" style="28" customWidth="1"/>
    <col min="13061" max="13061" width="0" style="28" hidden="1" customWidth="1"/>
    <col min="13062" max="13309" width="9.140625" style="28"/>
    <col min="13310" max="13310" width="5.140625" style="28" customWidth="1"/>
    <col min="13311" max="13311" width="7.140625" style="28" customWidth="1"/>
    <col min="13312" max="13312" width="3.85546875" style="28" customWidth="1"/>
    <col min="13313" max="13313" width="48.28515625" style="28" customWidth="1"/>
    <col min="13314" max="13314" width="13.7109375" style="28" customWidth="1"/>
    <col min="13315" max="13315" width="28.28515625" style="28" customWidth="1"/>
    <col min="13316" max="13316" width="11" style="28" customWidth="1"/>
    <col min="13317" max="13317" width="0" style="28" hidden="1" customWidth="1"/>
    <col min="13318" max="13565" width="9.140625" style="28"/>
    <col min="13566" max="13566" width="5.140625" style="28" customWidth="1"/>
    <col min="13567" max="13567" width="7.140625" style="28" customWidth="1"/>
    <col min="13568" max="13568" width="3.85546875" style="28" customWidth="1"/>
    <col min="13569" max="13569" width="48.28515625" style="28" customWidth="1"/>
    <col min="13570" max="13570" width="13.7109375" style="28" customWidth="1"/>
    <col min="13571" max="13571" width="28.28515625" style="28" customWidth="1"/>
    <col min="13572" max="13572" width="11" style="28" customWidth="1"/>
    <col min="13573" max="13573" width="0" style="28" hidden="1" customWidth="1"/>
    <col min="13574" max="13821" width="9.140625" style="28"/>
    <col min="13822" max="13822" width="5.140625" style="28" customWidth="1"/>
    <col min="13823" max="13823" width="7.140625" style="28" customWidth="1"/>
    <col min="13824" max="13824" width="3.85546875" style="28" customWidth="1"/>
    <col min="13825" max="13825" width="48.28515625" style="28" customWidth="1"/>
    <col min="13826" max="13826" width="13.7109375" style="28" customWidth="1"/>
    <col min="13827" max="13827" width="28.28515625" style="28" customWidth="1"/>
    <col min="13828" max="13828" width="11" style="28" customWidth="1"/>
    <col min="13829" max="13829" width="0" style="28" hidden="1" customWidth="1"/>
    <col min="13830" max="14077" width="9.140625" style="28"/>
    <col min="14078" max="14078" width="5.140625" style="28" customWidth="1"/>
    <col min="14079" max="14079" width="7.140625" style="28" customWidth="1"/>
    <col min="14080" max="14080" width="3.85546875" style="28" customWidth="1"/>
    <col min="14081" max="14081" width="48.28515625" style="28" customWidth="1"/>
    <col min="14082" max="14082" width="13.7109375" style="28" customWidth="1"/>
    <col min="14083" max="14083" width="28.28515625" style="28" customWidth="1"/>
    <col min="14084" max="14084" width="11" style="28" customWidth="1"/>
    <col min="14085" max="14085" width="0" style="28" hidden="1" customWidth="1"/>
    <col min="14086" max="14333" width="9.140625" style="28"/>
    <col min="14334" max="14334" width="5.140625" style="28" customWidth="1"/>
    <col min="14335" max="14335" width="7.140625" style="28" customWidth="1"/>
    <col min="14336" max="14336" width="3.85546875" style="28" customWidth="1"/>
    <col min="14337" max="14337" width="48.28515625" style="28" customWidth="1"/>
    <col min="14338" max="14338" width="13.7109375" style="28" customWidth="1"/>
    <col min="14339" max="14339" width="28.28515625" style="28" customWidth="1"/>
    <col min="14340" max="14340" width="11" style="28" customWidth="1"/>
    <col min="14341" max="14341" width="0" style="28" hidden="1" customWidth="1"/>
    <col min="14342" max="14589" width="9.140625" style="28"/>
    <col min="14590" max="14590" width="5.140625" style="28" customWidth="1"/>
    <col min="14591" max="14591" width="7.140625" style="28" customWidth="1"/>
    <col min="14592" max="14592" width="3.85546875" style="28" customWidth="1"/>
    <col min="14593" max="14593" width="48.28515625" style="28" customWidth="1"/>
    <col min="14594" max="14594" width="13.7109375" style="28" customWidth="1"/>
    <col min="14595" max="14595" width="28.28515625" style="28" customWidth="1"/>
    <col min="14596" max="14596" width="11" style="28" customWidth="1"/>
    <col min="14597" max="14597" width="0" style="28" hidden="1" customWidth="1"/>
    <col min="14598" max="14845" width="9.140625" style="28"/>
    <col min="14846" max="14846" width="5.140625" style="28" customWidth="1"/>
    <col min="14847" max="14847" width="7.140625" style="28" customWidth="1"/>
    <col min="14848" max="14848" width="3.85546875" style="28" customWidth="1"/>
    <col min="14849" max="14849" width="48.28515625" style="28" customWidth="1"/>
    <col min="14850" max="14850" width="13.7109375" style="28" customWidth="1"/>
    <col min="14851" max="14851" width="28.28515625" style="28" customWidth="1"/>
    <col min="14852" max="14852" width="11" style="28" customWidth="1"/>
    <col min="14853" max="14853" width="0" style="28" hidden="1" customWidth="1"/>
    <col min="14854" max="15101" width="9.140625" style="28"/>
    <col min="15102" max="15102" width="5.140625" style="28" customWidth="1"/>
    <col min="15103" max="15103" width="7.140625" style="28" customWidth="1"/>
    <col min="15104" max="15104" width="3.85546875" style="28" customWidth="1"/>
    <col min="15105" max="15105" width="48.28515625" style="28" customWidth="1"/>
    <col min="15106" max="15106" width="13.7109375" style="28" customWidth="1"/>
    <col min="15107" max="15107" width="28.28515625" style="28" customWidth="1"/>
    <col min="15108" max="15108" width="11" style="28" customWidth="1"/>
    <col min="15109" max="15109" width="0" style="28" hidden="1" customWidth="1"/>
    <col min="15110" max="15357" width="9.140625" style="28"/>
    <col min="15358" max="15358" width="5.140625" style="28" customWidth="1"/>
    <col min="15359" max="15359" width="7.140625" style="28" customWidth="1"/>
    <col min="15360" max="15360" width="3.85546875" style="28" customWidth="1"/>
    <col min="15361" max="15361" width="48.28515625" style="28" customWidth="1"/>
    <col min="15362" max="15362" width="13.7109375" style="28" customWidth="1"/>
    <col min="15363" max="15363" width="28.28515625" style="28" customWidth="1"/>
    <col min="15364" max="15364" width="11" style="28" customWidth="1"/>
    <col min="15365" max="15365" width="0" style="28" hidden="1" customWidth="1"/>
    <col min="15366" max="15613" width="9.140625" style="28"/>
    <col min="15614" max="15614" width="5.140625" style="28" customWidth="1"/>
    <col min="15615" max="15615" width="7.140625" style="28" customWidth="1"/>
    <col min="15616" max="15616" width="3.85546875" style="28" customWidth="1"/>
    <col min="15617" max="15617" width="48.28515625" style="28" customWidth="1"/>
    <col min="15618" max="15618" width="13.7109375" style="28" customWidth="1"/>
    <col min="15619" max="15619" width="28.28515625" style="28" customWidth="1"/>
    <col min="15620" max="15620" width="11" style="28" customWidth="1"/>
    <col min="15621" max="15621" width="0" style="28" hidden="1" customWidth="1"/>
    <col min="15622" max="15869" width="9.140625" style="28"/>
    <col min="15870" max="15870" width="5.140625" style="28" customWidth="1"/>
    <col min="15871" max="15871" width="7.140625" style="28" customWidth="1"/>
    <col min="15872" max="15872" width="3.85546875" style="28" customWidth="1"/>
    <col min="15873" max="15873" width="48.28515625" style="28" customWidth="1"/>
    <col min="15874" max="15874" width="13.7109375" style="28" customWidth="1"/>
    <col min="15875" max="15875" width="28.28515625" style="28" customWidth="1"/>
    <col min="15876" max="15876" width="11" style="28" customWidth="1"/>
    <col min="15877" max="15877" width="0" style="28" hidden="1" customWidth="1"/>
    <col min="15878" max="16125" width="9.140625" style="28"/>
    <col min="16126" max="16126" width="5.140625" style="28" customWidth="1"/>
    <col min="16127" max="16127" width="7.140625" style="28" customWidth="1"/>
    <col min="16128" max="16128" width="3.85546875" style="28" customWidth="1"/>
    <col min="16129" max="16129" width="48.28515625" style="28" customWidth="1"/>
    <col min="16130" max="16130" width="13.7109375" style="28" customWidth="1"/>
    <col min="16131" max="16131" width="28.28515625" style="28" customWidth="1"/>
    <col min="16132" max="16132" width="11" style="28" customWidth="1"/>
    <col min="16133" max="16133" width="0" style="28" hidden="1" customWidth="1"/>
    <col min="16134" max="16384" width="9.140625" style="28"/>
  </cols>
  <sheetData>
    <row r="1" spans="1:7" ht="23.25" x14ac:dyDescent="0.35">
      <c r="A1" s="112" t="s">
        <v>27</v>
      </c>
      <c r="B1" s="112"/>
      <c r="C1" s="112"/>
      <c r="D1" s="112"/>
      <c r="E1" s="112"/>
      <c r="F1" s="495" t="s">
        <v>28</v>
      </c>
      <c r="G1" s="496"/>
    </row>
    <row r="3" spans="1:7" ht="15" x14ac:dyDescent="0.2">
      <c r="A3" s="220" t="s">
        <v>0</v>
      </c>
      <c r="C3" s="221" t="s">
        <v>29</v>
      </c>
      <c r="D3" s="221"/>
      <c r="E3" s="221"/>
      <c r="F3" s="221"/>
    </row>
    <row r="4" spans="1:7" ht="15" x14ac:dyDescent="0.2">
      <c r="C4" s="221" t="s">
        <v>1</v>
      </c>
      <c r="D4" s="221"/>
      <c r="E4" s="221"/>
      <c r="F4" s="221"/>
    </row>
    <row r="6" spans="1:7" ht="18" x14ac:dyDescent="0.25">
      <c r="A6" s="497" t="s">
        <v>373</v>
      </c>
      <c r="B6" s="498"/>
      <c r="C6" s="498"/>
      <c r="D6" s="498"/>
      <c r="E6" s="498"/>
      <c r="F6" s="498"/>
      <c r="G6" s="498"/>
    </row>
    <row r="7" spans="1:7" ht="18.75" customHeight="1" thickBot="1" x14ac:dyDescent="0.25">
      <c r="G7" s="113" t="s">
        <v>2</v>
      </c>
    </row>
    <row r="8" spans="1:7" ht="33" customHeight="1" thickTop="1" thickBot="1" x14ac:dyDescent="0.25">
      <c r="A8" s="276" t="s">
        <v>3</v>
      </c>
      <c r="B8" s="277" t="s">
        <v>4</v>
      </c>
      <c r="C8" s="278" t="s">
        <v>5</v>
      </c>
      <c r="D8" s="278"/>
      <c r="E8" s="278" t="s">
        <v>130</v>
      </c>
      <c r="F8" s="279" t="s">
        <v>6</v>
      </c>
      <c r="G8" s="280" t="s">
        <v>362</v>
      </c>
    </row>
    <row r="9" spans="1:7" ht="18" customHeight="1" thickTop="1" x14ac:dyDescent="0.2">
      <c r="A9" s="54" t="s">
        <v>329</v>
      </c>
      <c r="B9" s="114"/>
      <c r="C9" s="115"/>
      <c r="D9" s="115"/>
      <c r="E9" s="115"/>
      <c r="F9" s="51"/>
      <c r="G9" s="157"/>
    </row>
    <row r="10" spans="1:7" s="202" customFormat="1" ht="17.100000000000001" customHeight="1" x14ac:dyDescent="0.2">
      <c r="A10" s="197" t="s">
        <v>131</v>
      </c>
      <c r="B10" s="198" t="s">
        <v>132</v>
      </c>
      <c r="C10" s="199">
        <v>6</v>
      </c>
      <c r="D10" s="105" t="s">
        <v>148</v>
      </c>
      <c r="E10" s="199">
        <v>90000001001</v>
      </c>
      <c r="F10" s="203" t="s">
        <v>133</v>
      </c>
      <c r="G10" s="222">
        <v>51</v>
      </c>
    </row>
    <row r="11" spans="1:7" s="202" customFormat="1" ht="17.100000000000001" customHeight="1" x14ac:dyDescent="0.2">
      <c r="A11" s="197" t="s">
        <v>131</v>
      </c>
      <c r="B11" s="198" t="s">
        <v>132</v>
      </c>
      <c r="C11" s="199">
        <v>6</v>
      </c>
      <c r="D11" s="105" t="s">
        <v>149</v>
      </c>
      <c r="E11" s="199">
        <v>90000001010</v>
      </c>
      <c r="F11" s="203" t="s">
        <v>133</v>
      </c>
      <c r="G11" s="222">
        <v>0</v>
      </c>
    </row>
    <row r="12" spans="1:7" s="202" customFormat="1" ht="17.100000000000001" customHeight="1" x14ac:dyDescent="0.2">
      <c r="A12" s="197" t="s">
        <v>131</v>
      </c>
      <c r="B12" s="198" t="s">
        <v>132</v>
      </c>
      <c r="C12" s="199">
        <v>6</v>
      </c>
      <c r="D12" s="106" t="s">
        <v>150</v>
      </c>
      <c r="E12" s="199">
        <v>90000001012</v>
      </c>
      <c r="F12" s="203" t="s">
        <v>133</v>
      </c>
      <c r="G12" s="222">
        <v>839</v>
      </c>
    </row>
    <row r="13" spans="1:7" s="202" customFormat="1" ht="17.25" customHeight="1" x14ac:dyDescent="0.2">
      <c r="A13" s="197" t="s">
        <v>131</v>
      </c>
      <c r="B13" s="198" t="s">
        <v>132</v>
      </c>
      <c r="C13" s="199">
        <v>6</v>
      </c>
      <c r="D13" s="105" t="s">
        <v>151</v>
      </c>
      <c r="E13" s="199">
        <v>90000001013</v>
      </c>
      <c r="F13" s="203" t="s">
        <v>133</v>
      </c>
      <c r="G13" s="222">
        <v>3257</v>
      </c>
    </row>
    <row r="14" spans="1:7" s="202" customFormat="1" ht="17.100000000000001" customHeight="1" x14ac:dyDescent="0.2">
      <c r="A14" s="197" t="s">
        <v>131</v>
      </c>
      <c r="B14" s="198" t="s">
        <v>132</v>
      </c>
      <c r="C14" s="199">
        <v>6</v>
      </c>
      <c r="D14" s="105" t="s">
        <v>152</v>
      </c>
      <c r="E14" s="199">
        <v>90000001014</v>
      </c>
      <c r="F14" s="203" t="s">
        <v>133</v>
      </c>
      <c r="G14" s="222">
        <v>26</v>
      </c>
    </row>
    <row r="15" spans="1:7" s="228" customFormat="1" ht="20.25" customHeight="1" x14ac:dyDescent="0.2">
      <c r="A15" s="223" t="s">
        <v>131</v>
      </c>
      <c r="B15" s="224" t="s">
        <v>132</v>
      </c>
      <c r="C15" s="225">
        <v>6</v>
      </c>
      <c r="D15" s="160" t="s">
        <v>153</v>
      </c>
      <c r="E15" s="225">
        <v>90000001015</v>
      </c>
      <c r="F15" s="226" t="s">
        <v>133</v>
      </c>
      <c r="G15" s="227">
        <v>94</v>
      </c>
    </row>
    <row r="16" spans="1:7" s="202" customFormat="1" ht="17.100000000000001" customHeight="1" x14ac:dyDescent="0.2">
      <c r="A16" s="197" t="s">
        <v>131</v>
      </c>
      <c r="B16" s="198" t="s">
        <v>132</v>
      </c>
      <c r="C16" s="199">
        <v>6</v>
      </c>
      <c r="D16" s="105" t="s">
        <v>154</v>
      </c>
      <c r="E16" s="199">
        <v>90000001032</v>
      </c>
      <c r="F16" s="203" t="s">
        <v>133</v>
      </c>
      <c r="G16" s="222">
        <v>196</v>
      </c>
    </row>
    <row r="17" spans="1:7" s="202" customFormat="1" ht="17.100000000000001" customHeight="1" x14ac:dyDescent="0.2">
      <c r="A17" s="197" t="s">
        <v>131</v>
      </c>
      <c r="B17" s="198" t="s">
        <v>132</v>
      </c>
      <c r="C17" s="199">
        <v>6</v>
      </c>
      <c r="D17" s="105" t="s">
        <v>155</v>
      </c>
      <c r="E17" s="199">
        <v>90000001033</v>
      </c>
      <c r="F17" s="203" t="s">
        <v>133</v>
      </c>
      <c r="G17" s="222">
        <v>41</v>
      </c>
    </row>
    <row r="18" spans="1:7" s="202" customFormat="1" ht="17.100000000000001" customHeight="1" x14ac:dyDescent="0.2">
      <c r="A18" s="197" t="s">
        <v>131</v>
      </c>
      <c r="B18" s="198" t="s">
        <v>132</v>
      </c>
      <c r="C18" s="199">
        <v>6</v>
      </c>
      <c r="D18" s="105" t="s">
        <v>156</v>
      </c>
      <c r="E18" s="199">
        <v>90000001034</v>
      </c>
      <c r="F18" s="203" t="s">
        <v>133</v>
      </c>
      <c r="G18" s="222">
        <v>211</v>
      </c>
    </row>
    <row r="19" spans="1:7" s="202" customFormat="1" ht="17.100000000000001" customHeight="1" x14ac:dyDescent="0.2">
      <c r="A19" s="197" t="s">
        <v>131</v>
      </c>
      <c r="B19" s="198" t="s">
        <v>132</v>
      </c>
      <c r="C19" s="199">
        <v>6</v>
      </c>
      <c r="D19" s="105" t="s">
        <v>157</v>
      </c>
      <c r="E19" s="199">
        <v>90000001100</v>
      </c>
      <c r="F19" s="203" t="s">
        <v>133</v>
      </c>
      <c r="G19" s="222">
        <v>37</v>
      </c>
    </row>
    <row r="20" spans="1:7" s="202" customFormat="1" ht="17.100000000000001" customHeight="1" x14ac:dyDescent="0.2">
      <c r="A20" s="197" t="s">
        <v>131</v>
      </c>
      <c r="B20" s="198" t="s">
        <v>132</v>
      </c>
      <c r="C20" s="199">
        <v>6</v>
      </c>
      <c r="D20" s="105" t="s">
        <v>158</v>
      </c>
      <c r="E20" s="199">
        <v>90000001101</v>
      </c>
      <c r="F20" s="203" t="s">
        <v>133</v>
      </c>
      <c r="G20" s="222">
        <v>1040</v>
      </c>
    </row>
    <row r="21" spans="1:7" s="202" customFormat="1" ht="17.100000000000001" customHeight="1" x14ac:dyDescent="0.2">
      <c r="A21" s="197" t="s">
        <v>131</v>
      </c>
      <c r="B21" s="198" t="s">
        <v>132</v>
      </c>
      <c r="C21" s="199">
        <v>6</v>
      </c>
      <c r="D21" s="105" t="s">
        <v>159</v>
      </c>
      <c r="E21" s="199">
        <v>90000001102</v>
      </c>
      <c r="F21" s="203" t="s">
        <v>133</v>
      </c>
      <c r="G21" s="222">
        <v>1966</v>
      </c>
    </row>
    <row r="22" spans="1:7" s="202" customFormat="1" ht="16.5" customHeight="1" x14ac:dyDescent="0.2">
      <c r="A22" s="197" t="s">
        <v>131</v>
      </c>
      <c r="B22" s="198" t="s">
        <v>132</v>
      </c>
      <c r="C22" s="199">
        <v>6</v>
      </c>
      <c r="D22" s="105" t="s">
        <v>160</v>
      </c>
      <c r="E22" s="199">
        <v>90000001103</v>
      </c>
      <c r="F22" s="203" t="s">
        <v>133</v>
      </c>
      <c r="G22" s="222">
        <v>1788</v>
      </c>
    </row>
    <row r="23" spans="1:7" s="202" customFormat="1" ht="17.100000000000001" customHeight="1" x14ac:dyDescent="0.2">
      <c r="A23" s="197" t="s">
        <v>131</v>
      </c>
      <c r="B23" s="198" t="s">
        <v>132</v>
      </c>
      <c r="C23" s="199">
        <v>6</v>
      </c>
      <c r="D23" s="105" t="s">
        <v>161</v>
      </c>
      <c r="E23" s="199">
        <v>90000001104</v>
      </c>
      <c r="F23" s="203" t="s">
        <v>133</v>
      </c>
      <c r="G23" s="222">
        <v>1104</v>
      </c>
    </row>
    <row r="24" spans="1:7" s="202" customFormat="1" ht="17.100000000000001" customHeight="1" x14ac:dyDescent="0.2">
      <c r="A24" s="197" t="s">
        <v>131</v>
      </c>
      <c r="B24" s="198" t="s">
        <v>132</v>
      </c>
      <c r="C24" s="199">
        <v>6</v>
      </c>
      <c r="D24" s="105" t="s">
        <v>162</v>
      </c>
      <c r="E24" s="199">
        <v>90000001105</v>
      </c>
      <c r="F24" s="203" t="s">
        <v>133</v>
      </c>
      <c r="G24" s="222">
        <v>601</v>
      </c>
    </row>
    <row r="25" spans="1:7" s="202" customFormat="1" ht="17.100000000000001" customHeight="1" x14ac:dyDescent="0.2">
      <c r="A25" s="197" t="s">
        <v>131</v>
      </c>
      <c r="B25" s="198" t="s">
        <v>132</v>
      </c>
      <c r="C25" s="199">
        <v>6</v>
      </c>
      <c r="D25" s="105" t="s">
        <v>163</v>
      </c>
      <c r="E25" s="199">
        <v>90000001120</v>
      </c>
      <c r="F25" s="203" t="s">
        <v>133</v>
      </c>
      <c r="G25" s="222">
        <v>184</v>
      </c>
    </row>
    <row r="26" spans="1:7" s="228" customFormat="1" ht="24.75" customHeight="1" x14ac:dyDescent="0.2">
      <c r="A26" s="223" t="s">
        <v>131</v>
      </c>
      <c r="B26" s="224" t="s">
        <v>132</v>
      </c>
      <c r="C26" s="225">
        <v>6</v>
      </c>
      <c r="D26" s="160" t="s">
        <v>164</v>
      </c>
      <c r="E26" s="225">
        <v>90000001121</v>
      </c>
      <c r="F26" s="226" t="s">
        <v>133</v>
      </c>
      <c r="G26" s="227">
        <v>791</v>
      </c>
    </row>
    <row r="27" spans="1:7" s="202" customFormat="1" ht="21.75" customHeight="1" x14ac:dyDescent="0.2">
      <c r="A27" s="197" t="s">
        <v>131</v>
      </c>
      <c r="B27" s="198" t="s">
        <v>132</v>
      </c>
      <c r="C27" s="199">
        <v>6</v>
      </c>
      <c r="D27" s="105" t="s">
        <v>363</v>
      </c>
      <c r="E27" s="199">
        <v>90000001122</v>
      </c>
      <c r="F27" s="203" t="s">
        <v>133</v>
      </c>
      <c r="G27" s="222">
        <v>986</v>
      </c>
    </row>
    <row r="28" spans="1:7" s="202" customFormat="1" ht="17.100000000000001" customHeight="1" x14ac:dyDescent="0.2">
      <c r="A28" s="197" t="s">
        <v>131</v>
      </c>
      <c r="B28" s="198" t="s">
        <v>132</v>
      </c>
      <c r="C28" s="199">
        <v>6</v>
      </c>
      <c r="D28" s="105" t="s">
        <v>165</v>
      </c>
      <c r="E28" s="199">
        <v>90000001123</v>
      </c>
      <c r="F28" s="203" t="s">
        <v>133</v>
      </c>
      <c r="G28" s="222">
        <v>1341</v>
      </c>
    </row>
    <row r="29" spans="1:7" s="202" customFormat="1" ht="17.100000000000001" customHeight="1" x14ac:dyDescent="0.2">
      <c r="A29" s="197" t="s">
        <v>131</v>
      </c>
      <c r="B29" s="198" t="s">
        <v>132</v>
      </c>
      <c r="C29" s="199">
        <v>6</v>
      </c>
      <c r="D29" s="105" t="s">
        <v>166</v>
      </c>
      <c r="E29" s="199">
        <v>90000001150</v>
      </c>
      <c r="F29" s="203" t="s">
        <v>133</v>
      </c>
      <c r="G29" s="222">
        <v>384</v>
      </c>
    </row>
    <row r="30" spans="1:7" s="228" customFormat="1" ht="23.25" customHeight="1" x14ac:dyDescent="0.2">
      <c r="A30" s="223" t="s">
        <v>131</v>
      </c>
      <c r="B30" s="224" t="s">
        <v>132</v>
      </c>
      <c r="C30" s="225">
        <v>6</v>
      </c>
      <c r="D30" s="160" t="s">
        <v>167</v>
      </c>
      <c r="E30" s="225">
        <v>90000001160</v>
      </c>
      <c r="F30" s="226" t="s">
        <v>133</v>
      </c>
      <c r="G30" s="227">
        <v>1084</v>
      </c>
    </row>
    <row r="31" spans="1:7" s="202" customFormat="1" ht="13.5" customHeight="1" x14ac:dyDescent="0.2">
      <c r="A31" s="197" t="s">
        <v>131</v>
      </c>
      <c r="B31" s="198" t="s">
        <v>132</v>
      </c>
      <c r="C31" s="199">
        <v>6</v>
      </c>
      <c r="D31" s="105" t="s">
        <v>169</v>
      </c>
      <c r="E31" s="199">
        <v>90000001200</v>
      </c>
      <c r="F31" s="203" t="s">
        <v>133</v>
      </c>
      <c r="G31" s="222">
        <v>399</v>
      </c>
    </row>
    <row r="32" spans="1:7" s="202" customFormat="1" ht="17.100000000000001" customHeight="1" x14ac:dyDescent="0.2">
      <c r="A32" s="197" t="s">
        <v>131</v>
      </c>
      <c r="B32" s="198" t="s">
        <v>132</v>
      </c>
      <c r="C32" s="199">
        <v>6</v>
      </c>
      <c r="D32" s="105" t="s">
        <v>170</v>
      </c>
      <c r="E32" s="199">
        <v>90000001201</v>
      </c>
      <c r="F32" s="203" t="s">
        <v>133</v>
      </c>
      <c r="G32" s="222">
        <v>1916</v>
      </c>
    </row>
    <row r="33" spans="1:7" s="228" customFormat="1" ht="19.5" customHeight="1" x14ac:dyDescent="0.2">
      <c r="A33" s="223" t="s">
        <v>131</v>
      </c>
      <c r="B33" s="224" t="s">
        <v>132</v>
      </c>
      <c r="C33" s="225">
        <v>6</v>
      </c>
      <c r="D33" s="160" t="s">
        <v>171</v>
      </c>
      <c r="E33" s="225">
        <v>90000001202</v>
      </c>
      <c r="F33" s="226" t="s">
        <v>133</v>
      </c>
      <c r="G33" s="227">
        <v>693</v>
      </c>
    </row>
    <row r="34" spans="1:7" s="202" customFormat="1" ht="17.100000000000001" customHeight="1" x14ac:dyDescent="0.2">
      <c r="A34" s="197" t="s">
        <v>131</v>
      </c>
      <c r="B34" s="198" t="s">
        <v>132</v>
      </c>
      <c r="C34" s="199">
        <v>6</v>
      </c>
      <c r="D34" s="105" t="s">
        <v>172</v>
      </c>
      <c r="E34" s="199">
        <v>90000001204</v>
      </c>
      <c r="F34" s="203" t="s">
        <v>133</v>
      </c>
      <c r="G34" s="222">
        <v>2224</v>
      </c>
    </row>
    <row r="35" spans="1:7" s="228" customFormat="1" ht="25.5" customHeight="1" x14ac:dyDescent="0.2">
      <c r="A35" s="223" t="s">
        <v>131</v>
      </c>
      <c r="B35" s="224" t="s">
        <v>132</v>
      </c>
      <c r="C35" s="225">
        <v>6</v>
      </c>
      <c r="D35" s="160" t="s">
        <v>173</v>
      </c>
      <c r="E35" s="225">
        <v>90000001205</v>
      </c>
      <c r="F35" s="226" t="s">
        <v>133</v>
      </c>
      <c r="G35" s="227">
        <v>746</v>
      </c>
    </row>
    <row r="36" spans="1:7" s="228" customFormat="1" ht="25.5" customHeight="1" x14ac:dyDescent="0.2">
      <c r="A36" s="223" t="s">
        <v>131</v>
      </c>
      <c r="B36" s="224" t="s">
        <v>132</v>
      </c>
      <c r="C36" s="225">
        <v>6</v>
      </c>
      <c r="D36" s="160" t="s">
        <v>174</v>
      </c>
      <c r="E36" s="225">
        <v>90000001206</v>
      </c>
      <c r="F36" s="226" t="s">
        <v>133</v>
      </c>
      <c r="G36" s="227">
        <v>169</v>
      </c>
    </row>
    <row r="37" spans="1:7" s="228" customFormat="1" ht="18.75" customHeight="1" x14ac:dyDescent="0.2">
      <c r="A37" s="223" t="s">
        <v>131</v>
      </c>
      <c r="B37" s="224" t="s">
        <v>132</v>
      </c>
      <c r="C37" s="225">
        <v>6</v>
      </c>
      <c r="D37" s="160" t="s">
        <v>175</v>
      </c>
      <c r="E37" s="225">
        <v>90000001207</v>
      </c>
      <c r="F37" s="226" t="s">
        <v>133</v>
      </c>
      <c r="G37" s="227">
        <v>660</v>
      </c>
    </row>
    <row r="38" spans="1:7" s="202" customFormat="1" ht="16.5" customHeight="1" x14ac:dyDescent="0.2">
      <c r="A38" s="197" t="s">
        <v>131</v>
      </c>
      <c r="B38" s="198" t="s">
        <v>132</v>
      </c>
      <c r="C38" s="199">
        <v>6</v>
      </c>
      <c r="D38" s="105" t="s">
        <v>313</v>
      </c>
      <c r="E38" s="199">
        <v>90000001208</v>
      </c>
      <c r="F38" s="203" t="s">
        <v>133</v>
      </c>
      <c r="G38" s="222">
        <v>632</v>
      </c>
    </row>
    <row r="39" spans="1:7" s="202" customFormat="1" ht="15" customHeight="1" x14ac:dyDescent="0.2">
      <c r="A39" s="197" t="s">
        <v>131</v>
      </c>
      <c r="B39" s="198" t="s">
        <v>132</v>
      </c>
      <c r="C39" s="199">
        <v>6</v>
      </c>
      <c r="D39" s="105" t="s">
        <v>176</v>
      </c>
      <c r="E39" s="199">
        <v>90000001300</v>
      </c>
      <c r="F39" s="203" t="s">
        <v>133</v>
      </c>
      <c r="G39" s="222">
        <v>212</v>
      </c>
    </row>
    <row r="40" spans="1:7" s="202" customFormat="1" ht="17.100000000000001" customHeight="1" x14ac:dyDescent="0.2">
      <c r="A40" s="197" t="s">
        <v>131</v>
      </c>
      <c r="B40" s="198" t="s">
        <v>132</v>
      </c>
      <c r="C40" s="199">
        <v>6</v>
      </c>
      <c r="D40" s="105" t="s">
        <v>177</v>
      </c>
      <c r="E40" s="199">
        <v>90000001301</v>
      </c>
      <c r="F40" s="203" t="s">
        <v>133</v>
      </c>
      <c r="G40" s="222">
        <v>918</v>
      </c>
    </row>
    <row r="41" spans="1:7" s="202" customFormat="1" ht="17.100000000000001" customHeight="1" x14ac:dyDescent="0.2">
      <c r="A41" s="197" t="s">
        <v>131</v>
      </c>
      <c r="B41" s="198" t="s">
        <v>132</v>
      </c>
      <c r="C41" s="199">
        <v>6</v>
      </c>
      <c r="D41" s="105" t="s">
        <v>178</v>
      </c>
      <c r="E41" s="199">
        <v>90000001302</v>
      </c>
      <c r="F41" s="203" t="s">
        <v>133</v>
      </c>
      <c r="G41" s="222">
        <v>116</v>
      </c>
    </row>
    <row r="42" spans="1:7" s="202" customFormat="1" ht="17.100000000000001" customHeight="1" x14ac:dyDescent="0.2">
      <c r="A42" s="197" t="s">
        <v>131</v>
      </c>
      <c r="B42" s="198" t="s">
        <v>132</v>
      </c>
      <c r="C42" s="199">
        <v>6</v>
      </c>
      <c r="D42" s="107" t="s">
        <v>179</v>
      </c>
      <c r="E42" s="199">
        <v>90000001303</v>
      </c>
      <c r="F42" s="203" t="s">
        <v>133</v>
      </c>
      <c r="G42" s="222">
        <v>107</v>
      </c>
    </row>
    <row r="43" spans="1:7" s="202" customFormat="1" ht="16.5" customHeight="1" x14ac:dyDescent="0.2">
      <c r="A43" s="197" t="s">
        <v>131</v>
      </c>
      <c r="B43" s="198" t="s">
        <v>132</v>
      </c>
      <c r="C43" s="199">
        <v>6</v>
      </c>
      <c r="D43" s="102" t="s">
        <v>180</v>
      </c>
      <c r="E43" s="199">
        <v>90000001304</v>
      </c>
      <c r="F43" s="203" t="s">
        <v>133</v>
      </c>
      <c r="G43" s="222">
        <v>59</v>
      </c>
    </row>
    <row r="44" spans="1:7" s="202" customFormat="1" ht="17.100000000000001" customHeight="1" x14ac:dyDescent="0.2">
      <c r="A44" s="197" t="s">
        <v>131</v>
      </c>
      <c r="B44" s="198" t="s">
        <v>132</v>
      </c>
      <c r="C44" s="199">
        <v>6</v>
      </c>
      <c r="D44" s="102" t="s">
        <v>181</v>
      </c>
      <c r="E44" s="199">
        <v>90000001350</v>
      </c>
      <c r="F44" s="203" t="s">
        <v>133</v>
      </c>
      <c r="G44" s="222">
        <v>333</v>
      </c>
    </row>
    <row r="45" spans="1:7" s="202" customFormat="1" ht="17.100000000000001" customHeight="1" x14ac:dyDescent="0.2">
      <c r="A45" s="197" t="s">
        <v>131</v>
      </c>
      <c r="B45" s="198" t="s">
        <v>132</v>
      </c>
      <c r="C45" s="199">
        <v>6</v>
      </c>
      <c r="D45" s="102" t="s">
        <v>182</v>
      </c>
      <c r="E45" s="199">
        <v>90000001351</v>
      </c>
      <c r="F45" s="203" t="s">
        <v>133</v>
      </c>
      <c r="G45" s="222">
        <v>2</v>
      </c>
    </row>
    <row r="46" spans="1:7" s="202" customFormat="1" ht="17.100000000000001" customHeight="1" x14ac:dyDescent="0.2">
      <c r="A46" s="197" t="s">
        <v>131</v>
      </c>
      <c r="B46" s="198" t="s">
        <v>132</v>
      </c>
      <c r="C46" s="199">
        <v>6</v>
      </c>
      <c r="D46" s="102" t="s">
        <v>183</v>
      </c>
      <c r="E46" s="199">
        <v>90000001352</v>
      </c>
      <c r="F46" s="203" t="s">
        <v>133</v>
      </c>
      <c r="G46" s="222">
        <v>34</v>
      </c>
    </row>
    <row r="47" spans="1:7" s="202" customFormat="1" ht="17.100000000000001" customHeight="1" x14ac:dyDescent="0.2">
      <c r="A47" s="197" t="s">
        <v>131</v>
      </c>
      <c r="B47" s="198" t="s">
        <v>132</v>
      </c>
      <c r="C47" s="199">
        <v>6</v>
      </c>
      <c r="D47" s="102" t="s">
        <v>184</v>
      </c>
      <c r="E47" s="199">
        <v>90000001400</v>
      </c>
      <c r="F47" s="203" t="s">
        <v>133</v>
      </c>
      <c r="G47" s="222">
        <v>456</v>
      </c>
    </row>
    <row r="48" spans="1:7" s="202" customFormat="1" ht="17.100000000000001" customHeight="1" x14ac:dyDescent="0.2">
      <c r="A48" s="197" t="s">
        <v>131</v>
      </c>
      <c r="B48" s="198" t="s">
        <v>132</v>
      </c>
      <c r="C48" s="199">
        <v>6</v>
      </c>
      <c r="D48" s="102" t="s">
        <v>314</v>
      </c>
      <c r="E48" s="199">
        <v>90000001420</v>
      </c>
      <c r="F48" s="203" t="s">
        <v>133</v>
      </c>
      <c r="G48" s="222">
        <v>2969</v>
      </c>
    </row>
    <row r="49" spans="1:7" s="202" customFormat="1" ht="17.100000000000001" customHeight="1" x14ac:dyDescent="0.2">
      <c r="A49" s="197" t="s">
        <v>131</v>
      </c>
      <c r="B49" s="198" t="s">
        <v>132</v>
      </c>
      <c r="C49" s="199">
        <v>6</v>
      </c>
      <c r="D49" s="102" t="s">
        <v>185</v>
      </c>
      <c r="E49" s="199">
        <v>90000001450</v>
      </c>
      <c r="F49" s="203" t="s">
        <v>133</v>
      </c>
      <c r="G49" s="222">
        <v>18</v>
      </c>
    </row>
    <row r="50" spans="1:7" s="202" customFormat="1" ht="17.100000000000001" customHeight="1" x14ac:dyDescent="0.2">
      <c r="A50" s="197" t="s">
        <v>131</v>
      </c>
      <c r="B50" s="198" t="s">
        <v>132</v>
      </c>
      <c r="C50" s="199">
        <v>6</v>
      </c>
      <c r="D50" s="102" t="s">
        <v>186</v>
      </c>
      <c r="E50" s="199">
        <v>90000001024</v>
      </c>
      <c r="F50" s="203" t="s">
        <v>133</v>
      </c>
      <c r="G50" s="222">
        <v>147</v>
      </c>
    </row>
    <row r="51" spans="1:7" s="202" customFormat="1" ht="17.100000000000001" customHeight="1" x14ac:dyDescent="0.2">
      <c r="A51" s="197" t="s">
        <v>131</v>
      </c>
      <c r="B51" s="198" t="s">
        <v>132</v>
      </c>
      <c r="C51" s="199">
        <v>6</v>
      </c>
      <c r="D51" s="102" t="s">
        <v>187</v>
      </c>
      <c r="E51" s="199">
        <v>90000001040</v>
      </c>
      <c r="F51" s="203" t="s">
        <v>133</v>
      </c>
      <c r="G51" s="222">
        <v>23</v>
      </c>
    </row>
    <row r="52" spans="1:7" ht="17.100000000000001" customHeight="1" x14ac:dyDescent="0.2">
      <c r="A52" s="197" t="s">
        <v>131</v>
      </c>
      <c r="B52" s="198" t="s">
        <v>132</v>
      </c>
      <c r="C52" s="199">
        <v>6</v>
      </c>
      <c r="D52" s="102" t="s">
        <v>188</v>
      </c>
      <c r="E52" s="199">
        <v>90000001041</v>
      </c>
      <c r="F52" s="203" t="s">
        <v>133</v>
      </c>
      <c r="G52" s="222">
        <v>881</v>
      </c>
    </row>
    <row r="53" spans="1:7" ht="17.100000000000001" customHeight="1" x14ac:dyDescent="0.2">
      <c r="A53" s="197" t="s">
        <v>131</v>
      </c>
      <c r="B53" s="198" t="s">
        <v>132</v>
      </c>
      <c r="C53" s="199">
        <v>6</v>
      </c>
      <c r="D53" s="102" t="s">
        <v>189</v>
      </c>
      <c r="E53" s="199">
        <v>90000001111</v>
      </c>
      <c r="F53" s="203" t="s">
        <v>133</v>
      </c>
      <c r="G53" s="222">
        <v>1096</v>
      </c>
    </row>
    <row r="54" spans="1:7" ht="17.100000000000001" customHeight="1" x14ac:dyDescent="0.2">
      <c r="A54" s="197" t="s">
        <v>131</v>
      </c>
      <c r="B54" s="198" t="s">
        <v>132</v>
      </c>
      <c r="C54" s="199">
        <v>6</v>
      </c>
      <c r="D54" s="102" t="s">
        <v>190</v>
      </c>
      <c r="E54" s="199">
        <v>90000001112</v>
      </c>
      <c r="F54" s="203" t="s">
        <v>133</v>
      </c>
      <c r="G54" s="222">
        <v>186</v>
      </c>
    </row>
    <row r="55" spans="1:7" ht="17.100000000000001" customHeight="1" thickBot="1" x14ac:dyDescent="0.25">
      <c r="A55" s="229" t="s">
        <v>131</v>
      </c>
      <c r="B55" s="230" t="s">
        <v>132</v>
      </c>
      <c r="C55" s="231">
        <v>6</v>
      </c>
      <c r="D55" s="108" t="s">
        <v>191</v>
      </c>
      <c r="E55" s="231">
        <v>90000001135</v>
      </c>
      <c r="F55" s="232" t="s">
        <v>133</v>
      </c>
      <c r="G55" s="233">
        <v>2400</v>
      </c>
    </row>
    <row r="56" spans="1:7" ht="17.100000000000001" customHeight="1" thickTop="1" x14ac:dyDescent="0.2">
      <c r="A56" s="263"/>
      <c r="B56" s="263"/>
      <c r="C56" s="264"/>
      <c r="D56" s="161"/>
      <c r="E56" s="264"/>
      <c r="F56" s="202"/>
      <c r="G56" s="239"/>
    </row>
    <row r="57" spans="1:7" ht="17.100000000000001" customHeight="1" thickBot="1" x14ac:dyDescent="0.25">
      <c r="D57" s="116"/>
      <c r="G57" s="113" t="s">
        <v>2</v>
      </c>
    </row>
    <row r="58" spans="1:7" ht="36.75" customHeight="1" thickTop="1" thickBot="1" x14ac:dyDescent="0.25">
      <c r="A58" s="281" t="s">
        <v>3</v>
      </c>
      <c r="B58" s="282" t="s">
        <v>4</v>
      </c>
      <c r="C58" s="283" t="s">
        <v>5</v>
      </c>
      <c r="D58" s="283"/>
      <c r="E58" s="283" t="s">
        <v>130</v>
      </c>
      <c r="F58" s="284" t="s">
        <v>6</v>
      </c>
      <c r="G58" s="285" t="s">
        <v>362</v>
      </c>
    </row>
    <row r="59" spans="1:7" s="202" customFormat="1" ht="17.100000000000001" customHeight="1" thickTop="1" x14ac:dyDescent="0.2">
      <c r="A59" s="197" t="s">
        <v>131</v>
      </c>
      <c r="B59" s="198" t="s">
        <v>132</v>
      </c>
      <c r="C59" s="199">
        <v>6</v>
      </c>
      <c r="D59" s="102" t="s">
        <v>192</v>
      </c>
      <c r="E59" s="199">
        <v>90000001136</v>
      </c>
      <c r="F59" s="203" t="s">
        <v>133</v>
      </c>
      <c r="G59" s="222">
        <v>878</v>
      </c>
    </row>
    <row r="60" spans="1:7" s="202" customFormat="1" ht="17.100000000000001" customHeight="1" x14ac:dyDescent="0.2">
      <c r="A60" s="197" t="s">
        <v>131</v>
      </c>
      <c r="B60" s="198" t="s">
        <v>132</v>
      </c>
      <c r="C60" s="199">
        <v>6</v>
      </c>
      <c r="D60" s="102" t="s">
        <v>193</v>
      </c>
      <c r="E60" s="199">
        <v>90000001137</v>
      </c>
      <c r="F60" s="203" t="s">
        <v>133</v>
      </c>
      <c r="G60" s="222">
        <v>251</v>
      </c>
    </row>
    <row r="61" spans="1:7" s="202" customFormat="1" ht="17.100000000000001" customHeight="1" x14ac:dyDescent="0.2">
      <c r="A61" s="197" t="s">
        <v>131</v>
      </c>
      <c r="B61" s="198" t="s">
        <v>132</v>
      </c>
      <c r="C61" s="199">
        <v>6</v>
      </c>
      <c r="D61" s="102" t="s">
        <v>194</v>
      </c>
      <c r="E61" s="199">
        <v>90000001138</v>
      </c>
      <c r="F61" s="203" t="s">
        <v>133</v>
      </c>
      <c r="G61" s="222">
        <v>637</v>
      </c>
    </row>
    <row r="62" spans="1:7" s="202" customFormat="1" ht="17.100000000000001" customHeight="1" x14ac:dyDescent="0.2">
      <c r="A62" s="197" t="s">
        <v>131</v>
      </c>
      <c r="B62" s="198" t="s">
        <v>132</v>
      </c>
      <c r="C62" s="199">
        <v>6</v>
      </c>
      <c r="D62" s="102" t="s">
        <v>195</v>
      </c>
      <c r="E62" s="199">
        <v>90000001140</v>
      </c>
      <c r="F62" s="203" t="s">
        <v>133</v>
      </c>
      <c r="G62" s="222">
        <v>1434</v>
      </c>
    </row>
    <row r="63" spans="1:7" s="202" customFormat="1" ht="17.100000000000001" customHeight="1" x14ac:dyDescent="0.2">
      <c r="A63" s="197" t="s">
        <v>131</v>
      </c>
      <c r="B63" s="198" t="s">
        <v>132</v>
      </c>
      <c r="C63" s="199">
        <v>6</v>
      </c>
      <c r="D63" s="102" t="s">
        <v>196</v>
      </c>
      <c r="E63" s="199">
        <v>90000001153</v>
      </c>
      <c r="F63" s="203" t="s">
        <v>133</v>
      </c>
      <c r="G63" s="222">
        <v>1256</v>
      </c>
    </row>
    <row r="64" spans="1:7" s="228" customFormat="1" ht="30.75" customHeight="1" x14ac:dyDescent="0.2">
      <c r="A64" s="223" t="s">
        <v>131</v>
      </c>
      <c r="B64" s="224" t="s">
        <v>132</v>
      </c>
      <c r="C64" s="225">
        <v>6</v>
      </c>
      <c r="D64" s="162" t="s">
        <v>197</v>
      </c>
      <c r="E64" s="225">
        <v>90000001154</v>
      </c>
      <c r="F64" s="226" t="s">
        <v>133</v>
      </c>
      <c r="G64" s="227">
        <v>331</v>
      </c>
    </row>
    <row r="65" spans="1:7" s="202" customFormat="1" ht="17.100000000000001" customHeight="1" x14ac:dyDescent="0.2">
      <c r="A65" s="197" t="s">
        <v>131</v>
      </c>
      <c r="B65" s="198" t="s">
        <v>132</v>
      </c>
      <c r="C65" s="199">
        <v>6</v>
      </c>
      <c r="D65" s="102" t="s">
        <v>198</v>
      </c>
      <c r="E65" s="199">
        <v>90000001163</v>
      </c>
      <c r="F65" s="203" t="s">
        <v>133</v>
      </c>
      <c r="G65" s="222">
        <v>37</v>
      </c>
    </row>
    <row r="66" spans="1:7" s="202" customFormat="1" ht="17.100000000000001" customHeight="1" x14ac:dyDescent="0.2">
      <c r="A66" s="197" t="s">
        <v>131</v>
      </c>
      <c r="B66" s="198" t="s">
        <v>132</v>
      </c>
      <c r="C66" s="199">
        <v>6</v>
      </c>
      <c r="D66" s="102" t="s">
        <v>364</v>
      </c>
      <c r="E66" s="199">
        <v>90000001174</v>
      </c>
      <c r="F66" s="203" t="s">
        <v>133</v>
      </c>
      <c r="G66" s="222">
        <v>524</v>
      </c>
    </row>
    <row r="67" spans="1:7" s="202" customFormat="1" ht="18.75" customHeight="1" x14ac:dyDescent="0.2">
      <c r="A67" s="197" t="s">
        <v>131</v>
      </c>
      <c r="B67" s="198" t="s">
        <v>132</v>
      </c>
      <c r="C67" s="199">
        <v>6</v>
      </c>
      <c r="D67" s="102" t="s">
        <v>199</v>
      </c>
      <c r="E67" s="199">
        <v>90000001221</v>
      </c>
      <c r="F67" s="203" t="s">
        <v>133</v>
      </c>
      <c r="G67" s="222">
        <v>969</v>
      </c>
    </row>
    <row r="68" spans="1:7" s="202" customFormat="1" ht="17.100000000000001" customHeight="1" x14ac:dyDescent="0.2">
      <c r="A68" s="197" t="s">
        <v>131</v>
      </c>
      <c r="B68" s="198" t="s">
        <v>132</v>
      </c>
      <c r="C68" s="199">
        <v>6</v>
      </c>
      <c r="D68" s="102" t="s">
        <v>200</v>
      </c>
      <c r="E68" s="199">
        <v>90000001222</v>
      </c>
      <c r="F68" s="203" t="s">
        <v>133</v>
      </c>
      <c r="G68" s="222">
        <v>79</v>
      </c>
    </row>
    <row r="69" spans="1:7" s="202" customFormat="1" ht="17.100000000000001" customHeight="1" x14ac:dyDescent="0.2">
      <c r="A69" s="197" t="s">
        <v>131</v>
      </c>
      <c r="B69" s="198" t="s">
        <v>132</v>
      </c>
      <c r="C69" s="199">
        <v>6</v>
      </c>
      <c r="D69" s="104" t="s">
        <v>287</v>
      </c>
      <c r="E69" s="199">
        <v>90000001223</v>
      </c>
      <c r="F69" s="203" t="s">
        <v>133</v>
      </c>
      <c r="G69" s="222">
        <v>623</v>
      </c>
    </row>
    <row r="70" spans="1:7" s="202" customFormat="1" ht="17.100000000000001" customHeight="1" x14ac:dyDescent="0.2">
      <c r="A70" s="197" t="s">
        <v>131</v>
      </c>
      <c r="B70" s="198" t="s">
        <v>132</v>
      </c>
      <c r="C70" s="199">
        <v>6</v>
      </c>
      <c r="D70" s="102" t="s">
        <v>201</v>
      </c>
      <c r="E70" s="199">
        <v>90000001311</v>
      </c>
      <c r="F70" s="203" t="s">
        <v>133</v>
      </c>
      <c r="G70" s="222">
        <v>110</v>
      </c>
    </row>
    <row r="71" spans="1:7" s="202" customFormat="1" ht="17.100000000000001" customHeight="1" x14ac:dyDescent="0.2">
      <c r="A71" s="197" t="s">
        <v>131</v>
      </c>
      <c r="B71" s="198" t="s">
        <v>132</v>
      </c>
      <c r="C71" s="199">
        <v>6</v>
      </c>
      <c r="D71" s="102" t="s">
        <v>202</v>
      </c>
      <c r="E71" s="199">
        <v>90000001312</v>
      </c>
      <c r="F71" s="203" t="s">
        <v>133</v>
      </c>
      <c r="G71" s="222">
        <v>23</v>
      </c>
    </row>
    <row r="72" spans="1:7" s="202" customFormat="1" ht="16.5" customHeight="1" x14ac:dyDescent="0.2">
      <c r="A72" s="197" t="s">
        <v>131</v>
      </c>
      <c r="B72" s="198" t="s">
        <v>132</v>
      </c>
      <c r="C72" s="199">
        <v>6</v>
      </c>
      <c r="D72" s="102" t="s">
        <v>203</v>
      </c>
      <c r="E72" s="199">
        <v>90000001313</v>
      </c>
      <c r="F72" s="203" t="s">
        <v>133</v>
      </c>
      <c r="G72" s="222">
        <v>37</v>
      </c>
    </row>
    <row r="73" spans="1:7" s="202" customFormat="1" ht="17.100000000000001" customHeight="1" x14ac:dyDescent="0.2">
      <c r="A73" s="197" t="s">
        <v>131</v>
      </c>
      <c r="B73" s="198" t="s">
        <v>132</v>
      </c>
      <c r="C73" s="199">
        <v>6</v>
      </c>
      <c r="D73" s="104" t="s">
        <v>204</v>
      </c>
      <c r="E73" s="199">
        <v>90000001354</v>
      </c>
      <c r="F73" s="203" t="s">
        <v>133</v>
      </c>
      <c r="G73" s="222">
        <v>4</v>
      </c>
    </row>
    <row r="74" spans="1:7" s="202" customFormat="1" ht="17.100000000000001" customHeight="1" x14ac:dyDescent="0.2">
      <c r="A74" s="197" t="s">
        <v>131</v>
      </c>
      <c r="B74" s="198" t="s">
        <v>132</v>
      </c>
      <c r="C74" s="199">
        <v>6</v>
      </c>
      <c r="D74" s="102" t="s">
        <v>205</v>
      </c>
      <c r="E74" s="199">
        <v>90000001016</v>
      </c>
      <c r="F74" s="203" t="s">
        <v>133</v>
      </c>
      <c r="G74" s="222">
        <v>543</v>
      </c>
    </row>
    <row r="75" spans="1:7" s="202" customFormat="1" ht="17.100000000000001" customHeight="1" x14ac:dyDescent="0.2">
      <c r="A75" s="197" t="s">
        <v>131</v>
      </c>
      <c r="B75" s="198" t="s">
        <v>132</v>
      </c>
      <c r="C75" s="199">
        <v>6</v>
      </c>
      <c r="D75" s="102" t="s">
        <v>206</v>
      </c>
      <c r="E75" s="199">
        <v>90000001017</v>
      </c>
      <c r="F75" s="203" t="s">
        <v>133</v>
      </c>
      <c r="G75" s="222">
        <v>788</v>
      </c>
    </row>
    <row r="76" spans="1:7" s="202" customFormat="1" ht="17.100000000000001" customHeight="1" x14ac:dyDescent="0.2">
      <c r="A76" s="197" t="s">
        <v>131</v>
      </c>
      <c r="B76" s="198" t="s">
        <v>132</v>
      </c>
      <c r="C76" s="199">
        <v>6</v>
      </c>
      <c r="D76" s="102" t="s">
        <v>207</v>
      </c>
      <c r="E76" s="199">
        <v>90000001106</v>
      </c>
      <c r="F76" s="203" t="s">
        <v>133</v>
      </c>
      <c r="G76" s="222">
        <v>677</v>
      </c>
    </row>
    <row r="77" spans="1:7" s="202" customFormat="1" ht="17.100000000000001" customHeight="1" x14ac:dyDescent="0.2">
      <c r="A77" s="197" t="s">
        <v>131</v>
      </c>
      <c r="B77" s="198" t="s">
        <v>132</v>
      </c>
      <c r="C77" s="199">
        <v>6</v>
      </c>
      <c r="D77" s="102" t="s">
        <v>315</v>
      </c>
      <c r="E77" s="199">
        <v>90000001125</v>
      </c>
      <c r="F77" s="203" t="s">
        <v>133</v>
      </c>
      <c r="G77" s="222">
        <v>551</v>
      </c>
    </row>
    <row r="78" spans="1:7" s="202" customFormat="1" ht="16.5" customHeight="1" x14ac:dyDescent="0.2">
      <c r="A78" s="197" t="s">
        <v>131</v>
      </c>
      <c r="B78" s="198" t="s">
        <v>132</v>
      </c>
      <c r="C78" s="199">
        <v>6</v>
      </c>
      <c r="D78" s="102" t="s">
        <v>208</v>
      </c>
      <c r="E78" s="199">
        <v>90000001126</v>
      </c>
      <c r="F78" s="203" t="s">
        <v>133</v>
      </c>
      <c r="G78" s="222">
        <v>125</v>
      </c>
    </row>
    <row r="79" spans="1:7" s="202" customFormat="1" ht="17.100000000000001" customHeight="1" x14ac:dyDescent="0.2">
      <c r="A79" s="197" t="s">
        <v>131</v>
      </c>
      <c r="B79" s="198" t="s">
        <v>132</v>
      </c>
      <c r="C79" s="199">
        <v>6</v>
      </c>
      <c r="D79" s="102" t="s">
        <v>365</v>
      </c>
      <c r="E79" s="199">
        <v>90000001127</v>
      </c>
      <c r="F79" s="203" t="s">
        <v>133</v>
      </c>
      <c r="G79" s="222">
        <v>1679</v>
      </c>
    </row>
    <row r="80" spans="1:7" s="202" customFormat="1" ht="17.100000000000001" customHeight="1" x14ac:dyDescent="0.2">
      <c r="A80" s="197" t="s">
        <v>131</v>
      </c>
      <c r="B80" s="198" t="s">
        <v>132</v>
      </c>
      <c r="C80" s="199">
        <v>6</v>
      </c>
      <c r="D80" s="102" t="s">
        <v>209</v>
      </c>
      <c r="E80" s="199">
        <v>90000001151</v>
      </c>
      <c r="F80" s="203" t="s">
        <v>133</v>
      </c>
      <c r="G80" s="222">
        <v>123</v>
      </c>
    </row>
    <row r="81" spans="1:7" s="202" customFormat="1" ht="17.100000000000001" customHeight="1" x14ac:dyDescent="0.2">
      <c r="A81" s="197" t="s">
        <v>131</v>
      </c>
      <c r="B81" s="198" t="s">
        <v>132</v>
      </c>
      <c r="C81" s="199">
        <v>6</v>
      </c>
      <c r="D81" s="102" t="s">
        <v>210</v>
      </c>
      <c r="E81" s="199">
        <v>90000001161</v>
      </c>
      <c r="F81" s="203" t="s">
        <v>133</v>
      </c>
      <c r="G81" s="222">
        <v>27</v>
      </c>
    </row>
    <row r="82" spans="1:7" s="202" customFormat="1" ht="17.100000000000001" customHeight="1" x14ac:dyDescent="0.2">
      <c r="A82" s="197" t="s">
        <v>131</v>
      </c>
      <c r="B82" s="198" t="s">
        <v>132</v>
      </c>
      <c r="C82" s="199">
        <v>6</v>
      </c>
      <c r="D82" s="104" t="s">
        <v>288</v>
      </c>
      <c r="E82" s="199">
        <v>90000001212</v>
      </c>
      <c r="F82" s="203" t="s">
        <v>133</v>
      </c>
      <c r="G82" s="222">
        <v>211</v>
      </c>
    </row>
    <row r="83" spans="1:7" s="202" customFormat="1" ht="17.100000000000001" customHeight="1" x14ac:dyDescent="0.2">
      <c r="A83" s="197" t="s">
        <v>131</v>
      </c>
      <c r="B83" s="198" t="s">
        <v>132</v>
      </c>
      <c r="C83" s="199">
        <v>6</v>
      </c>
      <c r="D83" s="102" t="s">
        <v>211</v>
      </c>
      <c r="E83" s="199">
        <v>90000001305</v>
      </c>
      <c r="F83" s="203" t="s">
        <v>133</v>
      </c>
      <c r="G83" s="222">
        <v>4</v>
      </c>
    </row>
    <row r="84" spans="1:7" s="202" customFormat="1" ht="17.100000000000001" customHeight="1" x14ac:dyDescent="0.2">
      <c r="A84" s="197" t="s">
        <v>131</v>
      </c>
      <c r="B84" s="198" t="s">
        <v>132</v>
      </c>
      <c r="C84" s="199">
        <v>6</v>
      </c>
      <c r="D84" s="102" t="s">
        <v>212</v>
      </c>
      <c r="E84" s="199">
        <v>90000001401</v>
      </c>
      <c r="F84" s="203" t="s">
        <v>133</v>
      </c>
      <c r="G84" s="222">
        <v>210</v>
      </c>
    </row>
    <row r="85" spans="1:7" s="202" customFormat="1" ht="17.100000000000001" customHeight="1" x14ac:dyDescent="0.2">
      <c r="A85" s="197" t="s">
        <v>131</v>
      </c>
      <c r="B85" s="198" t="s">
        <v>132</v>
      </c>
      <c r="C85" s="199">
        <v>6</v>
      </c>
      <c r="D85" s="109" t="s">
        <v>213</v>
      </c>
      <c r="E85" s="199">
        <v>90000001402</v>
      </c>
      <c r="F85" s="203" t="s">
        <v>133</v>
      </c>
      <c r="G85" s="222">
        <v>37</v>
      </c>
    </row>
    <row r="86" spans="1:7" s="228" customFormat="1" ht="24" customHeight="1" x14ac:dyDescent="0.2">
      <c r="A86" s="223" t="s">
        <v>131</v>
      </c>
      <c r="B86" s="224" t="s">
        <v>132</v>
      </c>
      <c r="C86" s="225">
        <v>6</v>
      </c>
      <c r="D86" s="162" t="s">
        <v>214</v>
      </c>
      <c r="E86" s="225">
        <v>90000001465</v>
      </c>
      <c r="F86" s="226" t="s">
        <v>133</v>
      </c>
      <c r="G86" s="227">
        <v>578</v>
      </c>
    </row>
    <row r="87" spans="1:7" s="202" customFormat="1" ht="16.5" customHeight="1" x14ac:dyDescent="0.2">
      <c r="A87" s="197" t="s">
        <v>131</v>
      </c>
      <c r="B87" s="198" t="s">
        <v>132</v>
      </c>
      <c r="C87" s="199">
        <v>6</v>
      </c>
      <c r="D87" s="102" t="s">
        <v>215</v>
      </c>
      <c r="E87" s="199">
        <v>90000001036</v>
      </c>
      <c r="F87" s="203" t="s">
        <v>133</v>
      </c>
      <c r="G87" s="222">
        <v>294</v>
      </c>
    </row>
    <row r="88" spans="1:7" s="202" customFormat="1" ht="17.100000000000001" customHeight="1" x14ac:dyDescent="0.2">
      <c r="A88" s="197" t="s">
        <v>131</v>
      </c>
      <c r="B88" s="198" t="s">
        <v>132</v>
      </c>
      <c r="C88" s="199">
        <v>6</v>
      </c>
      <c r="D88" s="102" t="s">
        <v>216</v>
      </c>
      <c r="E88" s="199">
        <v>90000001038</v>
      </c>
      <c r="F88" s="203" t="s">
        <v>133</v>
      </c>
      <c r="G88" s="222">
        <v>418</v>
      </c>
    </row>
    <row r="89" spans="1:7" s="202" customFormat="1" ht="17.100000000000001" customHeight="1" x14ac:dyDescent="0.2">
      <c r="A89" s="197" t="s">
        <v>131</v>
      </c>
      <c r="B89" s="198" t="s">
        <v>132</v>
      </c>
      <c r="C89" s="199">
        <v>6</v>
      </c>
      <c r="D89" s="102" t="s">
        <v>217</v>
      </c>
      <c r="E89" s="199">
        <v>90000001108</v>
      </c>
      <c r="F89" s="203" t="s">
        <v>133</v>
      </c>
      <c r="G89" s="222">
        <v>345</v>
      </c>
    </row>
    <row r="90" spans="1:7" s="202" customFormat="1" ht="17.100000000000001" customHeight="1" x14ac:dyDescent="0.2">
      <c r="A90" s="197" t="s">
        <v>131</v>
      </c>
      <c r="B90" s="198" t="s">
        <v>132</v>
      </c>
      <c r="C90" s="199">
        <v>6</v>
      </c>
      <c r="D90" s="102" t="s">
        <v>218</v>
      </c>
      <c r="E90" s="199">
        <v>90000001109</v>
      </c>
      <c r="F90" s="203" t="s">
        <v>133</v>
      </c>
      <c r="G90" s="222">
        <v>602</v>
      </c>
    </row>
    <row r="91" spans="1:7" s="202" customFormat="1" ht="17.100000000000001" customHeight="1" x14ac:dyDescent="0.2">
      <c r="A91" s="197" t="s">
        <v>131</v>
      </c>
      <c r="B91" s="198" t="s">
        <v>132</v>
      </c>
      <c r="C91" s="199">
        <v>6</v>
      </c>
      <c r="D91" s="102" t="s">
        <v>219</v>
      </c>
      <c r="E91" s="199">
        <v>90000001110</v>
      </c>
      <c r="F91" s="203" t="s">
        <v>133</v>
      </c>
      <c r="G91" s="222">
        <v>918</v>
      </c>
    </row>
    <row r="92" spans="1:7" s="202" customFormat="1" ht="18.75" customHeight="1" x14ac:dyDescent="0.2">
      <c r="A92" s="197" t="s">
        <v>131</v>
      </c>
      <c r="B92" s="198" t="s">
        <v>132</v>
      </c>
      <c r="C92" s="199">
        <v>6</v>
      </c>
      <c r="D92" s="104" t="s">
        <v>220</v>
      </c>
      <c r="E92" s="199">
        <v>90000001128</v>
      </c>
      <c r="F92" s="203" t="s">
        <v>133</v>
      </c>
      <c r="G92" s="222">
        <v>843</v>
      </c>
    </row>
    <row r="93" spans="1:7" s="202" customFormat="1" ht="17.100000000000001" customHeight="1" x14ac:dyDescent="0.2">
      <c r="A93" s="197" t="s">
        <v>131</v>
      </c>
      <c r="B93" s="198" t="s">
        <v>132</v>
      </c>
      <c r="C93" s="199">
        <v>6</v>
      </c>
      <c r="D93" s="104" t="s">
        <v>221</v>
      </c>
      <c r="E93" s="199">
        <v>90000001129</v>
      </c>
      <c r="F93" s="203" t="s">
        <v>133</v>
      </c>
      <c r="G93" s="222">
        <v>345</v>
      </c>
    </row>
    <row r="94" spans="1:7" s="202" customFormat="1" ht="17.100000000000001" customHeight="1" x14ac:dyDescent="0.2">
      <c r="A94" s="197" t="s">
        <v>131</v>
      </c>
      <c r="B94" s="198" t="s">
        <v>132</v>
      </c>
      <c r="C94" s="199">
        <v>6</v>
      </c>
      <c r="D94" s="102" t="s">
        <v>222</v>
      </c>
      <c r="E94" s="199">
        <v>90000001130</v>
      </c>
      <c r="F94" s="203" t="s">
        <v>133</v>
      </c>
      <c r="G94" s="222">
        <v>374</v>
      </c>
    </row>
    <row r="95" spans="1:7" s="202" customFormat="1" ht="17.100000000000001" customHeight="1" x14ac:dyDescent="0.2">
      <c r="A95" s="197" t="s">
        <v>131</v>
      </c>
      <c r="B95" s="198" t="s">
        <v>132</v>
      </c>
      <c r="C95" s="199">
        <v>6</v>
      </c>
      <c r="D95" s="102" t="s">
        <v>223</v>
      </c>
      <c r="E95" s="199">
        <v>90000001131</v>
      </c>
      <c r="F95" s="203" t="s">
        <v>133</v>
      </c>
      <c r="G95" s="222">
        <v>830</v>
      </c>
    </row>
    <row r="96" spans="1:7" s="202" customFormat="1" ht="17.100000000000001" customHeight="1" x14ac:dyDescent="0.2">
      <c r="A96" s="197" t="s">
        <v>131</v>
      </c>
      <c r="B96" s="198" t="s">
        <v>132</v>
      </c>
      <c r="C96" s="199">
        <v>6</v>
      </c>
      <c r="D96" s="102" t="s">
        <v>224</v>
      </c>
      <c r="E96" s="199">
        <v>90000001132</v>
      </c>
      <c r="F96" s="203" t="s">
        <v>133</v>
      </c>
      <c r="G96" s="222">
        <v>869</v>
      </c>
    </row>
    <row r="97" spans="1:7" s="228" customFormat="1" ht="28.5" customHeight="1" x14ac:dyDescent="0.2">
      <c r="A97" s="223" t="s">
        <v>131</v>
      </c>
      <c r="B97" s="224" t="s">
        <v>132</v>
      </c>
      <c r="C97" s="225">
        <v>6</v>
      </c>
      <c r="D97" s="160" t="s">
        <v>225</v>
      </c>
      <c r="E97" s="225">
        <v>90000001133</v>
      </c>
      <c r="F97" s="226" t="s">
        <v>133</v>
      </c>
      <c r="G97" s="227">
        <v>598</v>
      </c>
    </row>
    <row r="98" spans="1:7" s="202" customFormat="1" ht="17.100000000000001" customHeight="1" x14ac:dyDescent="0.2">
      <c r="A98" s="197" t="s">
        <v>131</v>
      </c>
      <c r="B98" s="198" t="s">
        <v>132</v>
      </c>
      <c r="C98" s="199">
        <v>6</v>
      </c>
      <c r="D98" s="102" t="s">
        <v>226</v>
      </c>
      <c r="E98" s="199">
        <v>90000001134</v>
      </c>
      <c r="F98" s="203" t="s">
        <v>133</v>
      </c>
      <c r="G98" s="222">
        <v>1034</v>
      </c>
    </row>
    <row r="99" spans="1:7" s="228" customFormat="1" ht="24" customHeight="1" x14ac:dyDescent="0.2">
      <c r="A99" s="223" t="s">
        <v>131</v>
      </c>
      <c r="B99" s="224" t="s">
        <v>132</v>
      </c>
      <c r="C99" s="225">
        <v>6</v>
      </c>
      <c r="D99" s="162" t="s">
        <v>227</v>
      </c>
      <c r="E99" s="225">
        <v>90000001152</v>
      </c>
      <c r="F99" s="226" t="s">
        <v>133</v>
      </c>
      <c r="G99" s="227">
        <v>368</v>
      </c>
    </row>
    <row r="100" spans="1:7" s="202" customFormat="1" ht="17.100000000000001" customHeight="1" x14ac:dyDescent="0.2">
      <c r="A100" s="197" t="s">
        <v>131</v>
      </c>
      <c r="B100" s="198" t="s">
        <v>132</v>
      </c>
      <c r="C100" s="199">
        <v>6</v>
      </c>
      <c r="D100" s="104" t="s">
        <v>228</v>
      </c>
      <c r="E100" s="199">
        <v>90000001162</v>
      </c>
      <c r="F100" s="203" t="s">
        <v>133</v>
      </c>
      <c r="G100" s="222">
        <v>172</v>
      </c>
    </row>
    <row r="101" spans="1:7" s="228" customFormat="1" ht="23.25" customHeight="1" x14ac:dyDescent="0.2">
      <c r="A101" s="223" t="s">
        <v>131</v>
      </c>
      <c r="B101" s="224" t="s">
        <v>132</v>
      </c>
      <c r="C101" s="225">
        <v>6</v>
      </c>
      <c r="D101" s="162" t="s">
        <v>229</v>
      </c>
      <c r="E101" s="225">
        <v>90000001171</v>
      </c>
      <c r="F101" s="226" t="s">
        <v>133</v>
      </c>
      <c r="G101" s="227">
        <v>704</v>
      </c>
    </row>
    <row r="102" spans="1:7" s="202" customFormat="1" ht="17.100000000000001" customHeight="1" x14ac:dyDescent="0.2">
      <c r="A102" s="197" t="s">
        <v>131</v>
      </c>
      <c r="B102" s="198" t="s">
        <v>132</v>
      </c>
      <c r="C102" s="199">
        <v>6</v>
      </c>
      <c r="D102" s="102" t="s">
        <v>230</v>
      </c>
      <c r="E102" s="199">
        <v>90000001173</v>
      </c>
      <c r="F102" s="203" t="s">
        <v>133</v>
      </c>
      <c r="G102" s="222">
        <v>2145</v>
      </c>
    </row>
    <row r="103" spans="1:7" ht="17.25" customHeight="1" x14ac:dyDescent="0.2">
      <c r="A103" s="197" t="s">
        <v>131</v>
      </c>
      <c r="B103" s="198" t="s">
        <v>132</v>
      </c>
      <c r="C103" s="199">
        <v>6</v>
      </c>
      <c r="D103" s="102" t="s">
        <v>231</v>
      </c>
      <c r="E103" s="199">
        <v>90000001216</v>
      </c>
      <c r="F103" s="203" t="s">
        <v>133</v>
      </c>
      <c r="G103" s="222">
        <v>239</v>
      </c>
    </row>
    <row r="104" spans="1:7" ht="17.25" customHeight="1" x14ac:dyDescent="0.2">
      <c r="A104" s="197" t="s">
        <v>131</v>
      </c>
      <c r="B104" s="198" t="s">
        <v>132</v>
      </c>
      <c r="C104" s="199">
        <v>6</v>
      </c>
      <c r="D104" s="102" t="s">
        <v>232</v>
      </c>
      <c r="E104" s="199">
        <v>90000001218</v>
      </c>
      <c r="F104" s="203" t="s">
        <v>133</v>
      </c>
      <c r="G104" s="222">
        <v>235</v>
      </c>
    </row>
    <row r="105" spans="1:7" ht="17.25" customHeight="1" x14ac:dyDescent="0.2">
      <c r="A105" s="197" t="s">
        <v>131</v>
      </c>
      <c r="B105" s="198" t="s">
        <v>132</v>
      </c>
      <c r="C105" s="199">
        <v>6</v>
      </c>
      <c r="D105" s="102" t="s">
        <v>233</v>
      </c>
      <c r="E105" s="199">
        <v>90000001307</v>
      </c>
      <c r="F105" s="203" t="s">
        <v>133</v>
      </c>
      <c r="G105" s="222">
        <v>39</v>
      </c>
    </row>
    <row r="106" spans="1:7" ht="17.25" customHeight="1" x14ac:dyDescent="0.2">
      <c r="A106" s="197" t="s">
        <v>131</v>
      </c>
      <c r="B106" s="198" t="s">
        <v>132</v>
      </c>
      <c r="C106" s="199">
        <v>6</v>
      </c>
      <c r="D106" s="102" t="s">
        <v>234</v>
      </c>
      <c r="E106" s="199">
        <v>90000001309</v>
      </c>
      <c r="F106" s="203" t="s">
        <v>133</v>
      </c>
      <c r="G106" s="222">
        <v>202</v>
      </c>
    </row>
    <row r="107" spans="1:7" ht="17.25" customHeight="1" thickBot="1" x14ac:dyDescent="0.25">
      <c r="A107" s="229" t="s">
        <v>131</v>
      </c>
      <c r="B107" s="230" t="s">
        <v>132</v>
      </c>
      <c r="C107" s="231">
        <v>6</v>
      </c>
      <c r="D107" s="262" t="s">
        <v>235</v>
      </c>
      <c r="E107" s="231">
        <v>90000001310</v>
      </c>
      <c r="F107" s="232" t="s">
        <v>133</v>
      </c>
      <c r="G107" s="233">
        <v>14</v>
      </c>
    </row>
    <row r="108" spans="1:7" ht="24.75" customHeight="1" thickTop="1" x14ac:dyDescent="0.2"/>
    <row r="109" spans="1:7" ht="24.75" customHeight="1" x14ac:dyDescent="0.2"/>
    <row r="110" spans="1:7" ht="17.100000000000001" customHeight="1" thickBot="1" x14ac:dyDescent="0.25">
      <c r="A110" s="121"/>
      <c r="B110" s="121"/>
      <c r="C110" s="122"/>
      <c r="D110" s="122"/>
      <c r="E110" s="122"/>
      <c r="G110" s="123" t="s">
        <v>2</v>
      </c>
    </row>
    <row r="111" spans="1:7" ht="30.75" customHeight="1" thickTop="1" thickBot="1" x14ac:dyDescent="0.25">
      <c r="A111" s="281" t="s">
        <v>3</v>
      </c>
      <c r="B111" s="282" t="s">
        <v>4</v>
      </c>
      <c r="C111" s="283" t="s">
        <v>5</v>
      </c>
      <c r="D111" s="283"/>
      <c r="E111" s="283" t="s">
        <v>130</v>
      </c>
      <c r="F111" s="284" t="s">
        <v>6</v>
      </c>
      <c r="G111" s="285" t="s">
        <v>362</v>
      </c>
    </row>
    <row r="112" spans="1:7" s="202" customFormat="1" ht="15" thickTop="1" x14ac:dyDescent="0.2">
      <c r="A112" s="197" t="s">
        <v>131</v>
      </c>
      <c r="B112" s="198" t="s">
        <v>132</v>
      </c>
      <c r="C112" s="199">
        <v>6</v>
      </c>
      <c r="D112" s="104" t="s">
        <v>236</v>
      </c>
      <c r="E112" s="199">
        <v>90000001353</v>
      </c>
      <c r="F112" s="203" t="s">
        <v>133</v>
      </c>
      <c r="G112" s="222">
        <v>68</v>
      </c>
    </row>
    <row r="113" spans="1:8" s="202" customFormat="1" ht="17.100000000000001" customHeight="1" x14ac:dyDescent="0.2">
      <c r="A113" s="197" t="s">
        <v>131</v>
      </c>
      <c r="B113" s="198" t="s">
        <v>132</v>
      </c>
      <c r="C113" s="199">
        <v>6</v>
      </c>
      <c r="D113" s="102" t="s">
        <v>237</v>
      </c>
      <c r="E113" s="199">
        <v>90000001403</v>
      </c>
      <c r="F113" s="203" t="s">
        <v>133</v>
      </c>
      <c r="G113" s="222">
        <v>179</v>
      </c>
    </row>
    <row r="114" spans="1:8" s="202" customFormat="1" ht="17.100000000000001" customHeight="1" x14ac:dyDescent="0.2">
      <c r="A114" s="197" t="s">
        <v>131</v>
      </c>
      <c r="B114" s="198" t="s">
        <v>132</v>
      </c>
      <c r="C114" s="199">
        <v>6</v>
      </c>
      <c r="D114" s="102" t="s">
        <v>238</v>
      </c>
      <c r="E114" s="199">
        <v>90000001404</v>
      </c>
      <c r="F114" s="203" t="s">
        <v>133</v>
      </c>
      <c r="G114" s="222">
        <v>227</v>
      </c>
    </row>
    <row r="115" spans="1:8" s="202" customFormat="1" ht="17.100000000000001" customHeight="1" x14ac:dyDescent="0.2">
      <c r="A115" s="197" t="s">
        <v>131</v>
      </c>
      <c r="B115" s="198" t="s">
        <v>132</v>
      </c>
      <c r="C115" s="199">
        <v>6</v>
      </c>
      <c r="D115" s="102" t="s">
        <v>239</v>
      </c>
      <c r="E115" s="199">
        <v>90000001405</v>
      </c>
      <c r="F115" s="203" t="s">
        <v>133</v>
      </c>
      <c r="G115" s="222">
        <v>26</v>
      </c>
    </row>
    <row r="116" spans="1:8" s="228" customFormat="1" ht="25.5" customHeight="1" x14ac:dyDescent="0.2">
      <c r="A116" s="223" t="s">
        <v>131</v>
      </c>
      <c r="B116" s="224" t="s">
        <v>132</v>
      </c>
      <c r="C116" s="225">
        <v>6</v>
      </c>
      <c r="D116" s="162" t="s">
        <v>240</v>
      </c>
      <c r="E116" s="225">
        <v>90000001025</v>
      </c>
      <c r="F116" s="226" t="s">
        <v>133</v>
      </c>
      <c r="G116" s="227">
        <v>10</v>
      </c>
    </row>
    <row r="117" spans="1:8" s="202" customFormat="1" ht="16.5" customHeight="1" x14ac:dyDescent="0.2">
      <c r="A117" s="197" t="s">
        <v>131</v>
      </c>
      <c r="B117" s="198" t="s">
        <v>132</v>
      </c>
      <c r="C117" s="199">
        <v>6</v>
      </c>
      <c r="D117" s="102" t="s">
        <v>241</v>
      </c>
      <c r="E117" s="199">
        <v>90000001043</v>
      </c>
      <c r="F117" s="203" t="s">
        <v>133</v>
      </c>
      <c r="G117" s="222">
        <v>264</v>
      </c>
    </row>
    <row r="118" spans="1:8" s="202" customFormat="1" ht="16.5" customHeight="1" x14ac:dyDescent="0.2">
      <c r="A118" s="197" t="s">
        <v>131</v>
      </c>
      <c r="B118" s="198" t="s">
        <v>132</v>
      </c>
      <c r="C118" s="199">
        <v>6</v>
      </c>
      <c r="D118" s="102" t="s">
        <v>242</v>
      </c>
      <c r="E118" s="199">
        <v>90000001113</v>
      </c>
      <c r="F118" s="203" t="s">
        <v>133</v>
      </c>
      <c r="G118" s="222">
        <v>764</v>
      </c>
    </row>
    <row r="119" spans="1:8" s="202" customFormat="1" ht="17.100000000000001" customHeight="1" x14ac:dyDescent="0.2">
      <c r="A119" s="197" t="s">
        <v>131</v>
      </c>
      <c r="B119" s="198" t="s">
        <v>132</v>
      </c>
      <c r="C119" s="199">
        <v>6</v>
      </c>
      <c r="D119" s="102" t="s">
        <v>243</v>
      </c>
      <c r="E119" s="199">
        <v>90000001142</v>
      </c>
      <c r="F119" s="203" t="s">
        <v>133</v>
      </c>
      <c r="G119" s="222">
        <v>2265</v>
      </c>
    </row>
    <row r="120" spans="1:8" s="202" customFormat="1" ht="17.100000000000001" customHeight="1" x14ac:dyDescent="0.2">
      <c r="A120" s="197" t="s">
        <v>131</v>
      </c>
      <c r="B120" s="198" t="s">
        <v>132</v>
      </c>
      <c r="C120" s="199">
        <v>6</v>
      </c>
      <c r="D120" s="102" t="s">
        <v>244</v>
      </c>
      <c r="E120" s="199">
        <v>90000001175</v>
      </c>
      <c r="F120" s="203" t="s">
        <v>133</v>
      </c>
      <c r="G120" s="222">
        <v>461</v>
      </c>
    </row>
    <row r="121" spans="1:8" s="202" customFormat="1" ht="17.100000000000001" customHeight="1" x14ac:dyDescent="0.2">
      <c r="A121" s="197" t="s">
        <v>131</v>
      </c>
      <c r="B121" s="198" t="s">
        <v>132</v>
      </c>
      <c r="C121" s="199">
        <v>6</v>
      </c>
      <c r="D121" s="102" t="s">
        <v>245</v>
      </c>
      <c r="E121" s="199">
        <v>90000001225</v>
      </c>
      <c r="F121" s="203" t="s">
        <v>133</v>
      </c>
      <c r="G121" s="222">
        <v>686</v>
      </c>
    </row>
    <row r="122" spans="1:8" s="202" customFormat="1" ht="21" customHeight="1" x14ac:dyDescent="0.2">
      <c r="A122" s="197" t="s">
        <v>131</v>
      </c>
      <c r="B122" s="198" t="s">
        <v>132</v>
      </c>
      <c r="C122" s="199">
        <v>6</v>
      </c>
      <c r="D122" s="102" t="s">
        <v>246</v>
      </c>
      <c r="E122" s="199">
        <v>90000001226</v>
      </c>
      <c r="F122" s="203" t="s">
        <v>133</v>
      </c>
      <c r="G122" s="222">
        <v>1375</v>
      </c>
    </row>
    <row r="123" spans="1:8" s="202" customFormat="1" ht="17.100000000000001" customHeight="1" x14ac:dyDescent="0.2">
      <c r="A123" s="197" t="s">
        <v>131</v>
      </c>
      <c r="B123" s="198" t="s">
        <v>132</v>
      </c>
      <c r="C123" s="199">
        <v>6</v>
      </c>
      <c r="D123" s="102" t="s">
        <v>247</v>
      </c>
      <c r="E123" s="199">
        <v>90000001227</v>
      </c>
      <c r="F123" s="203" t="s">
        <v>133</v>
      </c>
      <c r="G123" s="222">
        <v>716</v>
      </c>
    </row>
    <row r="124" spans="1:8" s="202" customFormat="1" ht="17.100000000000001" customHeight="1" x14ac:dyDescent="0.2">
      <c r="A124" s="197" t="s">
        <v>131</v>
      </c>
      <c r="B124" s="198" t="s">
        <v>132</v>
      </c>
      <c r="C124" s="199">
        <v>6</v>
      </c>
      <c r="D124" s="102" t="s">
        <v>248</v>
      </c>
      <c r="E124" s="199">
        <v>90000001314</v>
      </c>
      <c r="F124" s="203" t="s">
        <v>133</v>
      </c>
      <c r="G124" s="222">
        <v>23</v>
      </c>
    </row>
    <row r="125" spans="1:8" s="202" customFormat="1" ht="17.100000000000001" customHeight="1" x14ac:dyDescent="0.2">
      <c r="A125" s="197" t="s">
        <v>131</v>
      </c>
      <c r="B125" s="198" t="s">
        <v>132</v>
      </c>
      <c r="C125" s="199">
        <v>6</v>
      </c>
      <c r="D125" s="102" t="s">
        <v>249</v>
      </c>
      <c r="E125" s="199">
        <v>90000001315</v>
      </c>
      <c r="F125" s="203" t="s">
        <v>133</v>
      </c>
      <c r="G125" s="222">
        <v>31</v>
      </c>
    </row>
    <row r="126" spans="1:8" s="202" customFormat="1" ht="17.100000000000001" customHeight="1" thickBot="1" x14ac:dyDescent="0.25">
      <c r="A126" s="229" t="s">
        <v>131</v>
      </c>
      <c r="B126" s="230" t="s">
        <v>132</v>
      </c>
      <c r="C126" s="231">
        <v>6</v>
      </c>
      <c r="D126" s="108" t="s">
        <v>250</v>
      </c>
      <c r="E126" s="231">
        <v>90000001407</v>
      </c>
      <c r="F126" s="232" t="s">
        <v>133</v>
      </c>
      <c r="G126" s="233">
        <v>115</v>
      </c>
      <c r="H126" s="234"/>
    </row>
    <row r="127" spans="1:8" s="291" customFormat="1" ht="17.100000000000001" customHeight="1" thickTop="1" thickBot="1" x14ac:dyDescent="0.3">
      <c r="A127" s="286" t="s">
        <v>140</v>
      </c>
      <c r="B127" s="287"/>
      <c r="C127" s="288"/>
      <c r="D127" s="288"/>
      <c r="E127" s="288"/>
      <c r="F127" s="289"/>
      <c r="G127" s="290">
        <f>SUM(G10:G126)</f>
        <v>64961</v>
      </c>
    </row>
    <row r="128" spans="1:8" ht="17.100000000000001" hidden="1" customHeight="1" thickTop="1" x14ac:dyDescent="0.25">
      <c r="A128" s="54" t="s">
        <v>351</v>
      </c>
      <c r="B128" s="171"/>
      <c r="C128" s="172"/>
      <c r="D128" s="173"/>
      <c r="E128" s="172"/>
      <c r="F128" s="174"/>
      <c r="G128" s="265"/>
    </row>
    <row r="129" spans="1:8" s="202" customFormat="1" ht="17.100000000000001" hidden="1" customHeight="1" x14ac:dyDescent="0.2">
      <c r="A129" s="235">
        <v>6172</v>
      </c>
      <c r="B129" s="198">
        <v>2122</v>
      </c>
      <c r="C129" s="199">
        <v>10</v>
      </c>
      <c r="D129" s="102" t="s">
        <v>330</v>
      </c>
      <c r="E129" s="199">
        <v>90000001012</v>
      </c>
      <c r="F129" s="203" t="s">
        <v>133</v>
      </c>
      <c r="G129" s="222">
        <v>0</v>
      </c>
      <c r="H129" s="234"/>
    </row>
    <row r="130" spans="1:8" s="202" customFormat="1" ht="17.100000000000001" hidden="1" customHeight="1" x14ac:dyDescent="0.2">
      <c r="A130" s="235">
        <v>6172</v>
      </c>
      <c r="B130" s="198">
        <v>2122</v>
      </c>
      <c r="C130" s="199">
        <v>10</v>
      </c>
      <c r="D130" s="102" t="s">
        <v>331</v>
      </c>
      <c r="E130" s="199">
        <v>90000001137</v>
      </c>
      <c r="F130" s="203" t="s">
        <v>133</v>
      </c>
      <c r="G130" s="222"/>
      <c r="H130" s="234"/>
    </row>
    <row r="131" spans="1:8" s="202" customFormat="1" ht="17.100000000000001" hidden="1" customHeight="1" x14ac:dyDescent="0.2">
      <c r="A131" s="235">
        <v>6172</v>
      </c>
      <c r="B131" s="198">
        <v>2122</v>
      </c>
      <c r="C131" s="199">
        <v>10</v>
      </c>
      <c r="D131" s="105" t="s">
        <v>159</v>
      </c>
      <c r="E131" s="199">
        <v>90000001102</v>
      </c>
      <c r="F131" s="203" t="s">
        <v>133</v>
      </c>
      <c r="G131" s="222"/>
      <c r="H131" s="234"/>
    </row>
    <row r="132" spans="1:8" s="202" customFormat="1" ht="17.100000000000001" hidden="1" customHeight="1" x14ac:dyDescent="0.2">
      <c r="A132" s="235">
        <v>6172</v>
      </c>
      <c r="B132" s="198">
        <v>2122</v>
      </c>
      <c r="C132" s="199">
        <v>10</v>
      </c>
      <c r="D132" s="102" t="s">
        <v>332</v>
      </c>
      <c r="E132" s="199">
        <v>90000001104</v>
      </c>
      <c r="F132" s="203" t="s">
        <v>133</v>
      </c>
      <c r="G132" s="222"/>
      <c r="H132" s="234"/>
    </row>
    <row r="133" spans="1:8" s="202" customFormat="1" ht="24" hidden="1" customHeight="1" x14ac:dyDescent="0.2">
      <c r="A133" s="235">
        <v>6172</v>
      </c>
      <c r="B133" s="198">
        <v>2122</v>
      </c>
      <c r="C133" s="199">
        <v>10</v>
      </c>
      <c r="D133" s="102" t="s">
        <v>333</v>
      </c>
      <c r="E133" s="199">
        <v>90000001015</v>
      </c>
      <c r="F133" s="203" t="s">
        <v>133</v>
      </c>
      <c r="G133" s="222"/>
      <c r="H133" s="234"/>
    </row>
    <row r="134" spans="1:8" s="202" customFormat="1" ht="24" hidden="1" customHeight="1" x14ac:dyDescent="0.2">
      <c r="A134" s="235">
        <v>6172</v>
      </c>
      <c r="B134" s="198">
        <v>2122</v>
      </c>
      <c r="C134" s="199">
        <v>10</v>
      </c>
      <c r="D134" s="102" t="s">
        <v>334</v>
      </c>
      <c r="E134" s="199">
        <v>90000001101</v>
      </c>
      <c r="F134" s="203" t="s">
        <v>133</v>
      </c>
      <c r="G134" s="222"/>
      <c r="H134" s="234"/>
    </row>
    <row r="135" spans="1:8" s="202" customFormat="1" ht="17.100000000000001" hidden="1" customHeight="1" x14ac:dyDescent="0.2">
      <c r="A135" s="235">
        <v>6172</v>
      </c>
      <c r="B135" s="198">
        <v>2122</v>
      </c>
      <c r="C135" s="199">
        <v>10</v>
      </c>
      <c r="D135" s="102" t="s">
        <v>335</v>
      </c>
      <c r="E135" s="199">
        <v>90000001171</v>
      </c>
      <c r="F135" s="203" t="s">
        <v>133</v>
      </c>
      <c r="G135" s="222"/>
      <c r="H135" s="234"/>
    </row>
    <row r="136" spans="1:8" s="202" customFormat="1" ht="17.100000000000001" hidden="1" customHeight="1" x14ac:dyDescent="0.2">
      <c r="A136" s="235">
        <v>6172</v>
      </c>
      <c r="B136" s="198">
        <v>2122</v>
      </c>
      <c r="C136" s="199">
        <v>10</v>
      </c>
      <c r="D136" s="102" t="s">
        <v>336</v>
      </c>
      <c r="E136" s="199">
        <v>90000001465</v>
      </c>
      <c r="F136" s="203" t="s">
        <v>133</v>
      </c>
      <c r="G136" s="222"/>
      <c r="H136" s="234"/>
    </row>
    <row r="137" spans="1:8" s="202" customFormat="1" ht="17.100000000000001" hidden="1" customHeight="1" x14ac:dyDescent="0.2">
      <c r="A137" s="235">
        <v>6172</v>
      </c>
      <c r="B137" s="198">
        <v>2122</v>
      </c>
      <c r="C137" s="199">
        <v>10</v>
      </c>
      <c r="D137" s="102" t="s">
        <v>191</v>
      </c>
      <c r="E137" s="199">
        <v>90000001135</v>
      </c>
      <c r="F137" s="203" t="s">
        <v>133</v>
      </c>
      <c r="G137" s="222"/>
      <c r="H137" s="234"/>
    </row>
    <row r="138" spans="1:8" s="202" customFormat="1" ht="17.100000000000001" hidden="1" customHeight="1" x14ac:dyDescent="0.2">
      <c r="A138" s="235">
        <v>6172</v>
      </c>
      <c r="B138" s="198">
        <v>2122</v>
      </c>
      <c r="C138" s="199">
        <v>10</v>
      </c>
      <c r="D138" s="102" t="s">
        <v>337</v>
      </c>
      <c r="E138" s="199">
        <v>90000001140</v>
      </c>
      <c r="F138" s="203" t="s">
        <v>133</v>
      </c>
      <c r="G138" s="222"/>
      <c r="H138" s="234"/>
    </row>
    <row r="139" spans="1:8" s="202" customFormat="1" ht="17.100000000000001" hidden="1" customHeight="1" x14ac:dyDescent="0.2">
      <c r="A139" s="235">
        <v>6172</v>
      </c>
      <c r="B139" s="198">
        <v>2122</v>
      </c>
      <c r="C139" s="199">
        <v>10</v>
      </c>
      <c r="D139" s="102" t="s">
        <v>338</v>
      </c>
      <c r="E139" s="199">
        <v>90000001113</v>
      </c>
      <c r="F139" s="203" t="s">
        <v>133</v>
      </c>
      <c r="G139" s="222"/>
      <c r="H139" s="234"/>
    </row>
    <row r="140" spans="1:8" s="202" customFormat="1" ht="17.100000000000001" hidden="1" customHeight="1" x14ac:dyDescent="0.2">
      <c r="A140" s="235">
        <v>6172</v>
      </c>
      <c r="B140" s="198">
        <v>2122</v>
      </c>
      <c r="C140" s="199">
        <v>10</v>
      </c>
      <c r="D140" s="102" t="s">
        <v>339</v>
      </c>
      <c r="E140" s="199">
        <v>90000001120</v>
      </c>
      <c r="F140" s="203" t="s">
        <v>133</v>
      </c>
      <c r="G140" s="222"/>
      <c r="H140" s="234"/>
    </row>
    <row r="141" spans="1:8" s="202" customFormat="1" ht="17.100000000000001" hidden="1" customHeight="1" x14ac:dyDescent="0.2">
      <c r="A141" s="235">
        <v>6172</v>
      </c>
      <c r="B141" s="198">
        <v>2122</v>
      </c>
      <c r="C141" s="199">
        <v>10</v>
      </c>
      <c r="D141" s="102" t="s">
        <v>340</v>
      </c>
      <c r="E141" s="199">
        <v>90000001200</v>
      </c>
      <c r="F141" s="203" t="s">
        <v>133</v>
      </c>
      <c r="G141" s="222"/>
      <c r="H141" s="234"/>
    </row>
    <row r="142" spans="1:8" s="202" customFormat="1" ht="17.100000000000001" hidden="1" customHeight="1" x14ac:dyDescent="0.2">
      <c r="A142" s="235">
        <v>6172</v>
      </c>
      <c r="B142" s="198">
        <v>2122</v>
      </c>
      <c r="C142" s="199">
        <v>10</v>
      </c>
      <c r="D142" s="102" t="s">
        <v>341</v>
      </c>
      <c r="E142" s="199">
        <v>90000001123</v>
      </c>
      <c r="F142" s="203" t="s">
        <v>133</v>
      </c>
      <c r="G142" s="222"/>
      <c r="H142" s="234"/>
    </row>
    <row r="143" spans="1:8" s="202" customFormat="1" ht="17.100000000000001" hidden="1" customHeight="1" x14ac:dyDescent="0.2">
      <c r="A143" s="235">
        <v>6172</v>
      </c>
      <c r="B143" s="198">
        <v>2122</v>
      </c>
      <c r="C143" s="199">
        <v>10</v>
      </c>
      <c r="D143" s="102" t="s">
        <v>342</v>
      </c>
      <c r="E143" s="199">
        <v>90000001302</v>
      </c>
      <c r="F143" s="203" t="s">
        <v>133</v>
      </c>
      <c r="G143" s="222"/>
      <c r="H143" s="234"/>
    </row>
    <row r="144" spans="1:8" s="202" customFormat="1" ht="17.100000000000001" hidden="1" customHeight="1" x14ac:dyDescent="0.2">
      <c r="A144" s="235">
        <v>6172</v>
      </c>
      <c r="B144" s="198">
        <v>2122</v>
      </c>
      <c r="C144" s="199">
        <v>10</v>
      </c>
      <c r="D144" s="102" t="s">
        <v>343</v>
      </c>
      <c r="E144" s="199">
        <v>90000001103</v>
      </c>
      <c r="F144" s="203" t="s">
        <v>133</v>
      </c>
      <c r="G144" s="222"/>
      <c r="H144" s="234"/>
    </row>
    <row r="145" spans="1:8" s="202" customFormat="1" ht="17.100000000000001" hidden="1" customHeight="1" x14ac:dyDescent="0.2">
      <c r="A145" s="235">
        <v>6172</v>
      </c>
      <c r="B145" s="198">
        <v>2122</v>
      </c>
      <c r="C145" s="199">
        <v>10</v>
      </c>
      <c r="D145" s="102" t="s">
        <v>344</v>
      </c>
      <c r="E145" s="199">
        <v>90000001204</v>
      </c>
      <c r="F145" s="203" t="s">
        <v>133</v>
      </c>
      <c r="G145" s="222"/>
      <c r="H145" s="234"/>
    </row>
    <row r="146" spans="1:8" s="202" customFormat="1" ht="17.100000000000001" hidden="1" customHeight="1" x14ac:dyDescent="0.2">
      <c r="A146" s="235">
        <v>6172</v>
      </c>
      <c r="B146" s="198">
        <v>2122</v>
      </c>
      <c r="C146" s="199">
        <v>10</v>
      </c>
      <c r="D146" s="102" t="s">
        <v>345</v>
      </c>
      <c r="E146" s="199">
        <v>90000001216</v>
      </c>
      <c r="F146" s="203" t="s">
        <v>133</v>
      </c>
      <c r="G146" s="222"/>
      <c r="H146" s="234"/>
    </row>
    <row r="147" spans="1:8" s="202" customFormat="1" ht="17.100000000000001" hidden="1" customHeight="1" x14ac:dyDescent="0.2">
      <c r="A147" s="235">
        <v>6172</v>
      </c>
      <c r="B147" s="198">
        <v>2122</v>
      </c>
      <c r="C147" s="199">
        <v>10</v>
      </c>
      <c r="D147" s="102" t="s">
        <v>346</v>
      </c>
      <c r="E147" s="199">
        <v>90000001133</v>
      </c>
      <c r="F147" s="203" t="s">
        <v>133</v>
      </c>
      <c r="G147" s="222"/>
      <c r="H147" s="234"/>
    </row>
    <row r="148" spans="1:8" s="202" customFormat="1" ht="17.100000000000001" hidden="1" customHeight="1" x14ac:dyDescent="0.2">
      <c r="A148" s="235">
        <v>6172</v>
      </c>
      <c r="B148" s="198">
        <v>2122</v>
      </c>
      <c r="C148" s="199">
        <v>10</v>
      </c>
      <c r="D148" s="102" t="s">
        <v>347</v>
      </c>
      <c r="E148" s="199">
        <v>90000001132</v>
      </c>
      <c r="F148" s="203" t="s">
        <v>133</v>
      </c>
      <c r="G148" s="222"/>
      <c r="H148" s="234"/>
    </row>
    <row r="149" spans="1:8" s="202" customFormat="1" ht="17.100000000000001" hidden="1" customHeight="1" x14ac:dyDescent="0.2">
      <c r="A149" s="235">
        <v>6172</v>
      </c>
      <c r="B149" s="198">
        <v>2122</v>
      </c>
      <c r="C149" s="199">
        <v>10</v>
      </c>
      <c r="D149" s="102" t="s">
        <v>348</v>
      </c>
      <c r="E149" s="199">
        <v>90000001402</v>
      </c>
      <c r="F149" s="203" t="s">
        <v>133</v>
      </c>
      <c r="G149" s="222"/>
      <c r="H149" s="234"/>
    </row>
    <row r="150" spans="1:8" s="202" customFormat="1" ht="17.100000000000001" hidden="1" customHeight="1" x14ac:dyDescent="0.2">
      <c r="A150" s="235">
        <v>6172</v>
      </c>
      <c r="B150" s="198">
        <v>2122</v>
      </c>
      <c r="C150" s="199">
        <v>10</v>
      </c>
      <c r="D150" s="102" t="s">
        <v>349</v>
      </c>
      <c r="E150" s="199">
        <v>90000001174</v>
      </c>
      <c r="F150" s="203" t="s">
        <v>133</v>
      </c>
      <c r="G150" s="222"/>
      <c r="H150" s="234"/>
    </row>
    <row r="151" spans="1:8" s="202" customFormat="1" ht="17.100000000000001" hidden="1" customHeight="1" thickBot="1" x14ac:dyDescent="0.25">
      <c r="A151" s="237">
        <v>6172</v>
      </c>
      <c r="B151" s="230">
        <v>2122</v>
      </c>
      <c r="C151" s="231">
        <v>10</v>
      </c>
      <c r="D151" s="108" t="s">
        <v>350</v>
      </c>
      <c r="E151" s="231">
        <v>90000001223</v>
      </c>
      <c r="F151" s="232" t="s">
        <v>133</v>
      </c>
      <c r="G151" s="233"/>
      <c r="H151" s="234"/>
    </row>
    <row r="152" spans="1:8" s="30" customFormat="1" ht="17.100000000000001" hidden="1" customHeight="1" thickTop="1" thickBot="1" x14ac:dyDescent="0.3">
      <c r="A152" s="180" t="s">
        <v>140</v>
      </c>
      <c r="B152" s="181"/>
      <c r="C152" s="182"/>
      <c r="D152" s="182"/>
      <c r="E152" s="182"/>
      <c r="F152" s="183"/>
      <c r="G152" s="52">
        <f>SUM(G129:G151)</f>
        <v>0</v>
      </c>
    </row>
    <row r="153" spans="1:8" ht="17.100000000000001" customHeight="1" thickTop="1" x14ac:dyDescent="0.2">
      <c r="A153" s="54" t="s">
        <v>352</v>
      </c>
      <c r="B153" s="114"/>
      <c r="C153" s="115"/>
      <c r="D153" s="115"/>
      <c r="E153" s="115"/>
      <c r="F153" s="51"/>
      <c r="G153" s="157"/>
    </row>
    <row r="154" spans="1:8" ht="17.100000000000001" customHeight="1" x14ac:dyDescent="0.2">
      <c r="A154" s="197" t="s">
        <v>131</v>
      </c>
      <c r="B154" s="198" t="s">
        <v>132</v>
      </c>
      <c r="C154" s="199">
        <v>6</v>
      </c>
      <c r="D154" s="238" t="s">
        <v>251</v>
      </c>
      <c r="E154" s="199">
        <v>90000001600</v>
      </c>
      <c r="F154" s="203" t="s">
        <v>133</v>
      </c>
      <c r="G154" s="222">
        <v>27000</v>
      </c>
    </row>
    <row r="155" spans="1:8" ht="17.100000000000001" customHeight="1" thickBot="1" x14ac:dyDescent="0.25">
      <c r="A155" s="235">
        <v>6172</v>
      </c>
      <c r="B155" s="198">
        <v>2122</v>
      </c>
      <c r="C155" s="199">
        <v>6</v>
      </c>
      <c r="D155" s="238" t="s">
        <v>366</v>
      </c>
      <c r="E155" s="199">
        <v>90000001599</v>
      </c>
      <c r="F155" s="203" t="s">
        <v>133</v>
      </c>
      <c r="G155" s="236">
        <f>150-52</f>
        <v>98</v>
      </c>
    </row>
    <row r="156" spans="1:8" s="291" customFormat="1" ht="17.100000000000001" customHeight="1" thickTop="1" thickBot="1" x14ac:dyDescent="0.3">
      <c r="A156" s="292" t="s">
        <v>141</v>
      </c>
      <c r="B156" s="293"/>
      <c r="C156" s="294"/>
      <c r="D156" s="294"/>
      <c r="E156" s="294"/>
      <c r="F156" s="295"/>
      <c r="G156" s="296">
        <f>SUM(G154:G155)</f>
        <v>27098</v>
      </c>
    </row>
    <row r="157" spans="1:8" ht="17.100000000000001" customHeight="1" thickTop="1" x14ac:dyDescent="0.2">
      <c r="A157" s="54" t="s">
        <v>353</v>
      </c>
      <c r="B157" s="129"/>
      <c r="C157" s="115"/>
      <c r="D157" s="115"/>
      <c r="E157" s="115"/>
      <c r="F157" s="51"/>
      <c r="G157" s="157"/>
    </row>
    <row r="158" spans="1:8" s="202" customFormat="1" ht="23.25" customHeight="1" x14ac:dyDescent="0.2">
      <c r="A158" s="197" t="s">
        <v>131</v>
      </c>
      <c r="B158" s="198" t="s">
        <v>132</v>
      </c>
      <c r="C158" s="199">
        <v>6</v>
      </c>
      <c r="D158" s="199" t="s">
        <v>316</v>
      </c>
      <c r="E158" s="199">
        <v>90000001601</v>
      </c>
      <c r="F158" s="203" t="s">
        <v>133</v>
      </c>
      <c r="G158" s="222">
        <f>'[1]PO - kultura'!$AH$14</f>
        <v>2006</v>
      </c>
    </row>
    <row r="159" spans="1:8" s="202" customFormat="1" ht="14.25" x14ac:dyDescent="0.2">
      <c r="A159" s="197" t="s">
        <v>131</v>
      </c>
      <c r="B159" s="198" t="s">
        <v>132</v>
      </c>
      <c r="C159" s="199">
        <v>6</v>
      </c>
      <c r="D159" s="199" t="s">
        <v>317</v>
      </c>
      <c r="E159" s="199">
        <v>90000001602</v>
      </c>
      <c r="F159" s="203" t="s">
        <v>133</v>
      </c>
      <c r="G159" s="222">
        <f>'[1]PO - kultura'!$AH$15</f>
        <v>3525</v>
      </c>
    </row>
    <row r="160" spans="1:8" s="202" customFormat="1" ht="14.25" x14ac:dyDescent="0.2">
      <c r="A160" s="197" t="s">
        <v>131</v>
      </c>
      <c r="B160" s="198" t="s">
        <v>132</v>
      </c>
      <c r="C160" s="199">
        <v>6</v>
      </c>
      <c r="D160" s="238" t="s">
        <v>318</v>
      </c>
      <c r="E160" s="199">
        <v>90000001608</v>
      </c>
      <c r="F160" s="203" t="s">
        <v>133</v>
      </c>
      <c r="G160" s="222">
        <f>'[1]PO - kultura'!$AH$21</f>
        <v>1016</v>
      </c>
    </row>
    <row r="161" spans="1:8" s="202" customFormat="1" ht="14.25" x14ac:dyDescent="0.2">
      <c r="A161" s="197" t="str">
        <f t="shared" ref="A161:B165" si="0">A160</f>
        <v>6172</v>
      </c>
      <c r="B161" s="198" t="str">
        <f t="shared" si="0"/>
        <v>2122</v>
      </c>
      <c r="C161" s="199">
        <v>6</v>
      </c>
      <c r="D161" s="238" t="s">
        <v>319</v>
      </c>
      <c r="E161" s="199">
        <v>90000001604</v>
      </c>
      <c r="F161" s="203" t="s">
        <v>133</v>
      </c>
      <c r="G161" s="222">
        <f>'[1]PO - kultura'!$AH$17</f>
        <v>799</v>
      </c>
    </row>
    <row r="162" spans="1:8" s="202" customFormat="1" ht="17.100000000000001" hidden="1" customHeight="1" x14ac:dyDescent="0.2">
      <c r="A162" s="197" t="str">
        <f>A161</f>
        <v>6172</v>
      </c>
      <c r="B162" s="198" t="str">
        <f>B161</f>
        <v>2122</v>
      </c>
      <c r="C162" s="199">
        <v>6</v>
      </c>
      <c r="D162" s="238" t="s">
        <v>320</v>
      </c>
      <c r="E162" s="199">
        <v>90000001605</v>
      </c>
      <c r="F162" s="203" t="s">
        <v>133</v>
      </c>
      <c r="G162" s="222">
        <f>'[1]PO - kultura'!$AH$18</f>
        <v>0</v>
      </c>
    </row>
    <row r="163" spans="1:8" s="202" customFormat="1" ht="17.100000000000001" customHeight="1" x14ac:dyDescent="0.2">
      <c r="A163" s="197" t="str">
        <f>A162</f>
        <v>6172</v>
      </c>
      <c r="B163" s="198" t="str">
        <f>B162</f>
        <v>2122</v>
      </c>
      <c r="C163" s="199">
        <v>6</v>
      </c>
      <c r="D163" s="238" t="s">
        <v>321</v>
      </c>
      <c r="E163" s="199">
        <v>90000001606</v>
      </c>
      <c r="F163" s="203" t="s">
        <v>133</v>
      </c>
      <c r="G163" s="222">
        <f>'[1]PO - kultura'!$AH$19</f>
        <v>686</v>
      </c>
    </row>
    <row r="164" spans="1:8" s="202" customFormat="1" ht="17.100000000000001" customHeight="1" x14ac:dyDescent="0.2">
      <c r="A164" s="197" t="str">
        <f t="shared" si="0"/>
        <v>6172</v>
      </c>
      <c r="B164" s="198" t="str">
        <f t="shared" si="0"/>
        <v>2122</v>
      </c>
      <c r="C164" s="199">
        <v>6</v>
      </c>
      <c r="D164" s="238" t="s">
        <v>322</v>
      </c>
      <c r="E164" s="199">
        <v>90000001607</v>
      </c>
      <c r="F164" s="203" t="s">
        <v>133</v>
      </c>
      <c r="G164" s="222">
        <f>'[1]PO - kultura'!$AH$20</f>
        <v>823</v>
      </c>
    </row>
    <row r="165" spans="1:8" s="202" customFormat="1" ht="13.5" customHeight="1" thickBot="1" x14ac:dyDescent="0.25">
      <c r="A165" s="197" t="str">
        <f t="shared" si="0"/>
        <v>6172</v>
      </c>
      <c r="B165" s="198" t="str">
        <f t="shared" si="0"/>
        <v>2122</v>
      </c>
      <c r="C165" s="199">
        <v>6</v>
      </c>
      <c r="D165" s="238" t="s">
        <v>323</v>
      </c>
      <c r="E165" s="199">
        <v>90000001603</v>
      </c>
      <c r="F165" s="203" t="s">
        <v>133</v>
      </c>
      <c r="G165" s="222">
        <f>'[1]PO - kultura'!$AH$16</f>
        <v>927</v>
      </c>
    </row>
    <row r="166" spans="1:8" s="300" customFormat="1" ht="16.5" thickTop="1" thickBot="1" x14ac:dyDescent="0.3">
      <c r="A166" s="297" t="s">
        <v>142</v>
      </c>
      <c r="B166" s="293"/>
      <c r="C166" s="294"/>
      <c r="D166" s="294"/>
      <c r="E166" s="294"/>
      <c r="F166" s="295"/>
      <c r="G166" s="298">
        <f>SUM(G162:G165,G158:G161)</f>
        <v>9782</v>
      </c>
      <c r="H166" s="299"/>
    </row>
    <row r="167" spans="1:8" ht="17.100000000000001" customHeight="1" thickTop="1" x14ac:dyDescent="0.2">
      <c r="A167" s="54" t="s">
        <v>354</v>
      </c>
      <c r="B167" s="129"/>
      <c r="C167" s="115"/>
      <c r="D167" s="115"/>
      <c r="E167" s="115"/>
      <c r="F167" s="51"/>
      <c r="G167" s="157"/>
    </row>
    <row r="168" spans="1:8" s="202" customFormat="1" ht="17.100000000000001" customHeight="1" thickBot="1" x14ac:dyDescent="0.25">
      <c r="A168" s="197" t="s">
        <v>131</v>
      </c>
      <c r="B168" s="198" t="s">
        <v>132</v>
      </c>
      <c r="C168" s="199">
        <v>13</v>
      </c>
      <c r="D168" s="199" t="s">
        <v>317</v>
      </c>
      <c r="E168" s="199">
        <v>90000001602</v>
      </c>
      <c r="F168" s="203" t="s">
        <v>133</v>
      </c>
      <c r="G168" s="222">
        <v>100</v>
      </c>
    </row>
    <row r="169" spans="1:8" s="300" customFormat="1" ht="17.100000000000001" customHeight="1" thickTop="1" thickBot="1" x14ac:dyDescent="0.3">
      <c r="A169" s="297" t="s">
        <v>142</v>
      </c>
      <c r="B169" s="293"/>
      <c r="C169" s="294"/>
      <c r="D169" s="294"/>
      <c r="E169" s="294"/>
      <c r="F169" s="295"/>
      <c r="G169" s="298">
        <f>SUM(G168)</f>
        <v>100</v>
      </c>
    </row>
    <row r="170" spans="1:8" s="179" customFormat="1" ht="17.100000000000001" customHeight="1" thickTop="1" x14ac:dyDescent="0.25">
      <c r="A170" s="54" t="s">
        <v>355</v>
      </c>
      <c r="B170" s="175"/>
      <c r="C170" s="176"/>
      <c r="D170" s="176" t="s">
        <v>356</v>
      </c>
      <c r="E170" s="176"/>
      <c r="F170" s="177"/>
      <c r="G170" s="178"/>
    </row>
    <row r="171" spans="1:8" s="202" customFormat="1" ht="17.100000000000001" customHeight="1" x14ac:dyDescent="0.2">
      <c r="A171" s="197" t="str">
        <f>A165</f>
        <v>6172</v>
      </c>
      <c r="B171" s="198" t="str">
        <f>B165</f>
        <v>2122</v>
      </c>
      <c r="C171" s="199">
        <v>6</v>
      </c>
      <c r="D171" s="240" t="s">
        <v>252</v>
      </c>
      <c r="E171" s="199">
        <v>90000001631</v>
      </c>
      <c r="F171" s="203" t="s">
        <v>133</v>
      </c>
      <c r="G171" s="222">
        <v>325</v>
      </c>
    </row>
    <row r="172" spans="1:8" s="228" customFormat="1" ht="25.5" x14ac:dyDescent="0.2">
      <c r="A172" s="223" t="str">
        <f t="shared" ref="A172:B179" si="1">A171</f>
        <v>6172</v>
      </c>
      <c r="B172" s="224" t="str">
        <f t="shared" si="1"/>
        <v>2122</v>
      </c>
      <c r="C172" s="225">
        <v>6</v>
      </c>
      <c r="D172" s="241" t="s">
        <v>253</v>
      </c>
      <c r="E172" s="225">
        <v>90000001632</v>
      </c>
      <c r="F172" s="226" t="s">
        <v>133</v>
      </c>
      <c r="G172" s="222">
        <v>340</v>
      </c>
    </row>
    <row r="173" spans="1:8" s="202" customFormat="1" ht="17.100000000000001" customHeight="1" x14ac:dyDescent="0.2">
      <c r="A173" s="197" t="str">
        <f t="shared" si="1"/>
        <v>6172</v>
      </c>
      <c r="B173" s="198" t="str">
        <f t="shared" si="1"/>
        <v>2122</v>
      </c>
      <c r="C173" s="199">
        <v>6</v>
      </c>
      <c r="D173" s="240" t="s">
        <v>324</v>
      </c>
      <c r="E173" s="199">
        <v>90000001633</v>
      </c>
      <c r="F173" s="203" t="s">
        <v>133</v>
      </c>
      <c r="G173" s="222">
        <v>807</v>
      </c>
    </row>
    <row r="174" spans="1:8" s="228" customFormat="1" ht="26.25" customHeight="1" x14ac:dyDescent="0.2">
      <c r="A174" s="223" t="str">
        <f t="shared" si="1"/>
        <v>6172</v>
      </c>
      <c r="B174" s="224" t="str">
        <f t="shared" si="1"/>
        <v>2122</v>
      </c>
      <c r="C174" s="225">
        <v>6</v>
      </c>
      <c r="D174" s="241" t="s">
        <v>254</v>
      </c>
      <c r="E174" s="225">
        <v>90000001634</v>
      </c>
      <c r="F174" s="226" t="s">
        <v>133</v>
      </c>
      <c r="G174" s="222">
        <v>47</v>
      </c>
    </row>
    <row r="175" spans="1:8" s="202" customFormat="1" ht="17.100000000000001" customHeight="1" x14ac:dyDescent="0.2">
      <c r="A175" s="197" t="str">
        <f t="shared" si="1"/>
        <v>6172</v>
      </c>
      <c r="B175" s="198" t="str">
        <f t="shared" si="1"/>
        <v>2122</v>
      </c>
      <c r="C175" s="199">
        <v>6</v>
      </c>
      <c r="D175" s="240" t="s">
        <v>255</v>
      </c>
      <c r="E175" s="199">
        <v>90000001635</v>
      </c>
      <c r="F175" s="203" t="s">
        <v>133</v>
      </c>
      <c r="G175" s="222">
        <v>638</v>
      </c>
    </row>
    <row r="176" spans="1:8" s="228" customFormat="1" ht="29.25" customHeight="1" x14ac:dyDescent="0.2">
      <c r="A176" s="223" t="str">
        <f t="shared" si="1"/>
        <v>6172</v>
      </c>
      <c r="B176" s="224" t="str">
        <f t="shared" si="1"/>
        <v>2122</v>
      </c>
      <c r="C176" s="225">
        <v>6</v>
      </c>
      <c r="D176" s="241" t="s">
        <v>256</v>
      </c>
      <c r="E176" s="225">
        <v>90000001636</v>
      </c>
      <c r="F176" s="226" t="s">
        <v>133</v>
      </c>
      <c r="G176" s="222">
        <v>125</v>
      </c>
    </row>
    <row r="177" spans="1:7" s="202" customFormat="1" ht="16.5" customHeight="1" x14ac:dyDescent="0.2">
      <c r="A177" s="197" t="str">
        <f t="shared" si="1"/>
        <v>6172</v>
      </c>
      <c r="B177" s="198" t="str">
        <f t="shared" si="1"/>
        <v>2122</v>
      </c>
      <c r="C177" s="199">
        <v>6</v>
      </c>
      <c r="D177" s="240" t="s">
        <v>257</v>
      </c>
      <c r="E177" s="199">
        <v>90000001637</v>
      </c>
      <c r="F177" s="203" t="s">
        <v>133</v>
      </c>
      <c r="G177" s="222">
        <v>900</v>
      </c>
    </row>
    <row r="178" spans="1:7" s="228" customFormat="1" ht="25.5" x14ac:dyDescent="0.2">
      <c r="A178" s="223" t="str">
        <f t="shared" si="1"/>
        <v>6172</v>
      </c>
      <c r="B178" s="224" t="str">
        <f t="shared" si="1"/>
        <v>2122</v>
      </c>
      <c r="C178" s="225">
        <v>6</v>
      </c>
      <c r="D178" s="241" t="s">
        <v>258</v>
      </c>
      <c r="E178" s="225">
        <v>90000001638</v>
      </c>
      <c r="F178" s="226" t="s">
        <v>133</v>
      </c>
      <c r="G178" s="222">
        <v>1711</v>
      </c>
    </row>
    <row r="179" spans="1:7" s="228" customFormat="1" ht="27.75" customHeight="1" x14ac:dyDescent="0.2">
      <c r="A179" s="223" t="str">
        <f t="shared" si="1"/>
        <v>6172</v>
      </c>
      <c r="B179" s="224" t="str">
        <f t="shared" si="1"/>
        <v>2122</v>
      </c>
      <c r="C179" s="225">
        <v>6</v>
      </c>
      <c r="D179" s="241" t="s">
        <v>259</v>
      </c>
      <c r="E179" s="225">
        <v>90000001639</v>
      </c>
      <c r="F179" s="226" t="s">
        <v>133</v>
      </c>
      <c r="G179" s="222">
        <v>1046</v>
      </c>
    </row>
    <row r="180" spans="1:7" s="228" customFormat="1" ht="30" customHeight="1" x14ac:dyDescent="0.2">
      <c r="A180" s="223" t="str">
        <f t="shared" ref="A180:B182" si="2">A179</f>
        <v>6172</v>
      </c>
      <c r="B180" s="224" t="str">
        <f t="shared" si="2"/>
        <v>2122</v>
      </c>
      <c r="C180" s="225">
        <v>6</v>
      </c>
      <c r="D180" s="241" t="s">
        <v>325</v>
      </c>
      <c r="E180" s="225">
        <v>90000001640</v>
      </c>
      <c r="F180" s="226" t="s">
        <v>133</v>
      </c>
      <c r="G180" s="222">
        <v>795</v>
      </c>
    </row>
    <row r="181" spans="1:7" s="228" customFormat="1" ht="26.25" customHeight="1" x14ac:dyDescent="0.2">
      <c r="A181" s="223" t="str">
        <f t="shared" si="2"/>
        <v>6172</v>
      </c>
      <c r="B181" s="224" t="str">
        <f t="shared" si="2"/>
        <v>2122</v>
      </c>
      <c r="C181" s="225">
        <v>6</v>
      </c>
      <c r="D181" s="241" t="s">
        <v>260</v>
      </c>
      <c r="E181" s="225">
        <v>90000001641</v>
      </c>
      <c r="F181" s="226" t="s">
        <v>133</v>
      </c>
      <c r="G181" s="222">
        <v>581</v>
      </c>
    </row>
    <row r="182" spans="1:7" s="202" customFormat="1" ht="26.25" customHeight="1" x14ac:dyDescent="0.2">
      <c r="A182" s="197" t="str">
        <f t="shared" si="2"/>
        <v>6172</v>
      </c>
      <c r="B182" s="198" t="str">
        <f t="shared" si="2"/>
        <v>2122</v>
      </c>
      <c r="C182" s="199">
        <v>6</v>
      </c>
      <c r="D182" s="240" t="s">
        <v>261</v>
      </c>
      <c r="E182" s="199">
        <v>90000001642</v>
      </c>
      <c r="F182" s="203" t="s">
        <v>133</v>
      </c>
      <c r="G182" s="222">
        <v>1505</v>
      </c>
    </row>
    <row r="183" spans="1:7" s="202" customFormat="1" ht="26.25" customHeight="1" x14ac:dyDescent="0.2">
      <c r="A183" s="197">
        <v>6172</v>
      </c>
      <c r="B183" s="198">
        <v>2122</v>
      </c>
      <c r="C183" s="199">
        <v>6</v>
      </c>
      <c r="D183" s="247" t="s">
        <v>262</v>
      </c>
      <c r="E183" s="199">
        <v>90000001644</v>
      </c>
      <c r="F183" s="203" t="s">
        <v>133</v>
      </c>
      <c r="G183" s="222">
        <v>210</v>
      </c>
    </row>
    <row r="184" spans="1:7" s="202" customFormat="1" ht="22.5" customHeight="1" x14ac:dyDescent="0.2">
      <c r="A184" s="197">
        <f t="shared" ref="A184:B185" si="3">A183</f>
        <v>6172</v>
      </c>
      <c r="B184" s="198">
        <f t="shared" si="3"/>
        <v>2122</v>
      </c>
      <c r="C184" s="199">
        <v>6</v>
      </c>
      <c r="D184" s="240" t="s">
        <v>263</v>
      </c>
      <c r="E184" s="199">
        <v>90000001645</v>
      </c>
      <c r="F184" s="203" t="s">
        <v>133</v>
      </c>
      <c r="G184" s="222">
        <v>1428</v>
      </c>
    </row>
    <row r="185" spans="1:7" s="202" customFormat="1" ht="22.5" customHeight="1" x14ac:dyDescent="0.2">
      <c r="A185" s="197">
        <f t="shared" si="3"/>
        <v>6172</v>
      </c>
      <c r="B185" s="198">
        <f t="shared" si="3"/>
        <v>2122</v>
      </c>
      <c r="C185" s="199">
        <v>6</v>
      </c>
      <c r="D185" s="240" t="s">
        <v>264</v>
      </c>
      <c r="E185" s="199">
        <v>90000001646</v>
      </c>
      <c r="F185" s="203" t="s">
        <v>133</v>
      </c>
      <c r="G185" s="222">
        <v>131</v>
      </c>
    </row>
    <row r="186" spans="1:7" s="202" customFormat="1" ht="22.5" customHeight="1" thickBot="1" x14ac:dyDescent="0.25">
      <c r="A186" s="229">
        <f>A185</f>
        <v>6172</v>
      </c>
      <c r="B186" s="230">
        <f>B185</f>
        <v>2122</v>
      </c>
      <c r="C186" s="231">
        <v>6</v>
      </c>
      <c r="D186" s="266" t="s">
        <v>265</v>
      </c>
      <c r="E186" s="231">
        <v>90000001647</v>
      </c>
      <c r="F186" s="232" t="s">
        <v>133</v>
      </c>
      <c r="G186" s="233">
        <v>750</v>
      </c>
    </row>
    <row r="187" spans="1:7" s="228" customFormat="1" ht="17.100000000000001" customHeight="1" thickTop="1" thickBot="1" x14ac:dyDescent="0.25">
      <c r="A187" s="243"/>
      <c r="B187" s="243"/>
      <c r="C187" s="244"/>
      <c r="D187" s="242"/>
      <c r="E187" s="244"/>
      <c r="F187" s="245"/>
      <c r="G187" s="246" t="s">
        <v>367</v>
      </c>
    </row>
    <row r="188" spans="1:7" s="301" customFormat="1" ht="26.25" customHeight="1" thickTop="1" thickBot="1" x14ac:dyDescent="0.25">
      <c r="A188" s="281" t="s">
        <v>3</v>
      </c>
      <c r="B188" s="282" t="s">
        <v>4</v>
      </c>
      <c r="C188" s="283" t="s">
        <v>5</v>
      </c>
      <c r="D188" s="283"/>
      <c r="E188" s="283" t="s">
        <v>130</v>
      </c>
      <c r="F188" s="284" t="s">
        <v>6</v>
      </c>
      <c r="G188" s="285" t="s">
        <v>362</v>
      </c>
    </row>
    <row r="189" spans="1:7" s="202" customFormat="1" ht="17.100000000000001" customHeight="1" thickTop="1" x14ac:dyDescent="0.2">
      <c r="A189" s="197">
        <f>A186</f>
        <v>6172</v>
      </c>
      <c r="B189" s="198">
        <f>B186</f>
        <v>2122</v>
      </c>
      <c r="C189" s="199">
        <v>6</v>
      </c>
      <c r="D189" s="248" t="s">
        <v>266</v>
      </c>
      <c r="E189" s="199">
        <v>90000001648</v>
      </c>
      <c r="F189" s="203" t="s">
        <v>133</v>
      </c>
      <c r="G189" s="222">
        <v>129</v>
      </c>
    </row>
    <row r="190" spans="1:7" s="202" customFormat="1" ht="17.100000000000001" customHeight="1" x14ac:dyDescent="0.2">
      <c r="A190" s="197">
        <f t="shared" ref="A190:B201" si="4">A189</f>
        <v>6172</v>
      </c>
      <c r="B190" s="198">
        <f t="shared" si="4"/>
        <v>2122</v>
      </c>
      <c r="C190" s="199">
        <v>6</v>
      </c>
      <c r="D190" s="248" t="s">
        <v>267</v>
      </c>
      <c r="E190" s="199">
        <v>90000001649</v>
      </c>
      <c r="F190" s="203" t="s">
        <v>133</v>
      </c>
      <c r="G190" s="222">
        <v>158</v>
      </c>
    </row>
    <row r="191" spans="1:7" s="202" customFormat="1" ht="17.100000000000001" customHeight="1" x14ac:dyDescent="0.2">
      <c r="A191" s="197">
        <f t="shared" si="4"/>
        <v>6172</v>
      </c>
      <c r="B191" s="198">
        <f t="shared" si="4"/>
        <v>2122</v>
      </c>
      <c r="C191" s="199">
        <v>6</v>
      </c>
      <c r="D191" s="248" t="s">
        <v>268</v>
      </c>
      <c r="E191" s="199">
        <v>90000001650</v>
      </c>
      <c r="F191" s="203" t="s">
        <v>133</v>
      </c>
      <c r="G191" s="222">
        <v>323</v>
      </c>
    </row>
    <row r="192" spans="1:7" s="202" customFormat="1" ht="17.100000000000001" customHeight="1" x14ac:dyDescent="0.2">
      <c r="A192" s="197">
        <f t="shared" si="4"/>
        <v>6172</v>
      </c>
      <c r="B192" s="198">
        <f t="shared" si="4"/>
        <v>2122</v>
      </c>
      <c r="C192" s="199">
        <v>6</v>
      </c>
      <c r="D192" s="248" t="s">
        <v>269</v>
      </c>
      <c r="E192" s="199">
        <v>90000001651</v>
      </c>
      <c r="F192" s="203" t="s">
        <v>133</v>
      </c>
      <c r="G192" s="222">
        <v>65</v>
      </c>
    </row>
    <row r="193" spans="1:7" s="202" customFormat="1" ht="17.100000000000001" customHeight="1" x14ac:dyDescent="0.2">
      <c r="A193" s="197">
        <f t="shared" si="4"/>
        <v>6172</v>
      </c>
      <c r="B193" s="198">
        <f t="shared" si="4"/>
        <v>2122</v>
      </c>
      <c r="C193" s="199">
        <v>6</v>
      </c>
      <c r="D193" s="248" t="s">
        <v>270</v>
      </c>
      <c r="E193" s="199">
        <v>90000001652</v>
      </c>
      <c r="F193" s="203" t="s">
        <v>133</v>
      </c>
      <c r="G193" s="222">
        <v>773</v>
      </c>
    </row>
    <row r="194" spans="1:7" s="202" customFormat="1" ht="17.100000000000001" customHeight="1" x14ac:dyDescent="0.2">
      <c r="A194" s="197">
        <f t="shared" si="4"/>
        <v>6172</v>
      </c>
      <c r="B194" s="198">
        <f t="shared" si="4"/>
        <v>2122</v>
      </c>
      <c r="C194" s="199">
        <v>6</v>
      </c>
      <c r="D194" s="248" t="s">
        <v>271</v>
      </c>
      <c r="E194" s="199">
        <v>90000001653</v>
      </c>
      <c r="F194" s="203" t="s">
        <v>133</v>
      </c>
      <c r="G194" s="222">
        <v>130</v>
      </c>
    </row>
    <row r="195" spans="1:7" s="202" customFormat="1" ht="17.100000000000001" customHeight="1" x14ac:dyDescent="0.2">
      <c r="A195" s="197">
        <f t="shared" si="4"/>
        <v>6172</v>
      </c>
      <c r="B195" s="198">
        <f t="shared" si="4"/>
        <v>2122</v>
      </c>
      <c r="C195" s="199">
        <v>6</v>
      </c>
      <c r="D195" s="248" t="s">
        <v>272</v>
      </c>
      <c r="E195" s="199">
        <v>90000001654</v>
      </c>
      <c r="F195" s="203" t="s">
        <v>133</v>
      </c>
      <c r="G195" s="222">
        <v>916</v>
      </c>
    </row>
    <row r="196" spans="1:7" s="202" customFormat="1" ht="17.100000000000001" customHeight="1" x14ac:dyDescent="0.2">
      <c r="A196" s="197">
        <f t="shared" si="4"/>
        <v>6172</v>
      </c>
      <c r="B196" s="198">
        <f t="shared" si="4"/>
        <v>2122</v>
      </c>
      <c r="C196" s="199">
        <v>6</v>
      </c>
      <c r="D196" s="248" t="s">
        <v>273</v>
      </c>
      <c r="E196" s="199">
        <v>90000001655</v>
      </c>
      <c r="F196" s="203" t="s">
        <v>133</v>
      </c>
      <c r="G196" s="222">
        <v>167</v>
      </c>
    </row>
    <row r="197" spans="1:7" s="202" customFormat="1" ht="17.100000000000001" customHeight="1" x14ac:dyDescent="0.2">
      <c r="A197" s="197">
        <f t="shared" si="4"/>
        <v>6172</v>
      </c>
      <c r="B197" s="198">
        <f t="shared" si="4"/>
        <v>2122</v>
      </c>
      <c r="C197" s="199">
        <v>6</v>
      </c>
      <c r="D197" s="248" t="s">
        <v>274</v>
      </c>
      <c r="E197" s="199">
        <v>90000001656</v>
      </c>
      <c r="F197" s="203" t="s">
        <v>133</v>
      </c>
      <c r="G197" s="222">
        <v>2960</v>
      </c>
    </row>
    <row r="198" spans="1:7" s="202" customFormat="1" ht="17.100000000000001" customHeight="1" x14ac:dyDescent="0.2">
      <c r="A198" s="197">
        <f t="shared" si="4"/>
        <v>6172</v>
      </c>
      <c r="B198" s="198">
        <f t="shared" si="4"/>
        <v>2122</v>
      </c>
      <c r="C198" s="199">
        <v>6</v>
      </c>
      <c r="D198" s="249" t="s">
        <v>275</v>
      </c>
      <c r="E198" s="199">
        <v>90000001657</v>
      </c>
      <c r="F198" s="203" t="s">
        <v>133</v>
      </c>
      <c r="G198" s="222">
        <v>480</v>
      </c>
    </row>
    <row r="199" spans="1:7" s="202" customFormat="1" ht="17.100000000000001" customHeight="1" x14ac:dyDescent="0.2">
      <c r="A199" s="197">
        <f>A198</f>
        <v>6172</v>
      </c>
      <c r="B199" s="198">
        <f>B198</f>
        <v>2122</v>
      </c>
      <c r="C199" s="199">
        <v>6</v>
      </c>
      <c r="D199" s="248" t="s">
        <v>368</v>
      </c>
      <c r="E199" s="199">
        <v>90000001658</v>
      </c>
      <c r="F199" s="203" t="s">
        <v>133</v>
      </c>
      <c r="G199" s="222">
        <v>320</v>
      </c>
    </row>
    <row r="200" spans="1:7" s="202" customFormat="1" ht="17.100000000000001" customHeight="1" x14ac:dyDescent="0.2">
      <c r="A200" s="197">
        <f t="shared" si="4"/>
        <v>6172</v>
      </c>
      <c r="B200" s="198">
        <f t="shared" si="4"/>
        <v>2122</v>
      </c>
      <c r="C200" s="199">
        <v>6</v>
      </c>
      <c r="D200" s="248" t="s">
        <v>276</v>
      </c>
      <c r="E200" s="199">
        <v>90000001659</v>
      </c>
      <c r="F200" s="203" t="s">
        <v>133</v>
      </c>
      <c r="G200" s="222">
        <v>1791</v>
      </c>
    </row>
    <row r="201" spans="1:7" s="202" customFormat="1" ht="17.100000000000001" customHeight="1" x14ac:dyDescent="0.2">
      <c r="A201" s="197">
        <f t="shared" si="4"/>
        <v>6172</v>
      </c>
      <c r="B201" s="198">
        <f t="shared" si="4"/>
        <v>2122</v>
      </c>
      <c r="C201" s="199">
        <v>6</v>
      </c>
      <c r="D201" s="248" t="s">
        <v>277</v>
      </c>
      <c r="E201" s="199">
        <v>90000001660</v>
      </c>
      <c r="F201" s="203" t="s">
        <v>133</v>
      </c>
      <c r="G201" s="222">
        <v>597</v>
      </c>
    </row>
    <row r="202" spans="1:7" s="202" customFormat="1" ht="17.100000000000001" customHeight="1" x14ac:dyDescent="0.2">
      <c r="A202" s="197">
        <f t="shared" ref="A202:B204" si="5">A201</f>
        <v>6172</v>
      </c>
      <c r="B202" s="198">
        <f t="shared" si="5"/>
        <v>2122</v>
      </c>
      <c r="C202" s="199">
        <v>6</v>
      </c>
      <c r="D202" s="248" t="s">
        <v>278</v>
      </c>
      <c r="E202" s="199">
        <v>90000001661</v>
      </c>
      <c r="F202" s="203" t="s">
        <v>133</v>
      </c>
      <c r="G202" s="222">
        <v>872</v>
      </c>
    </row>
    <row r="203" spans="1:7" s="202" customFormat="1" ht="17.100000000000001" customHeight="1" x14ac:dyDescent="0.2">
      <c r="A203" s="197">
        <f t="shared" si="5"/>
        <v>6172</v>
      </c>
      <c r="B203" s="198">
        <f t="shared" si="5"/>
        <v>2122</v>
      </c>
      <c r="C203" s="199">
        <v>6</v>
      </c>
      <c r="D203" s="248" t="s">
        <v>279</v>
      </c>
      <c r="E203" s="199">
        <v>90000001662</v>
      </c>
      <c r="F203" s="203" t="s">
        <v>133</v>
      </c>
      <c r="G203" s="222">
        <v>900</v>
      </c>
    </row>
    <row r="204" spans="1:7" s="202" customFormat="1" ht="17.100000000000001" customHeight="1" thickBot="1" x14ac:dyDescent="0.25">
      <c r="A204" s="229">
        <f t="shared" si="5"/>
        <v>6172</v>
      </c>
      <c r="B204" s="230">
        <f t="shared" si="5"/>
        <v>2122</v>
      </c>
      <c r="C204" s="231">
        <v>6</v>
      </c>
      <c r="D204" s="250" t="s">
        <v>280</v>
      </c>
      <c r="E204" s="231">
        <v>90000001663</v>
      </c>
      <c r="F204" s="232" t="s">
        <v>133</v>
      </c>
      <c r="G204" s="222">
        <v>1811</v>
      </c>
    </row>
    <row r="205" spans="1:7" s="300" customFormat="1" ht="17.100000000000001" customHeight="1" thickTop="1" thickBot="1" x14ac:dyDescent="0.3">
      <c r="A205" s="292" t="s">
        <v>143</v>
      </c>
      <c r="B205" s="293"/>
      <c r="C205" s="294"/>
      <c r="D205" s="294"/>
      <c r="E205" s="294"/>
      <c r="F205" s="295"/>
      <c r="G205" s="298">
        <f>SUM(G171:G204)</f>
        <v>23731</v>
      </c>
    </row>
    <row r="206" spans="1:7" s="202" customFormat="1" ht="17.100000000000001" customHeight="1" thickTop="1" x14ac:dyDescent="0.2">
      <c r="A206" s="54" t="s">
        <v>357</v>
      </c>
      <c r="B206" s="129"/>
      <c r="C206" s="115"/>
      <c r="D206" s="115"/>
      <c r="E206" s="115"/>
      <c r="F206" s="51"/>
      <c r="G206" s="157"/>
    </row>
    <row r="207" spans="1:7" s="202" customFormat="1" ht="17.100000000000001" hidden="1" customHeight="1" x14ac:dyDescent="0.2">
      <c r="A207" s="197">
        <v>6172</v>
      </c>
      <c r="B207" s="198">
        <v>2122</v>
      </c>
      <c r="C207" s="199">
        <v>6</v>
      </c>
      <c r="D207" s="199"/>
      <c r="E207" s="199">
        <v>90000001700</v>
      </c>
      <c r="F207" s="203" t="s">
        <v>133</v>
      </c>
      <c r="G207" s="222">
        <v>0</v>
      </c>
    </row>
    <row r="208" spans="1:7" s="202" customFormat="1" ht="17.100000000000001" hidden="1" customHeight="1" x14ac:dyDescent="0.2">
      <c r="A208" s="197">
        <v>6172</v>
      </c>
      <c r="B208" s="198">
        <v>2122</v>
      </c>
      <c r="C208" s="199">
        <v>6</v>
      </c>
      <c r="D208" s="199"/>
      <c r="E208" s="199">
        <v>90000001701</v>
      </c>
      <c r="F208" s="203" t="s">
        <v>133</v>
      </c>
      <c r="G208" s="222">
        <v>0</v>
      </c>
    </row>
    <row r="209" spans="1:7" s="202" customFormat="1" ht="26.25" customHeight="1" x14ac:dyDescent="0.2">
      <c r="A209" s="197">
        <v>6172</v>
      </c>
      <c r="B209" s="198">
        <v>2122</v>
      </c>
      <c r="C209" s="251">
        <v>6</v>
      </c>
      <c r="D209" s="252" t="s">
        <v>326</v>
      </c>
      <c r="E209" s="199">
        <v>90000001702</v>
      </c>
      <c r="F209" s="203" t="s">
        <v>133</v>
      </c>
      <c r="G209" s="222">
        <v>938</v>
      </c>
    </row>
    <row r="210" spans="1:7" s="202" customFormat="1" ht="24.75" customHeight="1" x14ac:dyDescent="0.2">
      <c r="A210" s="197">
        <v>6172</v>
      </c>
      <c r="B210" s="198">
        <v>2122</v>
      </c>
      <c r="C210" s="199">
        <v>6</v>
      </c>
      <c r="D210" s="253" t="s">
        <v>281</v>
      </c>
      <c r="E210" s="199">
        <v>90000001703</v>
      </c>
      <c r="F210" s="203" t="s">
        <v>133</v>
      </c>
      <c r="G210" s="222">
        <v>232</v>
      </c>
    </row>
    <row r="211" spans="1:7" s="202" customFormat="1" ht="30" customHeight="1" thickBot="1" x14ac:dyDescent="0.25">
      <c r="A211" s="229">
        <v>6172</v>
      </c>
      <c r="B211" s="230">
        <v>2122</v>
      </c>
      <c r="C211" s="231">
        <v>6</v>
      </c>
      <c r="D211" s="254" t="s">
        <v>282</v>
      </c>
      <c r="E211" s="231">
        <v>90000001704</v>
      </c>
      <c r="F211" s="232" t="s">
        <v>133</v>
      </c>
      <c r="G211" s="233">
        <v>13575</v>
      </c>
    </row>
    <row r="212" spans="1:7" s="307" customFormat="1" ht="27" customHeight="1" thickTop="1" thickBot="1" x14ac:dyDescent="0.3">
      <c r="A212" s="302" t="s">
        <v>144</v>
      </c>
      <c r="B212" s="303"/>
      <c r="C212" s="304"/>
      <c r="D212" s="304"/>
      <c r="E212" s="304"/>
      <c r="F212" s="305"/>
      <c r="G212" s="306">
        <f>SUM(G207:G211)</f>
        <v>14745</v>
      </c>
    </row>
    <row r="213" spans="1:7" s="301" customFormat="1" ht="26.25" customHeight="1" thickTop="1" thickBot="1" x14ac:dyDescent="0.3">
      <c r="A213" s="499" t="s">
        <v>135</v>
      </c>
      <c r="B213" s="500"/>
      <c r="C213" s="500"/>
      <c r="D213" s="500"/>
      <c r="E213" s="500"/>
      <c r="F213" s="501"/>
      <c r="G213" s="306">
        <f>SUM(G127,G152,G156,G166,G169,G205,G212)</f>
        <v>140417</v>
      </c>
    </row>
    <row r="214" spans="1:7" ht="15.75" hidden="1" customHeight="1" thickTop="1" x14ac:dyDescent="0.2">
      <c r="A214" s="197">
        <v>6172</v>
      </c>
      <c r="B214" s="255">
        <v>2122</v>
      </c>
      <c r="C214" s="256">
        <v>10</v>
      </c>
      <c r="D214" s="102" t="s">
        <v>161</v>
      </c>
      <c r="E214" s="199">
        <v>90000001104</v>
      </c>
      <c r="F214" s="203" t="s">
        <v>133</v>
      </c>
      <c r="G214" s="222"/>
    </row>
    <row r="215" spans="1:7" ht="15" hidden="1" customHeight="1" thickTop="1" x14ac:dyDescent="0.2">
      <c r="A215" s="197">
        <v>6172</v>
      </c>
      <c r="B215" s="255">
        <v>2122</v>
      </c>
      <c r="C215" s="256">
        <v>10</v>
      </c>
      <c r="D215" s="104" t="s">
        <v>214</v>
      </c>
      <c r="E215" s="199">
        <v>90000001465</v>
      </c>
      <c r="F215" s="203" t="s">
        <v>133</v>
      </c>
      <c r="G215" s="222"/>
    </row>
    <row r="216" spans="1:7" ht="15" hidden="1" customHeight="1" thickTop="1" x14ac:dyDescent="0.2">
      <c r="A216" s="197">
        <v>6172</v>
      </c>
      <c r="B216" s="255">
        <v>2122</v>
      </c>
      <c r="C216" s="256">
        <v>10</v>
      </c>
      <c r="D216" s="102" t="s">
        <v>192</v>
      </c>
      <c r="E216" s="199">
        <v>90000001136</v>
      </c>
      <c r="F216" s="203" t="s">
        <v>133</v>
      </c>
      <c r="G216" s="222"/>
    </row>
    <row r="217" spans="1:7" ht="15" hidden="1" customHeight="1" thickTop="1" x14ac:dyDescent="0.2">
      <c r="A217" s="197">
        <v>6172</v>
      </c>
      <c r="B217" s="255">
        <v>2122</v>
      </c>
      <c r="C217" s="256">
        <v>10</v>
      </c>
      <c r="D217" s="102" t="s">
        <v>231</v>
      </c>
      <c r="E217" s="199">
        <v>90000001216</v>
      </c>
      <c r="F217" s="203" t="s">
        <v>133</v>
      </c>
      <c r="G217" s="222"/>
    </row>
    <row r="218" spans="1:7" ht="27.75" hidden="1" customHeight="1" thickTop="1" x14ac:dyDescent="0.2">
      <c r="A218" s="197">
        <v>6172</v>
      </c>
      <c r="B218" s="255">
        <v>2122</v>
      </c>
      <c r="C218" s="256">
        <v>10</v>
      </c>
      <c r="D218" s="104" t="s">
        <v>287</v>
      </c>
      <c r="E218" s="199">
        <v>90000001223</v>
      </c>
      <c r="F218" s="203" t="s">
        <v>133</v>
      </c>
      <c r="G218" s="222"/>
    </row>
    <row r="219" spans="1:7" ht="15" hidden="1" customHeight="1" thickTop="1" x14ac:dyDescent="0.2">
      <c r="A219" s="197">
        <v>6172</v>
      </c>
      <c r="B219" s="255">
        <v>2122</v>
      </c>
      <c r="C219" s="256">
        <v>10</v>
      </c>
      <c r="D219" s="102" t="s">
        <v>168</v>
      </c>
      <c r="E219" s="199">
        <v>90000001170</v>
      </c>
      <c r="F219" s="203" t="s">
        <v>133</v>
      </c>
      <c r="G219" s="222"/>
    </row>
    <row r="220" spans="1:7" ht="15" hidden="1" customHeight="1" thickTop="1" x14ac:dyDescent="0.2">
      <c r="A220" s="197">
        <v>6172</v>
      </c>
      <c r="B220" s="255">
        <v>2122</v>
      </c>
      <c r="C220" s="256">
        <v>10</v>
      </c>
      <c r="D220" s="102" t="s">
        <v>171</v>
      </c>
      <c r="E220" s="199">
        <v>90000001202</v>
      </c>
      <c r="F220" s="203" t="s">
        <v>133</v>
      </c>
      <c r="G220" s="222"/>
    </row>
    <row r="221" spans="1:7" ht="15" hidden="1" customHeight="1" thickTop="1" x14ac:dyDescent="0.2">
      <c r="A221" s="197">
        <v>6172</v>
      </c>
      <c r="B221" s="255">
        <v>2122</v>
      </c>
      <c r="C221" s="256">
        <v>10</v>
      </c>
      <c r="D221" s="102" t="s">
        <v>160</v>
      </c>
      <c r="E221" s="199">
        <v>90000001103</v>
      </c>
      <c r="F221" s="203" t="s">
        <v>133</v>
      </c>
      <c r="G221" s="222"/>
    </row>
    <row r="222" spans="1:7" ht="15" hidden="1" customHeight="1" thickTop="1" x14ac:dyDescent="0.2">
      <c r="A222" s="197">
        <v>6172</v>
      </c>
      <c r="B222" s="255">
        <v>2122</v>
      </c>
      <c r="C222" s="256">
        <v>10</v>
      </c>
      <c r="D222" s="102" t="s">
        <v>205</v>
      </c>
      <c r="E222" s="199">
        <v>90000001016</v>
      </c>
      <c r="F222" s="203" t="s">
        <v>133</v>
      </c>
      <c r="G222" s="222"/>
    </row>
    <row r="223" spans="1:7" ht="15" hidden="1" customHeight="1" thickTop="1" x14ac:dyDescent="0.2">
      <c r="A223" s="197">
        <v>6172</v>
      </c>
      <c r="B223" s="255">
        <v>2122</v>
      </c>
      <c r="C223" s="256">
        <v>10</v>
      </c>
      <c r="D223" s="102" t="s">
        <v>242</v>
      </c>
      <c r="E223" s="199">
        <v>90000001113</v>
      </c>
      <c r="F223" s="203" t="s">
        <v>133</v>
      </c>
      <c r="G223" s="222"/>
    </row>
    <row r="224" spans="1:7" ht="15" hidden="1" customHeight="1" thickTop="1" x14ac:dyDescent="0.2">
      <c r="A224" s="197">
        <v>6172</v>
      </c>
      <c r="B224" s="255">
        <v>2122</v>
      </c>
      <c r="C224" s="256">
        <v>10</v>
      </c>
      <c r="D224" s="257" t="s">
        <v>283</v>
      </c>
      <c r="E224" s="199">
        <v>90000001408</v>
      </c>
      <c r="F224" s="203" t="s">
        <v>133</v>
      </c>
      <c r="G224" s="222"/>
    </row>
    <row r="225" spans="1:7" ht="15" hidden="1" customHeight="1" thickTop="1" x14ac:dyDescent="0.2">
      <c r="A225" s="197">
        <v>6172</v>
      </c>
      <c r="B225" s="255">
        <v>2122</v>
      </c>
      <c r="C225" s="256">
        <v>10</v>
      </c>
      <c r="D225" s="102" t="s">
        <v>178</v>
      </c>
      <c r="E225" s="199">
        <v>90000001302</v>
      </c>
      <c r="F225" s="203" t="s">
        <v>133</v>
      </c>
      <c r="G225" s="222"/>
    </row>
    <row r="226" spans="1:7" ht="15" hidden="1" customHeight="1" thickTop="1" x14ac:dyDescent="0.2">
      <c r="A226" s="197">
        <v>6172</v>
      </c>
      <c r="B226" s="255">
        <v>2122</v>
      </c>
      <c r="C226" s="256">
        <v>10</v>
      </c>
      <c r="D226" s="103" t="s">
        <v>150</v>
      </c>
      <c r="E226" s="199">
        <v>90000001012</v>
      </c>
      <c r="F226" s="203" t="s">
        <v>133</v>
      </c>
      <c r="G226" s="222"/>
    </row>
    <row r="227" spans="1:7" ht="15" hidden="1" customHeight="1" thickTop="1" x14ac:dyDescent="0.2">
      <c r="A227" s="197">
        <v>6172</v>
      </c>
      <c r="B227" s="255">
        <v>2122</v>
      </c>
      <c r="C227" s="256">
        <v>10</v>
      </c>
      <c r="D227" s="104" t="s">
        <v>220</v>
      </c>
      <c r="E227" s="199">
        <v>90000001128</v>
      </c>
      <c r="F227" s="203" t="s">
        <v>133</v>
      </c>
      <c r="G227" s="222"/>
    </row>
    <row r="228" spans="1:7" ht="15" hidden="1" customHeight="1" thickTop="1" x14ac:dyDescent="0.2">
      <c r="A228" s="197">
        <v>6172</v>
      </c>
      <c r="B228" s="255">
        <v>2122</v>
      </c>
      <c r="C228" s="256">
        <v>10</v>
      </c>
      <c r="D228" s="102" t="s">
        <v>153</v>
      </c>
      <c r="E228" s="199">
        <v>90000001015</v>
      </c>
      <c r="F228" s="203" t="s">
        <v>133</v>
      </c>
      <c r="G228" s="222"/>
    </row>
    <row r="229" spans="1:7" ht="15" hidden="1" customHeight="1" thickTop="1" x14ac:dyDescent="0.2">
      <c r="A229" s="197">
        <v>6172</v>
      </c>
      <c r="B229" s="255">
        <v>2122</v>
      </c>
      <c r="C229" s="256">
        <v>10</v>
      </c>
      <c r="D229" s="102" t="s">
        <v>175</v>
      </c>
      <c r="E229" s="199">
        <v>90000001207</v>
      </c>
      <c r="F229" s="203" t="s">
        <v>133</v>
      </c>
      <c r="G229" s="222"/>
    </row>
    <row r="230" spans="1:7" ht="15" hidden="1" customHeight="1" thickTop="1" x14ac:dyDescent="0.2">
      <c r="A230" s="197">
        <v>6172</v>
      </c>
      <c r="B230" s="255">
        <v>2122</v>
      </c>
      <c r="C230" s="256">
        <v>10</v>
      </c>
      <c r="D230" s="102" t="s">
        <v>176</v>
      </c>
      <c r="E230" s="199">
        <v>90000001300</v>
      </c>
      <c r="F230" s="203" t="s">
        <v>133</v>
      </c>
      <c r="G230" s="222"/>
    </row>
    <row r="231" spans="1:7" ht="15" hidden="1" customHeight="1" thickTop="1" x14ac:dyDescent="0.2">
      <c r="A231" s="197">
        <v>6172</v>
      </c>
      <c r="B231" s="255">
        <v>2122</v>
      </c>
      <c r="C231" s="256">
        <v>10</v>
      </c>
      <c r="D231" s="102" t="s">
        <v>224</v>
      </c>
      <c r="E231" s="199">
        <v>90000001132</v>
      </c>
      <c r="F231" s="203" t="s">
        <v>133</v>
      </c>
      <c r="G231" s="222"/>
    </row>
    <row r="232" spans="1:7" ht="15" hidden="1" customHeight="1" thickTop="1" x14ac:dyDescent="0.2">
      <c r="A232" s="229">
        <v>6172</v>
      </c>
      <c r="B232" s="255">
        <v>2122</v>
      </c>
      <c r="C232" s="256">
        <v>10</v>
      </c>
      <c r="D232" s="102" t="s">
        <v>195</v>
      </c>
      <c r="E232" s="231">
        <v>90000001140</v>
      </c>
      <c r="F232" s="232" t="s">
        <v>133</v>
      </c>
      <c r="G232" s="233"/>
    </row>
    <row r="233" spans="1:7" ht="15" hidden="1" customHeight="1" thickTop="1" x14ac:dyDescent="0.25">
      <c r="A233" s="130" t="s">
        <v>147</v>
      </c>
      <c r="B233" s="131"/>
      <c r="C233" s="127"/>
      <c r="D233" s="127"/>
      <c r="E233" s="127"/>
      <c r="F233" s="132"/>
      <c r="G233" s="133">
        <f>SUM(G214:G232)</f>
        <v>0</v>
      </c>
    </row>
    <row r="234" spans="1:7" s="90" customFormat="1" ht="15" hidden="1" customHeight="1" thickTop="1" x14ac:dyDescent="0.25">
      <c r="A234" s="22"/>
      <c r="B234" s="55"/>
      <c r="C234" s="56"/>
      <c r="D234" s="56"/>
      <c r="E234" s="56"/>
      <c r="F234" s="22"/>
      <c r="G234" s="53"/>
    </row>
    <row r="235" spans="1:7" s="90" customFormat="1" ht="15.75" hidden="1" customHeight="1" thickTop="1" thickBot="1" x14ac:dyDescent="0.3">
      <c r="A235" s="22"/>
      <c r="B235" s="55"/>
      <c r="C235" s="56"/>
      <c r="D235" s="56"/>
      <c r="E235" s="56"/>
      <c r="F235" s="22"/>
      <c r="G235" s="53"/>
    </row>
    <row r="236" spans="1:7" s="90" customFormat="1" ht="16.5" hidden="1" customHeight="1" thickTop="1" thickBot="1" x14ac:dyDescent="0.3">
      <c r="A236" s="22"/>
      <c r="B236" s="55"/>
      <c r="C236" s="56"/>
      <c r="D236" s="56"/>
      <c r="E236" s="56"/>
      <c r="F236" s="22"/>
      <c r="G236" s="53"/>
    </row>
    <row r="237" spans="1:7" ht="15.75" hidden="1" customHeight="1" thickTop="1" x14ac:dyDescent="0.2">
      <c r="A237" s="121"/>
      <c r="B237" s="121"/>
      <c r="C237" s="122"/>
      <c r="D237" s="122"/>
      <c r="E237" s="122"/>
      <c r="G237" s="123" t="s">
        <v>2</v>
      </c>
    </row>
    <row r="238" spans="1:7" ht="15.75" hidden="1" customHeight="1" thickTop="1" x14ac:dyDescent="0.2">
      <c r="A238" s="117" t="s">
        <v>3</v>
      </c>
      <c r="B238" s="118" t="s">
        <v>4</v>
      </c>
      <c r="C238" s="119" t="s">
        <v>5</v>
      </c>
      <c r="D238" s="119"/>
      <c r="E238" s="119" t="s">
        <v>130</v>
      </c>
      <c r="F238" s="120" t="s">
        <v>6</v>
      </c>
      <c r="G238" s="158" t="s">
        <v>312</v>
      </c>
    </row>
    <row r="239" spans="1:7" ht="15.75" hidden="1" customHeight="1" thickTop="1" x14ac:dyDescent="0.2">
      <c r="A239" s="110" t="s">
        <v>134</v>
      </c>
      <c r="B239" s="134"/>
      <c r="C239" s="135"/>
      <c r="D239" s="135"/>
      <c r="E239" s="135"/>
      <c r="F239" s="111"/>
      <c r="G239" s="159"/>
    </row>
    <row r="240" spans="1:7" ht="13.5" hidden="1" customHeight="1" thickTop="1" x14ac:dyDescent="0.2">
      <c r="A240" s="197">
        <v>6172</v>
      </c>
      <c r="B240" s="198">
        <v>2122</v>
      </c>
      <c r="C240" s="199">
        <v>14</v>
      </c>
      <c r="D240" s="238" t="s">
        <v>284</v>
      </c>
      <c r="E240" s="199">
        <v>90000001700</v>
      </c>
      <c r="F240" s="203" t="s">
        <v>133</v>
      </c>
      <c r="G240" s="222"/>
    </row>
    <row r="241" spans="1:7" ht="27" hidden="1" customHeight="1" thickTop="1" thickBot="1" x14ac:dyDescent="0.25">
      <c r="A241" s="197">
        <v>6172</v>
      </c>
      <c r="B241" s="198">
        <v>2122</v>
      </c>
      <c r="C241" s="199">
        <v>14</v>
      </c>
      <c r="D241" s="258" t="s">
        <v>285</v>
      </c>
      <c r="E241" s="199">
        <v>90000001701</v>
      </c>
      <c r="F241" s="203" t="s">
        <v>133</v>
      </c>
      <c r="G241" s="222"/>
    </row>
    <row r="242" spans="1:7" ht="15.75" hidden="1" customHeight="1" thickTop="1" x14ac:dyDescent="0.2">
      <c r="A242" s="229">
        <v>6172</v>
      </c>
      <c r="B242" s="230">
        <v>2122</v>
      </c>
      <c r="C242" s="231">
        <v>14</v>
      </c>
      <c r="D242" s="254" t="s">
        <v>286</v>
      </c>
      <c r="E242" s="231">
        <v>90000001704</v>
      </c>
      <c r="F242" s="232" t="s">
        <v>133</v>
      </c>
      <c r="G242" s="233"/>
    </row>
    <row r="243" spans="1:7" ht="15" hidden="1" customHeight="1" thickTop="1" x14ac:dyDescent="0.25">
      <c r="A243" s="124" t="s">
        <v>144</v>
      </c>
      <c r="B243" s="125"/>
      <c r="C243" s="126"/>
      <c r="D243" s="126"/>
      <c r="E243" s="126"/>
      <c r="F243" s="128"/>
      <c r="G243" s="52">
        <f>SUM(G240:G242)</f>
        <v>0</v>
      </c>
    </row>
    <row r="244" spans="1:7" ht="27" hidden="1" customHeight="1" thickTop="1" x14ac:dyDescent="0.25">
      <c r="A244" s="502" t="s">
        <v>135</v>
      </c>
      <c r="B244" s="503"/>
      <c r="C244" s="503"/>
      <c r="D244" s="503"/>
      <c r="E244" s="503"/>
      <c r="F244" s="504"/>
      <c r="G244" s="52">
        <f>SUM(G213,G233,G243)</f>
        <v>140417</v>
      </c>
    </row>
    <row r="245" spans="1:7" ht="30" hidden="1" customHeight="1" thickTop="1" x14ac:dyDescent="0.2"/>
    <row r="246" spans="1:7" ht="16.5" hidden="1" customHeight="1" thickTop="1" thickBot="1" x14ac:dyDescent="0.25">
      <c r="A246" s="259" t="s">
        <v>369</v>
      </c>
    </row>
    <row r="247" spans="1:7" ht="16.5" hidden="1" customHeight="1" thickTop="1" thickBot="1" x14ac:dyDescent="0.25">
      <c r="A247" s="489" t="s">
        <v>370</v>
      </c>
      <c r="B247" s="490"/>
      <c r="C247" s="490"/>
      <c r="D247" s="490"/>
      <c r="E247" s="490"/>
      <c r="F247" s="490"/>
      <c r="G247" s="490"/>
    </row>
    <row r="248" spans="1:7" ht="13.5" hidden="1" customHeight="1" thickTop="1" x14ac:dyDescent="0.2">
      <c r="A248" s="490"/>
      <c r="B248" s="490"/>
      <c r="C248" s="490"/>
      <c r="D248" s="490"/>
      <c r="E248" s="490"/>
      <c r="F248" s="490"/>
      <c r="G248" s="490"/>
    </row>
    <row r="249" spans="1:7" ht="12.75" customHeight="1" thickTop="1" x14ac:dyDescent="0.2">
      <c r="A249" s="28"/>
      <c r="B249" s="28"/>
      <c r="C249" s="28"/>
      <c r="D249" s="28"/>
      <c r="E249" s="28"/>
      <c r="G249" s="28"/>
    </row>
    <row r="250" spans="1:7" x14ac:dyDescent="0.2">
      <c r="A250" s="505" t="s">
        <v>369</v>
      </c>
      <c r="B250" s="506"/>
    </row>
    <row r="251" spans="1:7" x14ac:dyDescent="0.2">
      <c r="A251" s="489" t="s">
        <v>370</v>
      </c>
      <c r="B251" s="490"/>
      <c r="C251" s="490"/>
      <c r="D251" s="490"/>
      <c r="E251" s="490"/>
      <c r="F251" s="490"/>
      <c r="G251" s="490"/>
    </row>
    <row r="252" spans="1:7" x14ac:dyDescent="0.2">
      <c r="A252" s="490"/>
      <c r="B252" s="490"/>
      <c r="C252" s="490"/>
      <c r="D252" s="490"/>
      <c r="E252" s="490"/>
      <c r="F252" s="490"/>
      <c r="G252" s="490"/>
    </row>
    <row r="253" spans="1:7" x14ac:dyDescent="0.2">
      <c r="A253" s="491" t="s">
        <v>371</v>
      </c>
      <c r="B253" s="492"/>
      <c r="C253" s="492"/>
      <c r="D253" s="492"/>
      <c r="E253" s="492"/>
      <c r="F253" s="492"/>
      <c r="G253" s="492"/>
    </row>
    <row r="254" spans="1:7" x14ac:dyDescent="0.2">
      <c r="A254" s="492"/>
      <c r="B254" s="492"/>
      <c r="C254" s="492"/>
      <c r="D254" s="492"/>
      <c r="E254" s="492"/>
      <c r="F254" s="492"/>
      <c r="G254" s="492"/>
    </row>
    <row r="255" spans="1:7" x14ac:dyDescent="0.2">
      <c r="A255" s="493" t="s">
        <v>372</v>
      </c>
      <c r="B255" s="494"/>
      <c r="C255" s="494"/>
      <c r="D255" s="494"/>
      <c r="E255" s="494"/>
      <c r="F255" s="494"/>
      <c r="G255" s="494"/>
    </row>
    <row r="256" spans="1:7" ht="12.75" customHeight="1" x14ac:dyDescent="0.2">
      <c r="A256" s="494"/>
      <c r="B256" s="494"/>
      <c r="C256" s="494"/>
      <c r="D256" s="494"/>
      <c r="E256" s="494"/>
      <c r="F256" s="494"/>
      <c r="G256" s="494"/>
    </row>
    <row r="257" spans="1:7" x14ac:dyDescent="0.2">
      <c r="A257" s="28"/>
      <c r="B257" s="28"/>
      <c r="C257" s="28"/>
      <c r="D257" s="28"/>
      <c r="E257" s="28"/>
      <c r="G257" s="28"/>
    </row>
    <row r="258" spans="1:7" x14ac:dyDescent="0.2">
      <c r="A258" s="28"/>
      <c r="B258" s="28"/>
      <c r="C258" s="28"/>
      <c r="D258" s="28"/>
      <c r="E258" s="28"/>
      <c r="G258" s="28"/>
    </row>
    <row r="259" spans="1:7" x14ac:dyDescent="0.2">
      <c r="A259" s="28"/>
      <c r="B259" s="28"/>
      <c r="C259" s="28"/>
      <c r="D259" s="28"/>
      <c r="E259" s="28"/>
      <c r="G259" s="28"/>
    </row>
    <row r="260" spans="1:7" x14ac:dyDescent="0.2">
      <c r="A260" s="28"/>
      <c r="B260" s="28"/>
      <c r="C260" s="28"/>
      <c r="D260" s="28"/>
      <c r="E260" s="28"/>
      <c r="G260" s="28"/>
    </row>
  </sheetData>
  <mergeCells count="9">
    <mergeCell ref="A251:G252"/>
    <mergeCell ref="A253:G254"/>
    <mergeCell ref="A255:G256"/>
    <mergeCell ref="F1:G1"/>
    <mergeCell ref="A6:G6"/>
    <mergeCell ref="A213:F213"/>
    <mergeCell ref="A244:F244"/>
    <mergeCell ref="A247:G248"/>
    <mergeCell ref="A250:B250"/>
  </mergeCells>
  <phoneticPr fontId="8" type="noConversion"/>
  <pageMargins left="0.78740157480314965" right="0.78740157480314965" top="0.98425196850393704" bottom="0.98425196850393704" header="0.51181102362204722" footer="0.51181102362204722"/>
  <pageSetup paperSize="9" scale="72" firstPageNumber="20" orientation="portrait" useFirstPageNumber="1" r:id="rId1"/>
  <headerFooter alignWithMargins="0">
    <oddFooter>&amp;L&amp;"Arial,Kurzíva"&amp;11Zastupitelstvo Olomouckého kraje 21-12-2012
6. - Rozpočet Olomouckého kraje 2013 - návrh rozpočtu
Příloha č. 2: Příjmy Olomouckého kraje &amp;R&amp;"Arial,Kurzíva"&amp;11Strana &amp;P (celkem 118)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99"/>
  <sheetViews>
    <sheetView view="pageBreakPreview" topLeftCell="A45" zoomScaleNormal="100" zoomScaleSheetLayoutView="100" workbookViewId="0">
      <selection activeCell="A213" sqref="A213:XFD213"/>
    </sheetView>
  </sheetViews>
  <sheetFormatPr defaultRowHeight="12.75" x14ac:dyDescent="0.2"/>
  <cols>
    <col min="1" max="1" width="5.140625" style="32" customWidth="1"/>
    <col min="2" max="2" width="7.140625" style="32" customWidth="1"/>
    <col min="3" max="3" width="3.85546875" style="33" customWidth="1"/>
    <col min="4" max="4" width="50.5703125" style="33" customWidth="1"/>
    <col min="5" max="5" width="13.7109375" style="33" customWidth="1"/>
    <col min="6" max="6" width="30" style="28" customWidth="1"/>
    <col min="7" max="7" width="10.5703125" style="34" customWidth="1"/>
    <col min="8" max="253" width="9.140625" style="28"/>
    <col min="254" max="254" width="5.140625" style="28" customWidth="1"/>
    <col min="255" max="255" width="7.140625" style="28" customWidth="1"/>
    <col min="256" max="256" width="3.85546875" style="28" customWidth="1"/>
    <col min="257" max="257" width="48.28515625" style="28" customWidth="1"/>
    <col min="258" max="258" width="13.7109375" style="28" customWidth="1"/>
    <col min="259" max="259" width="28.28515625" style="28" customWidth="1"/>
    <col min="260" max="260" width="11" style="28" customWidth="1"/>
    <col min="261" max="261" width="0" style="28" hidden="1" customWidth="1"/>
    <col min="262" max="509" width="9.140625" style="28"/>
    <col min="510" max="510" width="5.140625" style="28" customWidth="1"/>
    <col min="511" max="511" width="7.140625" style="28" customWidth="1"/>
    <col min="512" max="512" width="3.85546875" style="28" customWidth="1"/>
    <col min="513" max="513" width="48.28515625" style="28" customWidth="1"/>
    <col min="514" max="514" width="13.7109375" style="28" customWidth="1"/>
    <col min="515" max="515" width="28.28515625" style="28" customWidth="1"/>
    <col min="516" max="516" width="11" style="28" customWidth="1"/>
    <col min="517" max="517" width="0" style="28" hidden="1" customWidth="1"/>
    <col min="518" max="765" width="9.140625" style="28"/>
    <col min="766" max="766" width="5.140625" style="28" customWidth="1"/>
    <col min="767" max="767" width="7.140625" style="28" customWidth="1"/>
    <col min="768" max="768" width="3.85546875" style="28" customWidth="1"/>
    <col min="769" max="769" width="48.28515625" style="28" customWidth="1"/>
    <col min="770" max="770" width="13.7109375" style="28" customWidth="1"/>
    <col min="771" max="771" width="28.28515625" style="28" customWidth="1"/>
    <col min="772" max="772" width="11" style="28" customWidth="1"/>
    <col min="773" max="773" width="0" style="28" hidden="1" customWidth="1"/>
    <col min="774" max="1021" width="9.140625" style="28"/>
    <col min="1022" max="1022" width="5.140625" style="28" customWidth="1"/>
    <col min="1023" max="1023" width="7.140625" style="28" customWidth="1"/>
    <col min="1024" max="1024" width="3.85546875" style="28" customWidth="1"/>
    <col min="1025" max="1025" width="48.28515625" style="28" customWidth="1"/>
    <col min="1026" max="1026" width="13.7109375" style="28" customWidth="1"/>
    <col min="1027" max="1027" width="28.28515625" style="28" customWidth="1"/>
    <col min="1028" max="1028" width="11" style="28" customWidth="1"/>
    <col min="1029" max="1029" width="0" style="28" hidden="1" customWidth="1"/>
    <col min="1030" max="1277" width="9.140625" style="28"/>
    <col min="1278" max="1278" width="5.140625" style="28" customWidth="1"/>
    <col min="1279" max="1279" width="7.140625" style="28" customWidth="1"/>
    <col min="1280" max="1280" width="3.85546875" style="28" customWidth="1"/>
    <col min="1281" max="1281" width="48.28515625" style="28" customWidth="1"/>
    <col min="1282" max="1282" width="13.7109375" style="28" customWidth="1"/>
    <col min="1283" max="1283" width="28.28515625" style="28" customWidth="1"/>
    <col min="1284" max="1284" width="11" style="28" customWidth="1"/>
    <col min="1285" max="1285" width="0" style="28" hidden="1" customWidth="1"/>
    <col min="1286" max="1533" width="9.140625" style="28"/>
    <col min="1534" max="1534" width="5.140625" style="28" customWidth="1"/>
    <col min="1535" max="1535" width="7.140625" style="28" customWidth="1"/>
    <col min="1536" max="1536" width="3.85546875" style="28" customWidth="1"/>
    <col min="1537" max="1537" width="48.28515625" style="28" customWidth="1"/>
    <col min="1538" max="1538" width="13.7109375" style="28" customWidth="1"/>
    <col min="1539" max="1539" width="28.28515625" style="28" customWidth="1"/>
    <col min="1540" max="1540" width="11" style="28" customWidth="1"/>
    <col min="1541" max="1541" width="0" style="28" hidden="1" customWidth="1"/>
    <col min="1542" max="1789" width="9.140625" style="28"/>
    <col min="1790" max="1790" width="5.140625" style="28" customWidth="1"/>
    <col min="1791" max="1791" width="7.140625" style="28" customWidth="1"/>
    <col min="1792" max="1792" width="3.85546875" style="28" customWidth="1"/>
    <col min="1793" max="1793" width="48.28515625" style="28" customWidth="1"/>
    <col min="1794" max="1794" width="13.7109375" style="28" customWidth="1"/>
    <col min="1795" max="1795" width="28.28515625" style="28" customWidth="1"/>
    <col min="1796" max="1796" width="11" style="28" customWidth="1"/>
    <col min="1797" max="1797" width="0" style="28" hidden="1" customWidth="1"/>
    <col min="1798" max="2045" width="9.140625" style="28"/>
    <col min="2046" max="2046" width="5.140625" style="28" customWidth="1"/>
    <col min="2047" max="2047" width="7.140625" style="28" customWidth="1"/>
    <col min="2048" max="2048" width="3.85546875" style="28" customWidth="1"/>
    <col min="2049" max="2049" width="48.28515625" style="28" customWidth="1"/>
    <col min="2050" max="2050" width="13.7109375" style="28" customWidth="1"/>
    <col min="2051" max="2051" width="28.28515625" style="28" customWidth="1"/>
    <col min="2052" max="2052" width="11" style="28" customWidth="1"/>
    <col min="2053" max="2053" width="0" style="28" hidden="1" customWidth="1"/>
    <col min="2054" max="2301" width="9.140625" style="28"/>
    <col min="2302" max="2302" width="5.140625" style="28" customWidth="1"/>
    <col min="2303" max="2303" width="7.140625" style="28" customWidth="1"/>
    <col min="2304" max="2304" width="3.85546875" style="28" customWidth="1"/>
    <col min="2305" max="2305" width="48.28515625" style="28" customWidth="1"/>
    <col min="2306" max="2306" width="13.7109375" style="28" customWidth="1"/>
    <col min="2307" max="2307" width="28.28515625" style="28" customWidth="1"/>
    <col min="2308" max="2308" width="11" style="28" customWidth="1"/>
    <col min="2309" max="2309" width="0" style="28" hidden="1" customWidth="1"/>
    <col min="2310" max="2557" width="9.140625" style="28"/>
    <col min="2558" max="2558" width="5.140625" style="28" customWidth="1"/>
    <col min="2559" max="2559" width="7.140625" style="28" customWidth="1"/>
    <col min="2560" max="2560" width="3.85546875" style="28" customWidth="1"/>
    <col min="2561" max="2561" width="48.28515625" style="28" customWidth="1"/>
    <col min="2562" max="2562" width="13.7109375" style="28" customWidth="1"/>
    <col min="2563" max="2563" width="28.28515625" style="28" customWidth="1"/>
    <col min="2564" max="2564" width="11" style="28" customWidth="1"/>
    <col min="2565" max="2565" width="0" style="28" hidden="1" customWidth="1"/>
    <col min="2566" max="2813" width="9.140625" style="28"/>
    <col min="2814" max="2814" width="5.140625" style="28" customWidth="1"/>
    <col min="2815" max="2815" width="7.140625" style="28" customWidth="1"/>
    <col min="2816" max="2816" width="3.85546875" style="28" customWidth="1"/>
    <col min="2817" max="2817" width="48.28515625" style="28" customWidth="1"/>
    <col min="2818" max="2818" width="13.7109375" style="28" customWidth="1"/>
    <col min="2819" max="2819" width="28.28515625" style="28" customWidth="1"/>
    <col min="2820" max="2820" width="11" style="28" customWidth="1"/>
    <col min="2821" max="2821" width="0" style="28" hidden="1" customWidth="1"/>
    <col min="2822" max="3069" width="9.140625" style="28"/>
    <col min="3070" max="3070" width="5.140625" style="28" customWidth="1"/>
    <col min="3071" max="3071" width="7.140625" style="28" customWidth="1"/>
    <col min="3072" max="3072" width="3.85546875" style="28" customWidth="1"/>
    <col min="3073" max="3073" width="48.28515625" style="28" customWidth="1"/>
    <col min="3074" max="3074" width="13.7109375" style="28" customWidth="1"/>
    <col min="3075" max="3075" width="28.28515625" style="28" customWidth="1"/>
    <col min="3076" max="3076" width="11" style="28" customWidth="1"/>
    <col min="3077" max="3077" width="0" style="28" hidden="1" customWidth="1"/>
    <col min="3078" max="3325" width="9.140625" style="28"/>
    <col min="3326" max="3326" width="5.140625" style="28" customWidth="1"/>
    <col min="3327" max="3327" width="7.140625" style="28" customWidth="1"/>
    <col min="3328" max="3328" width="3.85546875" style="28" customWidth="1"/>
    <col min="3329" max="3329" width="48.28515625" style="28" customWidth="1"/>
    <col min="3330" max="3330" width="13.7109375" style="28" customWidth="1"/>
    <col min="3331" max="3331" width="28.28515625" style="28" customWidth="1"/>
    <col min="3332" max="3332" width="11" style="28" customWidth="1"/>
    <col min="3333" max="3333" width="0" style="28" hidden="1" customWidth="1"/>
    <col min="3334" max="3581" width="9.140625" style="28"/>
    <col min="3582" max="3582" width="5.140625" style="28" customWidth="1"/>
    <col min="3583" max="3583" width="7.140625" style="28" customWidth="1"/>
    <col min="3584" max="3584" width="3.85546875" style="28" customWidth="1"/>
    <col min="3585" max="3585" width="48.28515625" style="28" customWidth="1"/>
    <col min="3586" max="3586" width="13.7109375" style="28" customWidth="1"/>
    <col min="3587" max="3587" width="28.28515625" style="28" customWidth="1"/>
    <col min="3588" max="3588" width="11" style="28" customWidth="1"/>
    <col min="3589" max="3589" width="0" style="28" hidden="1" customWidth="1"/>
    <col min="3590" max="3837" width="9.140625" style="28"/>
    <col min="3838" max="3838" width="5.140625" style="28" customWidth="1"/>
    <col min="3839" max="3839" width="7.140625" style="28" customWidth="1"/>
    <col min="3840" max="3840" width="3.85546875" style="28" customWidth="1"/>
    <col min="3841" max="3841" width="48.28515625" style="28" customWidth="1"/>
    <col min="3842" max="3842" width="13.7109375" style="28" customWidth="1"/>
    <col min="3843" max="3843" width="28.28515625" style="28" customWidth="1"/>
    <col min="3844" max="3844" width="11" style="28" customWidth="1"/>
    <col min="3845" max="3845" width="0" style="28" hidden="1" customWidth="1"/>
    <col min="3846" max="4093" width="9.140625" style="28"/>
    <col min="4094" max="4094" width="5.140625" style="28" customWidth="1"/>
    <col min="4095" max="4095" width="7.140625" style="28" customWidth="1"/>
    <col min="4096" max="4096" width="3.85546875" style="28" customWidth="1"/>
    <col min="4097" max="4097" width="48.28515625" style="28" customWidth="1"/>
    <col min="4098" max="4098" width="13.7109375" style="28" customWidth="1"/>
    <col min="4099" max="4099" width="28.28515625" style="28" customWidth="1"/>
    <col min="4100" max="4100" width="11" style="28" customWidth="1"/>
    <col min="4101" max="4101" width="0" style="28" hidden="1" customWidth="1"/>
    <col min="4102" max="4349" width="9.140625" style="28"/>
    <col min="4350" max="4350" width="5.140625" style="28" customWidth="1"/>
    <col min="4351" max="4351" width="7.140625" style="28" customWidth="1"/>
    <col min="4352" max="4352" width="3.85546875" style="28" customWidth="1"/>
    <col min="4353" max="4353" width="48.28515625" style="28" customWidth="1"/>
    <col min="4354" max="4354" width="13.7109375" style="28" customWidth="1"/>
    <col min="4355" max="4355" width="28.28515625" style="28" customWidth="1"/>
    <col min="4356" max="4356" width="11" style="28" customWidth="1"/>
    <col min="4357" max="4357" width="0" style="28" hidden="1" customWidth="1"/>
    <col min="4358" max="4605" width="9.140625" style="28"/>
    <col min="4606" max="4606" width="5.140625" style="28" customWidth="1"/>
    <col min="4607" max="4607" width="7.140625" style="28" customWidth="1"/>
    <col min="4608" max="4608" width="3.85546875" style="28" customWidth="1"/>
    <col min="4609" max="4609" width="48.28515625" style="28" customWidth="1"/>
    <col min="4610" max="4610" width="13.7109375" style="28" customWidth="1"/>
    <col min="4611" max="4611" width="28.28515625" style="28" customWidth="1"/>
    <col min="4612" max="4612" width="11" style="28" customWidth="1"/>
    <col min="4613" max="4613" width="0" style="28" hidden="1" customWidth="1"/>
    <col min="4614" max="4861" width="9.140625" style="28"/>
    <col min="4862" max="4862" width="5.140625" style="28" customWidth="1"/>
    <col min="4863" max="4863" width="7.140625" style="28" customWidth="1"/>
    <col min="4864" max="4864" width="3.85546875" style="28" customWidth="1"/>
    <col min="4865" max="4865" width="48.28515625" style="28" customWidth="1"/>
    <col min="4866" max="4866" width="13.7109375" style="28" customWidth="1"/>
    <col min="4867" max="4867" width="28.28515625" style="28" customWidth="1"/>
    <col min="4868" max="4868" width="11" style="28" customWidth="1"/>
    <col min="4869" max="4869" width="0" style="28" hidden="1" customWidth="1"/>
    <col min="4870" max="5117" width="9.140625" style="28"/>
    <col min="5118" max="5118" width="5.140625" style="28" customWidth="1"/>
    <col min="5119" max="5119" width="7.140625" style="28" customWidth="1"/>
    <col min="5120" max="5120" width="3.85546875" style="28" customWidth="1"/>
    <col min="5121" max="5121" width="48.28515625" style="28" customWidth="1"/>
    <col min="5122" max="5122" width="13.7109375" style="28" customWidth="1"/>
    <col min="5123" max="5123" width="28.28515625" style="28" customWidth="1"/>
    <col min="5124" max="5124" width="11" style="28" customWidth="1"/>
    <col min="5125" max="5125" width="0" style="28" hidden="1" customWidth="1"/>
    <col min="5126" max="5373" width="9.140625" style="28"/>
    <col min="5374" max="5374" width="5.140625" style="28" customWidth="1"/>
    <col min="5375" max="5375" width="7.140625" style="28" customWidth="1"/>
    <col min="5376" max="5376" width="3.85546875" style="28" customWidth="1"/>
    <col min="5377" max="5377" width="48.28515625" style="28" customWidth="1"/>
    <col min="5378" max="5378" width="13.7109375" style="28" customWidth="1"/>
    <col min="5379" max="5379" width="28.28515625" style="28" customWidth="1"/>
    <col min="5380" max="5380" width="11" style="28" customWidth="1"/>
    <col min="5381" max="5381" width="0" style="28" hidden="1" customWidth="1"/>
    <col min="5382" max="5629" width="9.140625" style="28"/>
    <col min="5630" max="5630" width="5.140625" style="28" customWidth="1"/>
    <col min="5631" max="5631" width="7.140625" style="28" customWidth="1"/>
    <col min="5632" max="5632" width="3.85546875" style="28" customWidth="1"/>
    <col min="5633" max="5633" width="48.28515625" style="28" customWidth="1"/>
    <col min="5634" max="5634" width="13.7109375" style="28" customWidth="1"/>
    <col min="5635" max="5635" width="28.28515625" style="28" customWidth="1"/>
    <col min="5636" max="5636" width="11" style="28" customWidth="1"/>
    <col min="5637" max="5637" width="0" style="28" hidden="1" customWidth="1"/>
    <col min="5638" max="5885" width="9.140625" style="28"/>
    <col min="5886" max="5886" width="5.140625" style="28" customWidth="1"/>
    <col min="5887" max="5887" width="7.140625" style="28" customWidth="1"/>
    <col min="5888" max="5888" width="3.85546875" style="28" customWidth="1"/>
    <col min="5889" max="5889" width="48.28515625" style="28" customWidth="1"/>
    <col min="5890" max="5890" width="13.7109375" style="28" customWidth="1"/>
    <col min="5891" max="5891" width="28.28515625" style="28" customWidth="1"/>
    <col min="5892" max="5892" width="11" style="28" customWidth="1"/>
    <col min="5893" max="5893" width="0" style="28" hidden="1" customWidth="1"/>
    <col min="5894" max="6141" width="9.140625" style="28"/>
    <col min="6142" max="6142" width="5.140625" style="28" customWidth="1"/>
    <col min="6143" max="6143" width="7.140625" style="28" customWidth="1"/>
    <col min="6144" max="6144" width="3.85546875" style="28" customWidth="1"/>
    <col min="6145" max="6145" width="48.28515625" style="28" customWidth="1"/>
    <col min="6146" max="6146" width="13.7109375" style="28" customWidth="1"/>
    <col min="6147" max="6147" width="28.28515625" style="28" customWidth="1"/>
    <col min="6148" max="6148" width="11" style="28" customWidth="1"/>
    <col min="6149" max="6149" width="0" style="28" hidden="1" customWidth="1"/>
    <col min="6150" max="6397" width="9.140625" style="28"/>
    <col min="6398" max="6398" width="5.140625" style="28" customWidth="1"/>
    <col min="6399" max="6399" width="7.140625" style="28" customWidth="1"/>
    <col min="6400" max="6400" width="3.85546875" style="28" customWidth="1"/>
    <col min="6401" max="6401" width="48.28515625" style="28" customWidth="1"/>
    <col min="6402" max="6402" width="13.7109375" style="28" customWidth="1"/>
    <col min="6403" max="6403" width="28.28515625" style="28" customWidth="1"/>
    <col min="6404" max="6404" width="11" style="28" customWidth="1"/>
    <col min="6405" max="6405" width="0" style="28" hidden="1" customWidth="1"/>
    <col min="6406" max="6653" width="9.140625" style="28"/>
    <col min="6654" max="6654" width="5.140625" style="28" customWidth="1"/>
    <col min="6655" max="6655" width="7.140625" style="28" customWidth="1"/>
    <col min="6656" max="6656" width="3.85546875" style="28" customWidth="1"/>
    <col min="6657" max="6657" width="48.28515625" style="28" customWidth="1"/>
    <col min="6658" max="6658" width="13.7109375" style="28" customWidth="1"/>
    <col min="6659" max="6659" width="28.28515625" style="28" customWidth="1"/>
    <col min="6660" max="6660" width="11" style="28" customWidth="1"/>
    <col min="6661" max="6661" width="0" style="28" hidden="1" customWidth="1"/>
    <col min="6662" max="6909" width="9.140625" style="28"/>
    <col min="6910" max="6910" width="5.140625" style="28" customWidth="1"/>
    <col min="6911" max="6911" width="7.140625" style="28" customWidth="1"/>
    <col min="6912" max="6912" width="3.85546875" style="28" customWidth="1"/>
    <col min="6913" max="6913" width="48.28515625" style="28" customWidth="1"/>
    <col min="6914" max="6914" width="13.7109375" style="28" customWidth="1"/>
    <col min="6915" max="6915" width="28.28515625" style="28" customWidth="1"/>
    <col min="6916" max="6916" width="11" style="28" customWidth="1"/>
    <col min="6917" max="6917" width="0" style="28" hidden="1" customWidth="1"/>
    <col min="6918" max="7165" width="9.140625" style="28"/>
    <col min="7166" max="7166" width="5.140625" style="28" customWidth="1"/>
    <col min="7167" max="7167" width="7.140625" style="28" customWidth="1"/>
    <col min="7168" max="7168" width="3.85546875" style="28" customWidth="1"/>
    <col min="7169" max="7169" width="48.28515625" style="28" customWidth="1"/>
    <col min="7170" max="7170" width="13.7109375" style="28" customWidth="1"/>
    <col min="7171" max="7171" width="28.28515625" style="28" customWidth="1"/>
    <col min="7172" max="7172" width="11" style="28" customWidth="1"/>
    <col min="7173" max="7173" width="0" style="28" hidden="1" customWidth="1"/>
    <col min="7174" max="7421" width="9.140625" style="28"/>
    <col min="7422" max="7422" width="5.140625" style="28" customWidth="1"/>
    <col min="7423" max="7423" width="7.140625" style="28" customWidth="1"/>
    <col min="7424" max="7424" width="3.85546875" style="28" customWidth="1"/>
    <col min="7425" max="7425" width="48.28515625" style="28" customWidth="1"/>
    <col min="7426" max="7426" width="13.7109375" style="28" customWidth="1"/>
    <col min="7427" max="7427" width="28.28515625" style="28" customWidth="1"/>
    <col min="7428" max="7428" width="11" style="28" customWidth="1"/>
    <col min="7429" max="7429" width="0" style="28" hidden="1" customWidth="1"/>
    <col min="7430" max="7677" width="9.140625" style="28"/>
    <col min="7678" max="7678" width="5.140625" style="28" customWidth="1"/>
    <col min="7679" max="7679" width="7.140625" style="28" customWidth="1"/>
    <col min="7680" max="7680" width="3.85546875" style="28" customWidth="1"/>
    <col min="7681" max="7681" width="48.28515625" style="28" customWidth="1"/>
    <col min="7682" max="7682" width="13.7109375" style="28" customWidth="1"/>
    <col min="7683" max="7683" width="28.28515625" style="28" customWidth="1"/>
    <col min="7684" max="7684" width="11" style="28" customWidth="1"/>
    <col min="7685" max="7685" width="0" style="28" hidden="1" customWidth="1"/>
    <col min="7686" max="7933" width="9.140625" style="28"/>
    <col min="7934" max="7934" width="5.140625" style="28" customWidth="1"/>
    <col min="7935" max="7935" width="7.140625" style="28" customWidth="1"/>
    <col min="7936" max="7936" width="3.85546875" style="28" customWidth="1"/>
    <col min="7937" max="7937" width="48.28515625" style="28" customWidth="1"/>
    <col min="7938" max="7938" width="13.7109375" style="28" customWidth="1"/>
    <col min="7939" max="7939" width="28.28515625" style="28" customWidth="1"/>
    <col min="7940" max="7940" width="11" style="28" customWidth="1"/>
    <col min="7941" max="7941" width="0" style="28" hidden="1" customWidth="1"/>
    <col min="7942" max="8189" width="9.140625" style="28"/>
    <col min="8190" max="8190" width="5.140625" style="28" customWidth="1"/>
    <col min="8191" max="8191" width="7.140625" style="28" customWidth="1"/>
    <col min="8192" max="8192" width="3.85546875" style="28" customWidth="1"/>
    <col min="8193" max="8193" width="48.28515625" style="28" customWidth="1"/>
    <col min="8194" max="8194" width="13.7109375" style="28" customWidth="1"/>
    <col min="8195" max="8195" width="28.28515625" style="28" customWidth="1"/>
    <col min="8196" max="8196" width="11" style="28" customWidth="1"/>
    <col min="8197" max="8197" width="0" style="28" hidden="1" customWidth="1"/>
    <col min="8198" max="8445" width="9.140625" style="28"/>
    <col min="8446" max="8446" width="5.140625" style="28" customWidth="1"/>
    <col min="8447" max="8447" width="7.140625" style="28" customWidth="1"/>
    <col min="8448" max="8448" width="3.85546875" style="28" customWidth="1"/>
    <col min="8449" max="8449" width="48.28515625" style="28" customWidth="1"/>
    <col min="8450" max="8450" width="13.7109375" style="28" customWidth="1"/>
    <col min="8451" max="8451" width="28.28515625" style="28" customWidth="1"/>
    <col min="8452" max="8452" width="11" style="28" customWidth="1"/>
    <col min="8453" max="8453" width="0" style="28" hidden="1" customWidth="1"/>
    <col min="8454" max="8701" width="9.140625" style="28"/>
    <col min="8702" max="8702" width="5.140625" style="28" customWidth="1"/>
    <col min="8703" max="8703" width="7.140625" style="28" customWidth="1"/>
    <col min="8704" max="8704" width="3.85546875" style="28" customWidth="1"/>
    <col min="8705" max="8705" width="48.28515625" style="28" customWidth="1"/>
    <col min="8706" max="8706" width="13.7109375" style="28" customWidth="1"/>
    <col min="8707" max="8707" width="28.28515625" style="28" customWidth="1"/>
    <col min="8708" max="8708" width="11" style="28" customWidth="1"/>
    <col min="8709" max="8709" width="0" style="28" hidden="1" customWidth="1"/>
    <col min="8710" max="8957" width="9.140625" style="28"/>
    <col min="8958" max="8958" width="5.140625" style="28" customWidth="1"/>
    <col min="8959" max="8959" width="7.140625" style="28" customWidth="1"/>
    <col min="8960" max="8960" width="3.85546875" style="28" customWidth="1"/>
    <col min="8961" max="8961" width="48.28515625" style="28" customWidth="1"/>
    <col min="8962" max="8962" width="13.7109375" style="28" customWidth="1"/>
    <col min="8963" max="8963" width="28.28515625" style="28" customWidth="1"/>
    <col min="8964" max="8964" width="11" style="28" customWidth="1"/>
    <col min="8965" max="8965" width="0" style="28" hidden="1" customWidth="1"/>
    <col min="8966" max="9213" width="9.140625" style="28"/>
    <col min="9214" max="9214" width="5.140625" style="28" customWidth="1"/>
    <col min="9215" max="9215" width="7.140625" style="28" customWidth="1"/>
    <col min="9216" max="9216" width="3.85546875" style="28" customWidth="1"/>
    <col min="9217" max="9217" width="48.28515625" style="28" customWidth="1"/>
    <col min="9218" max="9218" width="13.7109375" style="28" customWidth="1"/>
    <col min="9219" max="9219" width="28.28515625" style="28" customWidth="1"/>
    <col min="9220" max="9220" width="11" style="28" customWidth="1"/>
    <col min="9221" max="9221" width="0" style="28" hidden="1" customWidth="1"/>
    <col min="9222" max="9469" width="9.140625" style="28"/>
    <col min="9470" max="9470" width="5.140625" style="28" customWidth="1"/>
    <col min="9471" max="9471" width="7.140625" style="28" customWidth="1"/>
    <col min="9472" max="9472" width="3.85546875" style="28" customWidth="1"/>
    <col min="9473" max="9473" width="48.28515625" style="28" customWidth="1"/>
    <col min="9474" max="9474" width="13.7109375" style="28" customWidth="1"/>
    <col min="9475" max="9475" width="28.28515625" style="28" customWidth="1"/>
    <col min="9476" max="9476" width="11" style="28" customWidth="1"/>
    <col min="9477" max="9477" width="0" style="28" hidden="1" customWidth="1"/>
    <col min="9478" max="9725" width="9.140625" style="28"/>
    <col min="9726" max="9726" width="5.140625" style="28" customWidth="1"/>
    <col min="9727" max="9727" width="7.140625" style="28" customWidth="1"/>
    <col min="9728" max="9728" width="3.85546875" style="28" customWidth="1"/>
    <col min="9729" max="9729" width="48.28515625" style="28" customWidth="1"/>
    <col min="9730" max="9730" width="13.7109375" style="28" customWidth="1"/>
    <col min="9731" max="9731" width="28.28515625" style="28" customWidth="1"/>
    <col min="9732" max="9732" width="11" style="28" customWidth="1"/>
    <col min="9733" max="9733" width="0" style="28" hidden="1" customWidth="1"/>
    <col min="9734" max="9981" width="9.140625" style="28"/>
    <col min="9982" max="9982" width="5.140625" style="28" customWidth="1"/>
    <col min="9983" max="9983" width="7.140625" style="28" customWidth="1"/>
    <col min="9984" max="9984" width="3.85546875" style="28" customWidth="1"/>
    <col min="9985" max="9985" width="48.28515625" style="28" customWidth="1"/>
    <col min="9986" max="9986" width="13.7109375" style="28" customWidth="1"/>
    <col min="9987" max="9987" width="28.28515625" style="28" customWidth="1"/>
    <col min="9988" max="9988" width="11" style="28" customWidth="1"/>
    <col min="9989" max="9989" width="0" style="28" hidden="1" customWidth="1"/>
    <col min="9990" max="10237" width="9.140625" style="28"/>
    <col min="10238" max="10238" width="5.140625" style="28" customWidth="1"/>
    <col min="10239" max="10239" width="7.140625" style="28" customWidth="1"/>
    <col min="10240" max="10240" width="3.85546875" style="28" customWidth="1"/>
    <col min="10241" max="10241" width="48.28515625" style="28" customWidth="1"/>
    <col min="10242" max="10242" width="13.7109375" style="28" customWidth="1"/>
    <col min="10243" max="10243" width="28.28515625" style="28" customWidth="1"/>
    <col min="10244" max="10244" width="11" style="28" customWidth="1"/>
    <col min="10245" max="10245" width="0" style="28" hidden="1" customWidth="1"/>
    <col min="10246" max="10493" width="9.140625" style="28"/>
    <col min="10494" max="10494" width="5.140625" style="28" customWidth="1"/>
    <col min="10495" max="10495" width="7.140625" style="28" customWidth="1"/>
    <col min="10496" max="10496" width="3.85546875" style="28" customWidth="1"/>
    <col min="10497" max="10497" width="48.28515625" style="28" customWidth="1"/>
    <col min="10498" max="10498" width="13.7109375" style="28" customWidth="1"/>
    <col min="10499" max="10499" width="28.28515625" style="28" customWidth="1"/>
    <col min="10500" max="10500" width="11" style="28" customWidth="1"/>
    <col min="10501" max="10501" width="0" style="28" hidden="1" customWidth="1"/>
    <col min="10502" max="10749" width="9.140625" style="28"/>
    <col min="10750" max="10750" width="5.140625" style="28" customWidth="1"/>
    <col min="10751" max="10751" width="7.140625" style="28" customWidth="1"/>
    <col min="10752" max="10752" width="3.85546875" style="28" customWidth="1"/>
    <col min="10753" max="10753" width="48.28515625" style="28" customWidth="1"/>
    <col min="10754" max="10754" width="13.7109375" style="28" customWidth="1"/>
    <col min="10755" max="10755" width="28.28515625" style="28" customWidth="1"/>
    <col min="10756" max="10756" width="11" style="28" customWidth="1"/>
    <col min="10757" max="10757" width="0" style="28" hidden="1" customWidth="1"/>
    <col min="10758" max="11005" width="9.140625" style="28"/>
    <col min="11006" max="11006" width="5.140625" style="28" customWidth="1"/>
    <col min="11007" max="11007" width="7.140625" style="28" customWidth="1"/>
    <col min="11008" max="11008" width="3.85546875" style="28" customWidth="1"/>
    <col min="11009" max="11009" width="48.28515625" style="28" customWidth="1"/>
    <col min="11010" max="11010" width="13.7109375" style="28" customWidth="1"/>
    <col min="11011" max="11011" width="28.28515625" style="28" customWidth="1"/>
    <col min="11012" max="11012" width="11" style="28" customWidth="1"/>
    <col min="11013" max="11013" width="0" style="28" hidden="1" customWidth="1"/>
    <col min="11014" max="11261" width="9.140625" style="28"/>
    <col min="11262" max="11262" width="5.140625" style="28" customWidth="1"/>
    <col min="11263" max="11263" width="7.140625" style="28" customWidth="1"/>
    <col min="11264" max="11264" width="3.85546875" style="28" customWidth="1"/>
    <col min="11265" max="11265" width="48.28515625" style="28" customWidth="1"/>
    <col min="11266" max="11266" width="13.7109375" style="28" customWidth="1"/>
    <col min="11267" max="11267" width="28.28515625" style="28" customWidth="1"/>
    <col min="11268" max="11268" width="11" style="28" customWidth="1"/>
    <col min="11269" max="11269" width="0" style="28" hidden="1" customWidth="1"/>
    <col min="11270" max="11517" width="9.140625" style="28"/>
    <col min="11518" max="11518" width="5.140625" style="28" customWidth="1"/>
    <col min="11519" max="11519" width="7.140625" style="28" customWidth="1"/>
    <col min="11520" max="11520" width="3.85546875" style="28" customWidth="1"/>
    <col min="11521" max="11521" width="48.28515625" style="28" customWidth="1"/>
    <col min="11522" max="11522" width="13.7109375" style="28" customWidth="1"/>
    <col min="11523" max="11523" width="28.28515625" style="28" customWidth="1"/>
    <col min="11524" max="11524" width="11" style="28" customWidth="1"/>
    <col min="11525" max="11525" width="0" style="28" hidden="1" customWidth="1"/>
    <col min="11526" max="11773" width="9.140625" style="28"/>
    <col min="11774" max="11774" width="5.140625" style="28" customWidth="1"/>
    <col min="11775" max="11775" width="7.140625" style="28" customWidth="1"/>
    <col min="11776" max="11776" width="3.85546875" style="28" customWidth="1"/>
    <col min="11777" max="11777" width="48.28515625" style="28" customWidth="1"/>
    <col min="11778" max="11778" width="13.7109375" style="28" customWidth="1"/>
    <col min="11779" max="11779" width="28.28515625" style="28" customWidth="1"/>
    <col min="11780" max="11780" width="11" style="28" customWidth="1"/>
    <col min="11781" max="11781" width="0" style="28" hidden="1" customWidth="1"/>
    <col min="11782" max="12029" width="9.140625" style="28"/>
    <col min="12030" max="12030" width="5.140625" style="28" customWidth="1"/>
    <col min="12031" max="12031" width="7.140625" style="28" customWidth="1"/>
    <col min="12032" max="12032" width="3.85546875" style="28" customWidth="1"/>
    <col min="12033" max="12033" width="48.28515625" style="28" customWidth="1"/>
    <col min="12034" max="12034" width="13.7109375" style="28" customWidth="1"/>
    <col min="12035" max="12035" width="28.28515625" style="28" customWidth="1"/>
    <col min="12036" max="12036" width="11" style="28" customWidth="1"/>
    <col min="12037" max="12037" width="0" style="28" hidden="1" customWidth="1"/>
    <col min="12038" max="12285" width="9.140625" style="28"/>
    <col min="12286" max="12286" width="5.140625" style="28" customWidth="1"/>
    <col min="12287" max="12287" width="7.140625" style="28" customWidth="1"/>
    <col min="12288" max="12288" width="3.85546875" style="28" customWidth="1"/>
    <col min="12289" max="12289" width="48.28515625" style="28" customWidth="1"/>
    <col min="12290" max="12290" width="13.7109375" style="28" customWidth="1"/>
    <col min="12291" max="12291" width="28.28515625" style="28" customWidth="1"/>
    <col min="12292" max="12292" width="11" style="28" customWidth="1"/>
    <col min="12293" max="12293" width="0" style="28" hidden="1" customWidth="1"/>
    <col min="12294" max="12541" width="9.140625" style="28"/>
    <col min="12542" max="12542" width="5.140625" style="28" customWidth="1"/>
    <col min="12543" max="12543" width="7.140625" style="28" customWidth="1"/>
    <col min="12544" max="12544" width="3.85546875" style="28" customWidth="1"/>
    <col min="12545" max="12545" width="48.28515625" style="28" customWidth="1"/>
    <col min="12546" max="12546" width="13.7109375" style="28" customWidth="1"/>
    <col min="12547" max="12547" width="28.28515625" style="28" customWidth="1"/>
    <col min="12548" max="12548" width="11" style="28" customWidth="1"/>
    <col min="12549" max="12549" width="0" style="28" hidden="1" customWidth="1"/>
    <col min="12550" max="12797" width="9.140625" style="28"/>
    <col min="12798" max="12798" width="5.140625" style="28" customWidth="1"/>
    <col min="12799" max="12799" width="7.140625" style="28" customWidth="1"/>
    <col min="12800" max="12800" width="3.85546875" style="28" customWidth="1"/>
    <col min="12801" max="12801" width="48.28515625" style="28" customWidth="1"/>
    <col min="12802" max="12802" width="13.7109375" style="28" customWidth="1"/>
    <col min="12803" max="12803" width="28.28515625" style="28" customWidth="1"/>
    <col min="12804" max="12804" width="11" style="28" customWidth="1"/>
    <col min="12805" max="12805" width="0" style="28" hidden="1" customWidth="1"/>
    <col min="12806" max="13053" width="9.140625" style="28"/>
    <col min="13054" max="13054" width="5.140625" style="28" customWidth="1"/>
    <col min="13055" max="13055" width="7.140625" style="28" customWidth="1"/>
    <col min="13056" max="13056" width="3.85546875" style="28" customWidth="1"/>
    <col min="13057" max="13057" width="48.28515625" style="28" customWidth="1"/>
    <col min="13058" max="13058" width="13.7109375" style="28" customWidth="1"/>
    <col min="13059" max="13059" width="28.28515625" style="28" customWidth="1"/>
    <col min="13060" max="13060" width="11" style="28" customWidth="1"/>
    <col min="13061" max="13061" width="0" style="28" hidden="1" customWidth="1"/>
    <col min="13062" max="13309" width="9.140625" style="28"/>
    <col min="13310" max="13310" width="5.140625" style="28" customWidth="1"/>
    <col min="13311" max="13311" width="7.140625" style="28" customWidth="1"/>
    <col min="13312" max="13312" width="3.85546875" style="28" customWidth="1"/>
    <col min="13313" max="13313" width="48.28515625" style="28" customWidth="1"/>
    <col min="13314" max="13314" width="13.7109375" style="28" customWidth="1"/>
    <col min="13315" max="13315" width="28.28515625" style="28" customWidth="1"/>
    <col min="13316" max="13316" width="11" style="28" customWidth="1"/>
    <col min="13317" max="13317" width="0" style="28" hidden="1" customWidth="1"/>
    <col min="13318" max="13565" width="9.140625" style="28"/>
    <col min="13566" max="13566" width="5.140625" style="28" customWidth="1"/>
    <col min="13567" max="13567" width="7.140625" style="28" customWidth="1"/>
    <col min="13568" max="13568" width="3.85546875" style="28" customWidth="1"/>
    <col min="13569" max="13569" width="48.28515625" style="28" customWidth="1"/>
    <col min="13570" max="13570" width="13.7109375" style="28" customWidth="1"/>
    <col min="13571" max="13571" width="28.28515625" style="28" customWidth="1"/>
    <col min="13572" max="13572" width="11" style="28" customWidth="1"/>
    <col min="13573" max="13573" width="0" style="28" hidden="1" customWidth="1"/>
    <col min="13574" max="13821" width="9.140625" style="28"/>
    <col min="13822" max="13822" width="5.140625" style="28" customWidth="1"/>
    <col min="13823" max="13823" width="7.140625" style="28" customWidth="1"/>
    <col min="13824" max="13824" width="3.85546875" style="28" customWidth="1"/>
    <col min="13825" max="13825" width="48.28515625" style="28" customWidth="1"/>
    <col min="13826" max="13826" width="13.7109375" style="28" customWidth="1"/>
    <col min="13827" max="13827" width="28.28515625" style="28" customWidth="1"/>
    <col min="13828" max="13828" width="11" style="28" customWidth="1"/>
    <col min="13829" max="13829" width="0" style="28" hidden="1" customWidth="1"/>
    <col min="13830" max="14077" width="9.140625" style="28"/>
    <col min="14078" max="14078" width="5.140625" style="28" customWidth="1"/>
    <col min="14079" max="14079" width="7.140625" style="28" customWidth="1"/>
    <col min="14080" max="14080" width="3.85546875" style="28" customWidth="1"/>
    <col min="14081" max="14081" width="48.28515625" style="28" customWidth="1"/>
    <col min="14082" max="14082" width="13.7109375" style="28" customWidth="1"/>
    <col min="14083" max="14083" width="28.28515625" style="28" customWidth="1"/>
    <col min="14084" max="14084" width="11" style="28" customWidth="1"/>
    <col min="14085" max="14085" width="0" style="28" hidden="1" customWidth="1"/>
    <col min="14086" max="14333" width="9.140625" style="28"/>
    <col min="14334" max="14334" width="5.140625" style="28" customWidth="1"/>
    <col min="14335" max="14335" width="7.140625" style="28" customWidth="1"/>
    <col min="14336" max="14336" width="3.85546875" style="28" customWidth="1"/>
    <col min="14337" max="14337" width="48.28515625" style="28" customWidth="1"/>
    <col min="14338" max="14338" width="13.7109375" style="28" customWidth="1"/>
    <col min="14339" max="14339" width="28.28515625" style="28" customWidth="1"/>
    <col min="14340" max="14340" width="11" style="28" customWidth="1"/>
    <col min="14341" max="14341" width="0" style="28" hidden="1" customWidth="1"/>
    <col min="14342" max="14589" width="9.140625" style="28"/>
    <col min="14590" max="14590" width="5.140625" style="28" customWidth="1"/>
    <col min="14591" max="14591" width="7.140625" style="28" customWidth="1"/>
    <col min="14592" max="14592" width="3.85546875" style="28" customWidth="1"/>
    <col min="14593" max="14593" width="48.28515625" style="28" customWidth="1"/>
    <col min="14594" max="14594" width="13.7109375" style="28" customWidth="1"/>
    <col min="14595" max="14595" width="28.28515625" style="28" customWidth="1"/>
    <col min="14596" max="14596" width="11" style="28" customWidth="1"/>
    <col min="14597" max="14597" width="0" style="28" hidden="1" customWidth="1"/>
    <col min="14598" max="14845" width="9.140625" style="28"/>
    <col min="14846" max="14846" width="5.140625" style="28" customWidth="1"/>
    <col min="14847" max="14847" width="7.140625" style="28" customWidth="1"/>
    <col min="14848" max="14848" width="3.85546875" style="28" customWidth="1"/>
    <col min="14849" max="14849" width="48.28515625" style="28" customWidth="1"/>
    <col min="14850" max="14850" width="13.7109375" style="28" customWidth="1"/>
    <col min="14851" max="14851" width="28.28515625" style="28" customWidth="1"/>
    <col min="14852" max="14852" width="11" style="28" customWidth="1"/>
    <col min="14853" max="14853" width="0" style="28" hidden="1" customWidth="1"/>
    <col min="14854" max="15101" width="9.140625" style="28"/>
    <col min="15102" max="15102" width="5.140625" style="28" customWidth="1"/>
    <col min="15103" max="15103" width="7.140625" style="28" customWidth="1"/>
    <col min="15104" max="15104" width="3.85546875" style="28" customWidth="1"/>
    <col min="15105" max="15105" width="48.28515625" style="28" customWidth="1"/>
    <col min="15106" max="15106" width="13.7109375" style="28" customWidth="1"/>
    <col min="15107" max="15107" width="28.28515625" style="28" customWidth="1"/>
    <col min="15108" max="15108" width="11" style="28" customWidth="1"/>
    <col min="15109" max="15109" width="0" style="28" hidden="1" customWidth="1"/>
    <col min="15110" max="15357" width="9.140625" style="28"/>
    <col min="15358" max="15358" width="5.140625" style="28" customWidth="1"/>
    <col min="15359" max="15359" width="7.140625" style="28" customWidth="1"/>
    <col min="15360" max="15360" width="3.85546875" style="28" customWidth="1"/>
    <col min="15361" max="15361" width="48.28515625" style="28" customWidth="1"/>
    <col min="15362" max="15362" width="13.7109375" style="28" customWidth="1"/>
    <col min="15363" max="15363" width="28.28515625" style="28" customWidth="1"/>
    <col min="15364" max="15364" width="11" style="28" customWidth="1"/>
    <col min="15365" max="15365" width="0" style="28" hidden="1" customWidth="1"/>
    <col min="15366" max="15613" width="9.140625" style="28"/>
    <col min="15614" max="15614" width="5.140625" style="28" customWidth="1"/>
    <col min="15615" max="15615" width="7.140625" style="28" customWidth="1"/>
    <col min="15616" max="15616" width="3.85546875" style="28" customWidth="1"/>
    <col min="15617" max="15617" width="48.28515625" style="28" customWidth="1"/>
    <col min="15618" max="15618" width="13.7109375" style="28" customWidth="1"/>
    <col min="15619" max="15619" width="28.28515625" style="28" customWidth="1"/>
    <col min="15620" max="15620" width="11" style="28" customWidth="1"/>
    <col min="15621" max="15621" width="0" style="28" hidden="1" customWidth="1"/>
    <col min="15622" max="15869" width="9.140625" style="28"/>
    <col min="15870" max="15870" width="5.140625" style="28" customWidth="1"/>
    <col min="15871" max="15871" width="7.140625" style="28" customWidth="1"/>
    <col min="15872" max="15872" width="3.85546875" style="28" customWidth="1"/>
    <col min="15873" max="15873" width="48.28515625" style="28" customWidth="1"/>
    <col min="15874" max="15874" width="13.7109375" style="28" customWidth="1"/>
    <col min="15875" max="15875" width="28.28515625" style="28" customWidth="1"/>
    <col min="15876" max="15876" width="11" style="28" customWidth="1"/>
    <col min="15877" max="15877" width="0" style="28" hidden="1" customWidth="1"/>
    <col min="15878" max="16125" width="9.140625" style="28"/>
    <col min="16126" max="16126" width="5.140625" style="28" customWidth="1"/>
    <col min="16127" max="16127" width="7.140625" style="28" customWidth="1"/>
    <col min="16128" max="16128" width="3.85546875" style="28" customWidth="1"/>
    <col min="16129" max="16129" width="48.28515625" style="28" customWidth="1"/>
    <col min="16130" max="16130" width="13.7109375" style="28" customWidth="1"/>
    <col min="16131" max="16131" width="28.28515625" style="28" customWidth="1"/>
    <col min="16132" max="16132" width="11" style="28" customWidth="1"/>
    <col min="16133" max="16133" width="0" style="28" hidden="1" customWidth="1"/>
    <col min="16134" max="16384" width="9.140625" style="28"/>
  </cols>
  <sheetData>
    <row r="1" spans="1:7" ht="23.25" x14ac:dyDescent="0.35">
      <c r="A1" s="112" t="s">
        <v>27</v>
      </c>
      <c r="B1" s="112"/>
      <c r="C1" s="112"/>
      <c r="D1" s="112"/>
      <c r="E1" s="112"/>
      <c r="F1" s="495" t="s">
        <v>28</v>
      </c>
      <c r="G1" s="496"/>
    </row>
    <row r="3" spans="1:7" ht="15" x14ac:dyDescent="0.2">
      <c r="A3" s="220" t="s">
        <v>0</v>
      </c>
      <c r="C3" s="221" t="s">
        <v>29</v>
      </c>
      <c r="D3" s="221"/>
      <c r="E3" s="221"/>
      <c r="F3" s="221"/>
    </row>
    <row r="4" spans="1:7" ht="15" x14ac:dyDescent="0.2">
      <c r="C4" s="221" t="s">
        <v>1</v>
      </c>
      <c r="D4" s="221"/>
      <c r="E4" s="221"/>
      <c r="F4" s="221"/>
    </row>
    <row r="6" spans="1:7" ht="18" x14ac:dyDescent="0.25">
      <c r="A6" s="497" t="s">
        <v>409</v>
      </c>
      <c r="B6" s="498"/>
      <c r="C6" s="498"/>
      <c r="D6" s="498"/>
      <c r="E6" s="498"/>
      <c r="F6" s="498"/>
      <c r="G6" s="498"/>
    </row>
    <row r="7" spans="1:7" ht="13.5" thickBot="1" x14ac:dyDescent="0.25">
      <c r="G7" s="113" t="s">
        <v>2</v>
      </c>
    </row>
    <row r="8" spans="1:7" s="301" customFormat="1" ht="27" thickTop="1" thickBot="1" x14ac:dyDescent="0.25">
      <c r="A8" s="276" t="s">
        <v>3</v>
      </c>
      <c r="B8" s="277" t="s">
        <v>4</v>
      </c>
      <c r="C8" s="278" t="s">
        <v>5</v>
      </c>
      <c r="D8" s="278"/>
      <c r="E8" s="278" t="s">
        <v>130</v>
      </c>
      <c r="F8" s="279" t="s">
        <v>6</v>
      </c>
      <c r="G8" s="280" t="s">
        <v>410</v>
      </c>
    </row>
    <row r="9" spans="1:7" ht="15.75" thickTop="1" x14ac:dyDescent="0.2">
      <c r="A9" s="54" t="s">
        <v>329</v>
      </c>
      <c r="B9" s="114"/>
      <c r="C9" s="115"/>
      <c r="D9" s="115"/>
      <c r="E9" s="115"/>
      <c r="F9" s="51"/>
      <c r="G9" s="384"/>
    </row>
    <row r="10" spans="1:7" s="202" customFormat="1" ht="14.25" x14ac:dyDescent="0.2">
      <c r="A10" s="197" t="s">
        <v>131</v>
      </c>
      <c r="B10" s="198" t="s">
        <v>132</v>
      </c>
      <c r="C10" s="199">
        <v>6</v>
      </c>
      <c r="D10" s="105" t="s">
        <v>148</v>
      </c>
      <c r="E10" s="199">
        <v>90000001001</v>
      </c>
      <c r="F10" s="203" t="s">
        <v>133</v>
      </c>
      <c r="G10" s="222">
        <v>51</v>
      </c>
    </row>
    <row r="11" spans="1:7" s="202" customFormat="1" ht="14.25" x14ac:dyDescent="0.2">
      <c r="A11" s="197" t="s">
        <v>131</v>
      </c>
      <c r="B11" s="198" t="s">
        <v>132</v>
      </c>
      <c r="C11" s="199">
        <v>6</v>
      </c>
      <c r="D11" s="105" t="s">
        <v>149</v>
      </c>
      <c r="E11" s="199">
        <v>90000001010</v>
      </c>
      <c r="F11" s="203" t="s">
        <v>133</v>
      </c>
      <c r="G11" s="222">
        <v>0</v>
      </c>
    </row>
    <row r="12" spans="1:7" s="202" customFormat="1" ht="14.25" x14ac:dyDescent="0.2">
      <c r="A12" s="197" t="s">
        <v>131</v>
      </c>
      <c r="B12" s="198" t="s">
        <v>132</v>
      </c>
      <c r="C12" s="199">
        <v>6</v>
      </c>
      <c r="D12" s="106" t="s">
        <v>150</v>
      </c>
      <c r="E12" s="199">
        <v>90000001012</v>
      </c>
      <c r="F12" s="203" t="s">
        <v>133</v>
      </c>
      <c r="G12" s="222">
        <v>843</v>
      </c>
    </row>
    <row r="13" spans="1:7" s="202" customFormat="1" ht="14.25" x14ac:dyDescent="0.2">
      <c r="A13" s="197" t="s">
        <v>131</v>
      </c>
      <c r="B13" s="198" t="s">
        <v>132</v>
      </c>
      <c r="C13" s="199">
        <v>6</v>
      </c>
      <c r="D13" s="105" t="s">
        <v>411</v>
      </c>
      <c r="E13" s="199">
        <v>90000001013</v>
      </c>
      <c r="F13" s="203" t="s">
        <v>133</v>
      </c>
      <c r="G13" s="222">
        <v>3574</v>
      </c>
    </row>
    <row r="14" spans="1:7" s="202" customFormat="1" ht="14.25" x14ac:dyDescent="0.2">
      <c r="A14" s="197" t="s">
        <v>131</v>
      </c>
      <c r="B14" s="198" t="s">
        <v>132</v>
      </c>
      <c r="C14" s="199">
        <v>6</v>
      </c>
      <c r="D14" s="105" t="s">
        <v>152</v>
      </c>
      <c r="E14" s="199">
        <v>90000001014</v>
      </c>
      <c r="F14" s="203" t="s">
        <v>133</v>
      </c>
      <c r="G14" s="222">
        <v>26</v>
      </c>
    </row>
    <row r="15" spans="1:7" s="228" customFormat="1" ht="25.5" x14ac:dyDescent="0.2">
      <c r="A15" s="223" t="s">
        <v>131</v>
      </c>
      <c r="B15" s="224" t="s">
        <v>132</v>
      </c>
      <c r="C15" s="225">
        <v>6</v>
      </c>
      <c r="D15" s="160" t="s">
        <v>153</v>
      </c>
      <c r="E15" s="225">
        <v>90000001015</v>
      </c>
      <c r="F15" s="226" t="s">
        <v>133</v>
      </c>
      <c r="G15" s="227">
        <v>112</v>
      </c>
    </row>
    <row r="16" spans="1:7" s="202" customFormat="1" ht="14.25" x14ac:dyDescent="0.2">
      <c r="A16" s="197" t="s">
        <v>131</v>
      </c>
      <c r="B16" s="198" t="s">
        <v>132</v>
      </c>
      <c r="C16" s="199">
        <v>6</v>
      </c>
      <c r="D16" s="105" t="s">
        <v>154</v>
      </c>
      <c r="E16" s="199">
        <v>90000001032</v>
      </c>
      <c r="F16" s="203" t="s">
        <v>133</v>
      </c>
      <c r="G16" s="222">
        <v>177</v>
      </c>
    </row>
    <row r="17" spans="1:7" s="202" customFormat="1" ht="14.25" x14ac:dyDescent="0.2">
      <c r="A17" s="197" t="s">
        <v>131</v>
      </c>
      <c r="B17" s="198" t="s">
        <v>132</v>
      </c>
      <c r="C17" s="199">
        <v>6</v>
      </c>
      <c r="D17" s="105" t="s">
        <v>155</v>
      </c>
      <c r="E17" s="199">
        <v>90000001033</v>
      </c>
      <c r="F17" s="203" t="s">
        <v>133</v>
      </c>
      <c r="G17" s="222">
        <v>34</v>
      </c>
    </row>
    <row r="18" spans="1:7" s="202" customFormat="1" ht="14.25" x14ac:dyDescent="0.2">
      <c r="A18" s="197" t="s">
        <v>131</v>
      </c>
      <c r="B18" s="198" t="s">
        <v>132</v>
      </c>
      <c r="C18" s="199">
        <v>6</v>
      </c>
      <c r="D18" s="105" t="s">
        <v>156</v>
      </c>
      <c r="E18" s="199">
        <v>90000001034</v>
      </c>
      <c r="F18" s="203" t="s">
        <v>133</v>
      </c>
      <c r="G18" s="222">
        <v>211</v>
      </c>
    </row>
    <row r="19" spans="1:7" s="202" customFormat="1" ht="14.25" x14ac:dyDescent="0.2">
      <c r="A19" s="197" t="s">
        <v>131</v>
      </c>
      <c r="B19" s="198" t="s">
        <v>132</v>
      </c>
      <c r="C19" s="199">
        <v>6</v>
      </c>
      <c r="D19" s="105" t="s">
        <v>157</v>
      </c>
      <c r="E19" s="199">
        <v>90000001100</v>
      </c>
      <c r="F19" s="203" t="s">
        <v>133</v>
      </c>
      <c r="G19" s="222">
        <v>21</v>
      </c>
    </row>
    <row r="20" spans="1:7" s="202" customFormat="1" ht="14.25" x14ac:dyDescent="0.2">
      <c r="A20" s="197" t="s">
        <v>131</v>
      </c>
      <c r="B20" s="198" t="s">
        <v>132</v>
      </c>
      <c r="C20" s="199">
        <v>6</v>
      </c>
      <c r="D20" s="105" t="s">
        <v>158</v>
      </c>
      <c r="E20" s="199">
        <v>90000001101</v>
      </c>
      <c r="F20" s="203" t="s">
        <v>133</v>
      </c>
      <c r="G20" s="222">
        <v>1040</v>
      </c>
    </row>
    <row r="21" spans="1:7" s="202" customFormat="1" ht="14.25" x14ac:dyDescent="0.2">
      <c r="A21" s="197" t="s">
        <v>131</v>
      </c>
      <c r="B21" s="198" t="s">
        <v>132</v>
      </c>
      <c r="C21" s="199">
        <v>6</v>
      </c>
      <c r="D21" s="105" t="s">
        <v>159</v>
      </c>
      <c r="E21" s="199">
        <v>90000001102</v>
      </c>
      <c r="F21" s="203" t="s">
        <v>133</v>
      </c>
      <c r="G21" s="222">
        <v>3470</v>
      </c>
    </row>
    <row r="22" spans="1:7" s="202" customFormat="1" ht="14.25" x14ac:dyDescent="0.2">
      <c r="A22" s="197" t="s">
        <v>131</v>
      </c>
      <c r="B22" s="198" t="s">
        <v>132</v>
      </c>
      <c r="C22" s="199">
        <v>6</v>
      </c>
      <c r="D22" s="105" t="s">
        <v>160</v>
      </c>
      <c r="E22" s="199">
        <v>90000001103</v>
      </c>
      <c r="F22" s="203" t="s">
        <v>133</v>
      </c>
      <c r="G22" s="222">
        <v>1679</v>
      </c>
    </row>
    <row r="23" spans="1:7" s="202" customFormat="1" ht="14.25" x14ac:dyDescent="0.2">
      <c r="A23" s="197" t="s">
        <v>131</v>
      </c>
      <c r="B23" s="198" t="s">
        <v>132</v>
      </c>
      <c r="C23" s="199">
        <v>6</v>
      </c>
      <c r="D23" s="105" t="s">
        <v>161</v>
      </c>
      <c r="E23" s="199">
        <v>90000001104</v>
      </c>
      <c r="F23" s="203" t="s">
        <v>133</v>
      </c>
      <c r="G23" s="222">
        <v>1099</v>
      </c>
    </row>
    <row r="24" spans="1:7" s="202" customFormat="1" ht="14.25" x14ac:dyDescent="0.2">
      <c r="A24" s="197" t="s">
        <v>131</v>
      </c>
      <c r="B24" s="198" t="s">
        <v>132</v>
      </c>
      <c r="C24" s="199">
        <v>6</v>
      </c>
      <c r="D24" s="105" t="s">
        <v>162</v>
      </c>
      <c r="E24" s="199">
        <v>90000001105</v>
      </c>
      <c r="F24" s="203" t="s">
        <v>133</v>
      </c>
      <c r="G24" s="222">
        <v>581</v>
      </c>
    </row>
    <row r="25" spans="1:7" s="202" customFormat="1" ht="14.25" x14ac:dyDescent="0.2">
      <c r="A25" s="197" t="s">
        <v>131</v>
      </c>
      <c r="B25" s="198" t="s">
        <v>132</v>
      </c>
      <c r="C25" s="199">
        <v>6</v>
      </c>
      <c r="D25" s="105" t="s">
        <v>163</v>
      </c>
      <c r="E25" s="199">
        <v>90000001120</v>
      </c>
      <c r="F25" s="203" t="s">
        <v>133</v>
      </c>
      <c r="G25" s="222">
        <v>185</v>
      </c>
    </row>
    <row r="26" spans="1:7" s="228" customFormat="1" ht="25.5" x14ac:dyDescent="0.2">
      <c r="A26" s="223" t="s">
        <v>131</v>
      </c>
      <c r="B26" s="224" t="s">
        <v>132</v>
      </c>
      <c r="C26" s="225">
        <v>6</v>
      </c>
      <c r="D26" s="160" t="s">
        <v>164</v>
      </c>
      <c r="E26" s="225">
        <v>90000001121</v>
      </c>
      <c r="F26" s="226" t="s">
        <v>133</v>
      </c>
      <c r="G26" s="227">
        <v>828</v>
      </c>
    </row>
    <row r="27" spans="1:7" s="202" customFormat="1" ht="14.25" x14ac:dyDescent="0.2">
      <c r="A27" s="197" t="s">
        <v>131</v>
      </c>
      <c r="B27" s="198" t="s">
        <v>132</v>
      </c>
      <c r="C27" s="199">
        <v>6</v>
      </c>
      <c r="D27" s="105" t="s">
        <v>412</v>
      </c>
      <c r="E27" s="199">
        <v>90000001122</v>
      </c>
      <c r="F27" s="203" t="s">
        <v>133</v>
      </c>
      <c r="G27" s="222">
        <v>934</v>
      </c>
    </row>
    <row r="28" spans="1:7" s="202" customFormat="1" ht="14.25" x14ac:dyDescent="0.2">
      <c r="A28" s="197" t="s">
        <v>131</v>
      </c>
      <c r="B28" s="198" t="s">
        <v>132</v>
      </c>
      <c r="C28" s="199">
        <v>6</v>
      </c>
      <c r="D28" s="105" t="s">
        <v>165</v>
      </c>
      <c r="E28" s="199">
        <v>90000001123</v>
      </c>
      <c r="F28" s="203" t="s">
        <v>133</v>
      </c>
      <c r="G28" s="222">
        <v>1331</v>
      </c>
    </row>
    <row r="29" spans="1:7" s="202" customFormat="1" ht="14.25" x14ac:dyDescent="0.2">
      <c r="A29" s="197" t="s">
        <v>131</v>
      </c>
      <c r="B29" s="198" t="s">
        <v>132</v>
      </c>
      <c r="C29" s="199">
        <v>6</v>
      </c>
      <c r="D29" s="105" t="s">
        <v>166</v>
      </c>
      <c r="E29" s="199">
        <v>90000001150</v>
      </c>
      <c r="F29" s="203" t="s">
        <v>133</v>
      </c>
      <c r="G29" s="222">
        <v>385</v>
      </c>
    </row>
    <row r="30" spans="1:7" s="228" customFormat="1" ht="25.5" x14ac:dyDescent="0.2">
      <c r="A30" s="223" t="s">
        <v>131</v>
      </c>
      <c r="B30" s="224" t="s">
        <v>132</v>
      </c>
      <c r="C30" s="225">
        <v>6</v>
      </c>
      <c r="D30" s="160" t="s">
        <v>413</v>
      </c>
      <c r="E30" s="225">
        <v>90000001160</v>
      </c>
      <c r="F30" s="226" t="s">
        <v>133</v>
      </c>
      <c r="G30" s="227">
        <v>1086</v>
      </c>
    </row>
    <row r="31" spans="1:7" s="202" customFormat="1" ht="14.25" x14ac:dyDescent="0.2">
      <c r="A31" s="197" t="s">
        <v>131</v>
      </c>
      <c r="B31" s="198" t="s">
        <v>132</v>
      </c>
      <c r="C31" s="199">
        <v>6</v>
      </c>
      <c r="D31" s="105" t="s">
        <v>169</v>
      </c>
      <c r="E31" s="199">
        <v>90000001200</v>
      </c>
      <c r="F31" s="203" t="s">
        <v>133</v>
      </c>
      <c r="G31" s="222">
        <v>439</v>
      </c>
    </row>
    <row r="32" spans="1:7" s="202" customFormat="1" ht="14.25" x14ac:dyDescent="0.2">
      <c r="A32" s="197" t="s">
        <v>131</v>
      </c>
      <c r="B32" s="198" t="s">
        <v>132</v>
      </c>
      <c r="C32" s="199">
        <v>6</v>
      </c>
      <c r="D32" s="105" t="s">
        <v>170</v>
      </c>
      <c r="E32" s="199">
        <v>90000001201</v>
      </c>
      <c r="F32" s="203" t="s">
        <v>133</v>
      </c>
      <c r="G32" s="222">
        <v>1902</v>
      </c>
    </row>
    <row r="33" spans="1:7" s="228" customFormat="1" ht="14.25" x14ac:dyDescent="0.2">
      <c r="A33" s="223" t="s">
        <v>131</v>
      </c>
      <c r="B33" s="224" t="s">
        <v>132</v>
      </c>
      <c r="C33" s="225">
        <v>6</v>
      </c>
      <c r="D33" s="160" t="s">
        <v>171</v>
      </c>
      <c r="E33" s="225">
        <v>90000001202</v>
      </c>
      <c r="F33" s="226" t="s">
        <v>133</v>
      </c>
      <c r="G33" s="227">
        <v>705</v>
      </c>
    </row>
    <row r="34" spans="1:7" s="202" customFormat="1" ht="14.25" x14ac:dyDescent="0.2">
      <c r="A34" s="197" t="s">
        <v>131</v>
      </c>
      <c r="B34" s="198" t="s">
        <v>132</v>
      </c>
      <c r="C34" s="199">
        <v>6</v>
      </c>
      <c r="D34" s="105" t="s">
        <v>172</v>
      </c>
      <c r="E34" s="199">
        <v>90000001204</v>
      </c>
      <c r="F34" s="203" t="s">
        <v>133</v>
      </c>
      <c r="G34" s="222">
        <v>2217</v>
      </c>
    </row>
    <row r="35" spans="1:7" s="228" customFormat="1" ht="25.5" x14ac:dyDescent="0.2">
      <c r="A35" s="223" t="s">
        <v>131</v>
      </c>
      <c r="B35" s="224" t="s">
        <v>132</v>
      </c>
      <c r="C35" s="225">
        <v>6</v>
      </c>
      <c r="D35" s="160" t="s">
        <v>173</v>
      </c>
      <c r="E35" s="225">
        <v>90000001205</v>
      </c>
      <c r="F35" s="226" t="s">
        <v>133</v>
      </c>
      <c r="G35" s="227">
        <v>668</v>
      </c>
    </row>
    <row r="36" spans="1:7" s="228" customFormat="1" ht="25.5" x14ac:dyDescent="0.2">
      <c r="A36" s="223" t="s">
        <v>131</v>
      </c>
      <c r="B36" s="224" t="s">
        <v>132</v>
      </c>
      <c r="C36" s="225">
        <v>6</v>
      </c>
      <c r="D36" s="160" t="s">
        <v>174</v>
      </c>
      <c r="E36" s="225">
        <v>90000001206</v>
      </c>
      <c r="F36" s="226" t="s">
        <v>133</v>
      </c>
      <c r="G36" s="227">
        <v>176</v>
      </c>
    </row>
    <row r="37" spans="1:7" s="228" customFormat="1" ht="14.25" x14ac:dyDescent="0.2">
      <c r="A37" s="223" t="s">
        <v>131</v>
      </c>
      <c r="B37" s="224" t="s">
        <v>132</v>
      </c>
      <c r="C37" s="225">
        <v>6</v>
      </c>
      <c r="D37" s="160" t="s">
        <v>175</v>
      </c>
      <c r="E37" s="225">
        <v>90000001207</v>
      </c>
      <c r="F37" s="226" t="s">
        <v>133</v>
      </c>
      <c r="G37" s="227">
        <v>656</v>
      </c>
    </row>
    <row r="38" spans="1:7" s="202" customFormat="1" ht="14.25" x14ac:dyDescent="0.2">
      <c r="A38" s="197" t="s">
        <v>131</v>
      </c>
      <c r="B38" s="198" t="s">
        <v>132</v>
      </c>
      <c r="C38" s="199">
        <v>6</v>
      </c>
      <c r="D38" s="105" t="s">
        <v>313</v>
      </c>
      <c r="E38" s="199">
        <v>90000001208</v>
      </c>
      <c r="F38" s="203" t="s">
        <v>133</v>
      </c>
      <c r="G38" s="222">
        <v>707</v>
      </c>
    </row>
    <row r="39" spans="1:7" s="202" customFormat="1" ht="14.25" x14ac:dyDescent="0.2">
      <c r="A39" s="197" t="s">
        <v>131</v>
      </c>
      <c r="B39" s="198" t="s">
        <v>132</v>
      </c>
      <c r="C39" s="199">
        <v>6</v>
      </c>
      <c r="D39" s="105" t="s">
        <v>176</v>
      </c>
      <c r="E39" s="199">
        <v>90000001300</v>
      </c>
      <c r="F39" s="203" t="s">
        <v>133</v>
      </c>
      <c r="G39" s="222">
        <v>212</v>
      </c>
    </row>
    <row r="40" spans="1:7" s="202" customFormat="1" ht="14.25" x14ac:dyDescent="0.2">
      <c r="A40" s="197" t="s">
        <v>131</v>
      </c>
      <c r="B40" s="198" t="s">
        <v>132</v>
      </c>
      <c r="C40" s="199">
        <v>6</v>
      </c>
      <c r="D40" s="105" t="s">
        <v>177</v>
      </c>
      <c r="E40" s="199">
        <v>90000001301</v>
      </c>
      <c r="F40" s="203" t="s">
        <v>133</v>
      </c>
      <c r="G40" s="222">
        <v>868</v>
      </c>
    </row>
    <row r="41" spans="1:7" s="202" customFormat="1" ht="14.25" x14ac:dyDescent="0.2">
      <c r="A41" s="197" t="s">
        <v>131</v>
      </c>
      <c r="B41" s="198" t="s">
        <v>132</v>
      </c>
      <c r="C41" s="199">
        <v>6</v>
      </c>
      <c r="D41" s="105" t="s">
        <v>178</v>
      </c>
      <c r="E41" s="199">
        <v>90000001302</v>
      </c>
      <c r="F41" s="203" t="s">
        <v>133</v>
      </c>
      <c r="G41" s="222">
        <v>90</v>
      </c>
    </row>
    <row r="42" spans="1:7" s="202" customFormat="1" ht="14.25" x14ac:dyDescent="0.2">
      <c r="A42" s="197" t="s">
        <v>131</v>
      </c>
      <c r="B42" s="198" t="s">
        <v>132</v>
      </c>
      <c r="C42" s="199">
        <v>6</v>
      </c>
      <c r="D42" s="107" t="s">
        <v>179</v>
      </c>
      <c r="E42" s="199">
        <v>90000001303</v>
      </c>
      <c r="F42" s="203" t="s">
        <v>133</v>
      </c>
      <c r="G42" s="222">
        <v>109</v>
      </c>
    </row>
    <row r="43" spans="1:7" s="202" customFormat="1" ht="14.25" x14ac:dyDescent="0.2">
      <c r="A43" s="197" t="s">
        <v>131</v>
      </c>
      <c r="B43" s="198" t="s">
        <v>132</v>
      </c>
      <c r="C43" s="199">
        <v>6</v>
      </c>
      <c r="D43" s="102" t="s">
        <v>180</v>
      </c>
      <c r="E43" s="199">
        <v>90000001304</v>
      </c>
      <c r="F43" s="203" t="s">
        <v>133</v>
      </c>
      <c r="G43" s="222">
        <v>34</v>
      </c>
    </row>
    <row r="44" spans="1:7" s="202" customFormat="1" ht="14.25" x14ac:dyDescent="0.2">
      <c r="A44" s="197" t="s">
        <v>131</v>
      </c>
      <c r="B44" s="198" t="s">
        <v>132</v>
      </c>
      <c r="C44" s="199">
        <v>6</v>
      </c>
      <c r="D44" s="102" t="s">
        <v>181</v>
      </c>
      <c r="E44" s="199">
        <v>90000001350</v>
      </c>
      <c r="F44" s="203" t="s">
        <v>133</v>
      </c>
      <c r="G44" s="222">
        <v>340</v>
      </c>
    </row>
    <row r="45" spans="1:7" s="202" customFormat="1" ht="14.25" x14ac:dyDescent="0.2">
      <c r="A45" s="197" t="s">
        <v>131</v>
      </c>
      <c r="B45" s="198" t="s">
        <v>132</v>
      </c>
      <c r="C45" s="199">
        <v>6</v>
      </c>
      <c r="D45" s="102" t="s">
        <v>182</v>
      </c>
      <c r="E45" s="199">
        <v>90000001351</v>
      </c>
      <c r="F45" s="203" t="s">
        <v>133</v>
      </c>
      <c r="G45" s="222">
        <v>2</v>
      </c>
    </row>
    <row r="46" spans="1:7" s="202" customFormat="1" ht="14.25" x14ac:dyDescent="0.2">
      <c r="A46" s="197" t="s">
        <v>131</v>
      </c>
      <c r="B46" s="198" t="s">
        <v>132</v>
      </c>
      <c r="C46" s="199">
        <v>6</v>
      </c>
      <c r="D46" s="102" t="s">
        <v>183</v>
      </c>
      <c r="E46" s="199">
        <v>90000001352</v>
      </c>
      <c r="F46" s="203" t="s">
        <v>133</v>
      </c>
      <c r="G46" s="222">
        <v>42</v>
      </c>
    </row>
    <row r="47" spans="1:7" s="202" customFormat="1" ht="14.25" x14ac:dyDescent="0.2">
      <c r="A47" s="197" t="s">
        <v>131</v>
      </c>
      <c r="B47" s="198" t="s">
        <v>132</v>
      </c>
      <c r="C47" s="199">
        <v>6</v>
      </c>
      <c r="D47" s="102" t="s">
        <v>184</v>
      </c>
      <c r="E47" s="199">
        <v>90000001400</v>
      </c>
      <c r="F47" s="203" t="s">
        <v>133</v>
      </c>
      <c r="G47" s="222">
        <v>458</v>
      </c>
    </row>
    <row r="48" spans="1:7" s="202" customFormat="1" ht="14.25" x14ac:dyDescent="0.2">
      <c r="A48" s="197" t="s">
        <v>131</v>
      </c>
      <c r="B48" s="198" t="s">
        <v>132</v>
      </c>
      <c r="C48" s="199">
        <v>6</v>
      </c>
      <c r="D48" s="102" t="s">
        <v>314</v>
      </c>
      <c r="E48" s="199">
        <v>90000001420</v>
      </c>
      <c r="F48" s="203" t="s">
        <v>133</v>
      </c>
      <c r="G48" s="222">
        <v>3134</v>
      </c>
    </row>
    <row r="49" spans="1:9" s="202" customFormat="1" ht="17.100000000000001" customHeight="1" x14ac:dyDescent="0.2">
      <c r="A49" s="197" t="s">
        <v>131</v>
      </c>
      <c r="B49" s="198" t="s">
        <v>132</v>
      </c>
      <c r="C49" s="199">
        <v>6</v>
      </c>
      <c r="D49" s="102" t="s">
        <v>185</v>
      </c>
      <c r="E49" s="199">
        <v>90000001450</v>
      </c>
      <c r="F49" s="203" t="s">
        <v>133</v>
      </c>
      <c r="G49" s="222">
        <v>7</v>
      </c>
      <c r="I49" s="234"/>
    </row>
    <row r="50" spans="1:9" s="202" customFormat="1" ht="17.100000000000001" customHeight="1" x14ac:dyDescent="0.2">
      <c r="A50" s="197" t="s">
        <v>131</v>
      </c>
      <c r="B50" s="198" t="s">
        <v>132</v>
      </c>
      <c r="C50" s="199">
        <v>6</v>
      </c>
      <c r="D50" s="102" t="s">
        <v>186</v>
      </c>
      <c r="E50" s="199">
        <v>90000001024</v>
      </c>
      <c r="F50" s="203" t="s">
        <v>133</v>
      </c>
      <c r="G50" s="222">
        <v>137</v>
      </c>
    </row>
    <row r="51" spans="1:9" s="202" customFormat="1" ht="17.100000000000001" customHeight="1" x14ac:dyDescent="0.2">
      <c r="A51" s="197" t="s">
        <v>131</v>
      </c>
      <c r="B51" s="198" t="s">
        <v>132</v>
      </c>
      <c r="C51" s="199">
        <v>6</v>
      </c>
      <c r="D51" s="102" t="s">
        <v>187</v>
      </c>
      <c r="E51" s="199">
        <v>90000001040</v>
      </c>
      <c r="F51" s="203" t="s">
        <v>133</v>
      </c>
      <c r="G51" s="222">
        <v>23</v>
      </c>
    </row>
    <row r="52" spans="1:9" ht="17.100000000000001" customHeight="1" x14ac:dyDescent="0.2">
      <c r="A52" s="197" t="s">
        <v>131</v>
      </c>
      <c r="B52" s="198" t="s">
        <v>132</v>
      </c>
      <c r="C52" s="199">
        <v>6</v>
      </c>
      <c r="D52" s="102" t="s">
        <v>188</v>
      </c>
      <c r="E52" s="199">
        <v>90000001041</v>
      </c>
      <c r="F52" s="203" t="s">
        <v>133</v>
      </c>
      <c r="G52" s="222">
        <v>1043</v>
      </c>
    </row>
    <row r="53" spans="1:9" ht="17.100000000000001" customHeight="1" x14ac:dyDescent="0.2">
      <c r="A53" s="197" t="s">
        <v>131</v>
      </c>
      <c r="B53" s="198" t="s">
        <v>132</v>
      </c>
      <c r="C53" s="199">
        <v>6</v>
      </c>
      <c r="D53" s="102" t="s">
        <v>189</v>
      </c>
      <c r="E53" s="199">
        <v>90000001111</v>
      </c>
      <c r="F53" s="203" t="s">
        <v>133</v>
      </c>
      <c r="G53" s="222">
        <v>1105</v>
      </c>
    </row>
    <row r="54" spans="1:9" ht="17.100000000000001" customHeight="1" x14ac:dyDescent="0.2">
      <c r="A54" s="197" t="s">
        <v>131</v>
      </c>
      <c r="B54" s="198" t="s">
        <v>132</v>
      </c>
      <c r="C54" s="199">
        <v>6</v>
      </c>
      <c r="D54" s="102" t="s">
        <v>190</v>
      </c>
      <c r="E54" s="199">
        <v>90000001112</v>
      </c>
      <c r="F54" s="203" t="s">
        <v>133</v>
      </c>
      <c r="G54" s="222">
        <v>175</v>
      </c>
    </row>
    <row r="55" spans="1:9" ht="17.100000000000001" customHeight="1" x14ac:dyDescent="0.2">
      <c r="A55" s="197" t="s">
        <v>131</v>
      </c>
      <c r="B55" s="198" t="s">
        <v>132</v>
      </c>
      <c r="C55" s="199">
        <v>6</v>
      </c>
      <c r="D55" s="102" t="s">
        <v>191</v>
      </c>
      <c r="E55" s="199">
        <v>90000001135</v>
      </c>
      <c r="F55" s="203" t="s">
        <v>133</v>
      </c>
      <c r="G55" s="222">
        <v>2471</v>
      </c>
    </row>
    <row r="56" spans="1:9" s="202" customFormat="1" ht="17.100000000000001" customHeight="1" x14ac:dyDescent="0.2">
      <c r="A56" s="197" t="s">
        <v>131</v>
      </c>
      <c r="B56" s="198" t="s">
        <v>132</v>
      </c>
      <c r="C56" s="199">
        <v>6</v>
      </c>
      <c r="D56" s="102" t="s">
        <v>192</v>
      </c>
      <c r="E56" s="199">
        <v>90000001136</v>
      </c>
      <c r="F56" s="203" t="s">
        <v>133</v>
      </c>
      <c r="G56" s="222">
        <v>877</v>
      </c>
    </row>
    <row r="57" spans="1:9" s="202" customFormat="1" ht="17.100000000000001" customHeight="1" x14ac:dyDescent="0.2">
      <c r="A57" s="197" t="s">
        <v>131</v>
      </c>
      <c r="B57" s="198" t="s">
        <v>132</v>
      </c>
      <c r="C57" s="199">
        <v>6</v>
      </c>
      <c r="D57" s="102" t="s">
        <v>193</v>
      </c>
      <c r="E57" s="199">
        <v>90000001137</v>
      </c>
      <c r="F57" s="203" t="s">
        <v>133</v>
      </c>
      <c r="G57" s="222">
        <v>235</v>
      </c>
    </row>
    <row r="58" spans="1:9" s="202" customFormat="1" ht="17.100000000000001" customHeight="1" x14ac:dyDescent="0.2">
      <c r="A58" s="197" t="s">
        <v>131</v>
      </c>
      <c r="B58" s="198" t="s">
        <v>132</v>
      </c>
      <c r="C58" s="199">
        <v>6</v>
      </c>
      <c r="D58" s="102" t="s">
        <v>194</v>
      </c>
      <c r="E58" s="199">
        <v>90000001138</v>
      </c>
      <c r="F58" s="203" t="s">
        <v>133</v>
      </c>
      <c r="G58" s="222">
        <v>632</v>
      </c>
    </row>
    <row r="59" spans="1:9" s="202" customFormat="1" ht="17.100000000000001" customHeight="1" x14ac:dyDescent="0.2">
      <c r="A59" s="197" t="s">
        <v>131</v>
      </c>
      <c r="B59" s="198" t="s">
        <v>132</v>
      </c>
      <c r="C59" s="199">
        <v>6</v>
      </c>
      <c r="D59" s="102" t="s">
        <v>195</v>
      </c>
      <c r="E59" s="199">
        <v>90000001140</v>
      </c>
      <c r="F59" s="203" t="s">
        <v>133</v>
      </c>
      <c r="G59" s="222">
        <v>1213</v>
      </c>
    </row>
    <row r="60" spans="1:9" s="202" customFormat="1" ht="17.100000000000001" customHeight="1" x14ac:dyDescent="0.2">
      <c r="A60" s="197" t="s">
        <v>131</v>
      </c>
      <c r="B60" s="198" t="s">
        <v>132</v>
      </c>
      <c r="C60" s="199">
        <v>6</v>
      </c>
      <c r="D60" s="102" t="s">
        <v>196</v>
      </c>
      <c r="E60" s="199">
        <v>90000001153</v>
      </c>
      <c r="F60" s="203" t="s">
        <v>133</v>
      </c>
      <c r="G60" s="222">
        <v>1262</v>
      </c>
    </row>
    <row r="61" spans="1:9" s="228" customFormat="1" ht="30.75" customHeight="1" x14ac:dyDescent="0.2">
      <c r="A61" s="223" t="s">
        <v>131</v>
      </c>
      <c r="B61" s="224" t="s">
        <v>132</v>
      </c>
      <c r="C61" s="225">
        <v>6</v>
      </c>
      <c r="D61" s="162" t="s">
        <v>197</v>
      </c>
      <c r="E61" s="225">
        <v>90000001154</v>
      </c>
      <c r="F61" s="226" t="s">
        <v>133</v>
      </c>
      <c r="G61" s="227">
        <v>301</v>
      </c>
    </row>
    <row r="62" spans="1:9" s="202" customFormat="1" ht="17.100000000000001" customHeight="1" x14ac:dyDescent="0.2">
      <c r="A62" s="197" t="s">
        <v>131</v>
      </c>
      <c r="B62" s="198" t="s">
        <v>132</v>
      </c>
      <c r="C62" s="199">
        <v>6</v>
      </c>
      <c r="D62" s="102" t="s">
        <v>198</v>
      </c>
      <c r="E62" s="199">
        <v>90000001163</v>
      </c>
      <c r="F62" s="203" t="s">
        <v>133</v>
      </c>
      <c r="G62" s="222">
        <v>38</v>
      </c>
    </row>
    <row r="63" spans="1:9" s="202" customFormat="1" ht="17.100000000000001" customHeight="1" thickBot="1" x14ac:dyDescent="0.25">
      <c r="A63" s="229" t="s">
        <v>131</v>
      </c>
      <c r="B63" s="230" t="s">
        <v>132</v>
      </c>
      <c r="C63" s="231">
        <v>6</v>
      </c>
      <c r="D63" s="108" t="s">
        <v>414</v>
      </c>
      <c r="E63" s="231">
        <v>90000001174</v>
      </c>
      <c r="F63" s="232" t="s">
        <v>133</v>
      </c>
      <c r="G63" s="233">
        <v>519</v>
      </c>
    </row>
    <row r="64" spans="1:9" ht="17.100000000000001" customHeight="1" thickTop="1" x14ac:dyDescent="0.2">
      <c r="A64" s="263"/>
      <c r="B64" s="263"/>
      <c r="C64" s="264"/>
      <c r="D64" s="102"/>
      <c r="E64" s="264"/>
      <c r="F64" s="202"/>
      <c r="G64" s="239"/>
    </row>
    <row r="65" spans="1:7" ht="17.100000000000001" customHeight="1" thickBot="1" x14ac:dyDescent="0.25">
      <c r="D65" s="116"/>
      <c r="G65" s="113" t="s">
        <v>2</v>
      </c>
    </row>
    <row r="66" spans="1:7" s="301" customFormat="1" ht="36.75" customHeight="1" thickTop="1" thickBot="1" x14ac:dyDescent="0.25">
      <c r="A66" s="281" t="s">
        <v>3</v>
      </c>
      <c r="B66" s="282" t="s">
        <v>4</v>
      </c>
      <c r="C66" s="283" t="s">
        <v>5</v>
      </c>
      <c r="D66" s="283"/>
      <c r="E66" s="283" t="s">
        <v>130</v>
      </c>
      <c r="F66" s="284" t="s">
        <v>6</v>
      </c>
      <c r="G66" s="285" t="s">
        <v>410</v>
      </c>
    </row>
    <row r="67" spans="1:7" s="202" customFormat="1" ht="18.75" customHeight="1" thickTop="1" x14ac:dyDescent="0.2">
      <c r="A67" s="197" t="s">
        <v>131</v>
      </c>
      <c r="B67" s="198" t="s">
        <v>132</v>
      </c>
      <c r="C67" s="199">
        <v>6</v>
      </c>
      <c r="D67" s="102" t="s">
        <v>199</v>
      </c>
      <c r="E67" s="199">
        <v>90000001221</v>
      </c>
      <c r="F67" s="203" t="s">
        <v>133</v>
      </c>
      <c r="G67" s="222">
        <v>1007</v>
      </c>
    </row>
    <row r="68" spans="1:7" s="202" customFormat="1" ht="17.100000000000001" customHeight="1" x14ac:dyDescent="0.2">
      <c r="A68" s="197" t="s">
        <v>131</v>
      </c>
      <c r="B68" s="198" t="s">
        <v>132</v>
      </c>
      <c r="C68" s="199">
        <v>6</v>
      </c>
      <c r="D68" s="102" t="s">
        <v>200</v>
      </c>
      <c r="E68" s="199">
        <v>90000001222</v>
      </c>
      <c r="F68" s="203" t="s">
        <v>133</v>
      </c>
      <c r="G68" s="222">
        <v>58</v>
      </c>
    </row>
    <row r="69" spans="1:7" s="202" customFormat="1" ht="17.100000000000001" customHeight="1" x14ac:dyDescent="0.2">
      <c r="A69" s="197" t="s">
        <v>131</v>
      </c>
      <c r="B69" s="198" t="s">
        <v>132</v>
      </c>
      <c r="C69" s="199">
        <v>6</v>
      </c>
      <c r="D69" s="104" t="s">
        <v>287</v>
      </c>
      <c r="E69" s="199">
        <v>90000001223</v>
      </c>
      <c r="F69" s="203" t="s">
        <v>133</v>
      </c>
      <c r="G69" s="222">
        <v>698</v>
      </c>
    </row>
    <row r="70" spans="1:7" s="202" customFormat="1" ht="17.100000000000001" customHeight="1" x14ac:dyDescent="0.2">
      <c r="A70" s="197" t="s">
        <v>131</v>
      </c>
      <c r="B70" s="198" t="s">
        <v>132</v>
      </c>
      <c r="C70" s="199">
        <v>6</v>
      </c>
      <c r="D70" s="102" t="s">
        <v>201</v>
      </c>
      <c r="E70" s="199">
        <v>90000001311</v>
      </c>
      <c r="F70" s="203" t="s">
        <v>133</v>
      </c>
      <c r="G70" s="222">
        <v>110</v>
      </c>
    </row>
    <row r="71" spans="1:7" s="202" customFormat="1" ht="17.100000000000001" customHeight="1" x14ac:dyDescent="0.2">
      <c r="A71" s="197" t="s">
        <v>131</v>
      </c>
      <c r="B71" s="198" t="s">
        <v>132</v>
      </c>
      <c r="C71" s="199">
        <v>6</v>
      </c>
      <c r="D71" s="102" t="s">
        <v>202</v>
      </c>
      <c r="E71" s="199">
        <v>90000001312</v>
      </c>
      <c r="F71" s="203" t="s">
        <v>133</v>
      </c>
      <c r="G71" s="222">
        <v>23</v>
      </c>
    </row>
    <row r="72" spans="1:7" s="202" customFormat="1" ht="16.5" customHeight="1" x14ac:dyDescent="0.2">
      <c r="A72" s="197" t="s">
        <v>131</v>
      </c>
      <c r="B72" s="198" t="s">
        <v>132</v>
      </c>
      <c r="C72" s="199">
        <v>6</v>
      </c>
      <c r="D72" s="102" t="s">
        <v>203</v>
      </c>
      <c r="E72" s="199">
        <v>90000001313</v>
      </c>
      <c r="F72" s="203" t="s">
        <v>133</v>
      </c>
      <c r="G72" s="222">
        <v>37</v>
      </c>
    </row>
    <row r="73" spans="1:7" s="202" customFormat="1" ht="17.100000000000001" customHeight="1" x14ac:dyDescent="0.2">
      <c r="A73" s="197" t="s">
        <v>131</v>
      </c>
      <c r="B73" s="198" t="s">
        <v>132</v>
      </c>
      <c r="C73" s="199">
        <v>6</v>
      </c>
      <c r="D73" s="104" t="s">
        <v>204</v>
      </c>
      <c r="E73" s="199">
        <v>90000001354</v>
      </c>
      <c r="F73" s="203" t="s">
        <v>133</v>
      </c>
      <c r="G73" s="222">
        <v>4</v>
      </c>
    </row>
    <row r="74" spans="1:7" s="202" customFormat="1" ht="17.100000000000001" customHeight="1" x14ac:dyDescent="0.2">
      <c r="A74" s="197" t="s">
        <v>131</v>
      </c>
      <c r="B74" s="198" t="s">
        <v>132</v>
      </c>
      <c r="C74" s="199">
        <v>6</v>
      </c>
      <c r="D74" s="102" t="s">
        <v>205</v>
      </c>
      <c r="E74" s="199">
        <v>90000001016</v>
      </c>
      <c r="F74" s="203" t="s">
        <v>133</v>
      </c>
      <c r="G74" s="222">
        <v>518</v>
      </c>
    </row>
    <row r="75" spans="1:7" s="202" customFormat="1" ht="17.100000000000001" customHeight="1" x14ac:dyDescent="0.2">
      <c r="A75" s="197" t="s">
        <v>131</v>
      </c>
      <c r="B75" s="198" t="s">
        <v>132</v>
      </c>
      <c r="C75" s="199">
        <v>6</v>
      </c>
      <c r="D75" s="102" t="s">
        <v>206</v>
      </c>
      <c r="E75" s="199">
        <v>90000001017</v>
      </c>
      <c r="F75" s="203" t="s">
        <v>133</v>
      </c>
      <c r="G75" s="222">
        <v>746</v>
      </c>
    </row>
    <row r="76" spans="1:7" s="202" customFormat="1" ht="17.100000000000001" customHeight="1" x14ac:dyDescent="0.2">
      <c r="A76" s="197" t="s">
        <v>131</v>
      </c>
      <c r="B76" s="198" t="s">
        <v>132</v>
      </c>
      <c r="C76" s="199">
        <v>6</v>
      </c>
      <c r="D76" s="102" t="s">
        <v>207</v>
      </c>
      <c r="E76" s="199">
        <v>90000001106</v>
      </c>
      <c r="F76" s="203" t="s">
        <v>133</v>
      </c>
      <c r="G76" s="222">
        <v>723</v>
      </c>
    </row>
    <row r="77" spans="1:7" s="202" customFormat="1" ht="17.100000000000001" customHeight="1" x14ac:dyDescent="0.2">
      <c r="A77" s="197" t="s">
        <v>131</v>
      </c>
      <c r="B77" s="198" t="s">
        <v>132</v>
      </c>
      <c r="C77" s="199">
        <v>6</v>
      </c>
      <c r="D77" s="102" t="s">
        <v>315</v>
      </c>
      <c r="E77" s="199">
        <v>90000001125</v>
      </c>
      <c r="F77" s="203" t="s">
        <v>133</v>
      </c>
      <c r="G77" s="222">
        <v>566</v>
      </c>
    </row>
    <row r="78" spans="1:7" s="202" customFormat="1" ht="16.5" customHeight="1" x14ac:dyDescent="0.2">
      <c r="A78" s="197" t="s">
        <v>131</v>
      </c>
      <c r="B78" s="198" t="s">
        <v>132</v>
      </c>
      <c r="C78" s="199">
        <v>6</v>
      </c>
      <c r="D78" s="102" t="s">
        <v>208</v>
      </c>
      <c r="E78" s="199">
        <v>90000001126</v>
      </c>
      <c r="F78" s="203" t="s">
        <v>133</v>
      </c>
      <c r="G78" s="222">
        <v>92</v>
      </c>
    </row>
    <row r="79" spans="1:7" s="202" customFormat="1" ht="17.100000000000001" customHeight="1" x14ac:dyDescent="0.2">
      <c r="A79" s="197" t="s">
        <v>131</v>
      </c>
      <c r="B79" s="198" t="s">
        <v>132</v>
      </c>
      <c r="C79" s="199">
        <v>6</v>
      </c>
      <c r="D79" s="102" t="s">
        <v>415</v>
      </c>
      <c r="E79" s="199">
        <v>90000001127</v>
      </c>
      <c r="F79" s="203" t="s">
        <v>133</v>
      </c>
      <c r="G79" s="222">
        <v>1483</v>
      </c>
    </row>
    <row r="80" spans="1:7" s="202" customFormat="1" ht="17.100000000000001" customHeight="1" x14ac:dyDescent="0.2">
      <c r="A80" s="197" t="s">
        <v>131</v>
      </c>
      <c r="B80" s="198" t="s">
        <v>132</v>
      </c>
      <c r="C80" s="199">
        <v>6</v>
      </c>
      <c r="D80" s="102" t="s">
        <v>209</v>
      </c>
      <c r="E80" s="199">
        <v>90000001151</v>
      </c>
      <c r="F80" s="203" t="s">
        <v>133</v>
      </c>
      <c r="G80" s="222">
        <v>149</v>
      </c>
    </row>
    <row r="81" spans="1:7" s="202" customFormat="1" ht="17.100000000000001" customHeight="1" x14ac:dyDescent="0.2">
      <c r="A81" s="197" t="s">
        <v>131</v>
      </c>
      <c r="B81" s="198" t="s">
        <v>132</v>
      </c>
      <c r="C81" s="199">
        <v>6</v>
      </c>
      <c r="D81" s="102" t="s">
        <v>210</v>
      </c>
      <c r="E81" s="199">
        <v>90000001161</v>
      </c>
      <c r="F81" s="203" t="s">
        <v>133</v>
      </c>
      <c r="G81" s="222">
        <v>36</v>
      </c>
    </row>
    <row r="82" spans="1:7" s="202" customFormat="1" ht="17.100000000000001" customHeight="1" x14ac:dyDescent="0.2">
      <c r="A82" s="197" t="s">
        <v>131</v>
      </c>
      <c r="B82" s="198" t="s">
        <v>132</v>
      </c>
      <c r="C82" s="199">
        <v>6</v>
      </c>
      <c r="D82" s="104" t="s">
        <v>288</v>
      </c>
      <c r="E82" s="199">
        <v>90000001212</v>
      </c>
      <c r="F82" s="203" t="s">
        <v>133</v>
      </c>
      <c r="G82" s="222">
        <v>236</v>
      </c>
    </row>
    <row r="83" spans="1:7" s="202" customFormat="1" ht="17.100000000000001" customHeight="1" x14ac:dyDescent="0.2">
      <c r="A83" s="197" t="s">
        <v>131</v>
      </c>
      <c r="B83" s="198" t="s">
        <v>132</v>
      </c>
      <c r="C83" s="199">
        <v>6</v>
      </c>
      <c r="D83" s="102" t="s">
        <v>211</v>
      </c>
      <c r="E83" s="199">
        <v>90000001305</v>
      </c>
      <c r="F83" s="203" t="s">
        <v>133</v>
      </c>
      <c r="G83" s="222">
        <v>4</v>
      </c>
    </row>
    <row r="84" spans="1:7" s="202" customFormat="1" ht="17.100000000000001" customHeight="1" x14ac:dyDescent="0.2">
      <c r="A84" s="197" t="s">
        <v>131</v>
      </c>
      <c r="B84" s="198" t="s">
        <v>132</v>
      </c>
      <c r="C84" s="199">
        <v>6</v>
      </c>
      <c r="D84" s="102" t="s">
        <v>212</v>
      </c>
      <c r="E84" s="199">
        <v>90000001401</v>
      </c>
      <c r="F84" s="203" t="s">
        <v>133</v>
      </c>
      <c r="G84" s="222">
        <v>210</v>
      </c>
    </row>
    <row r="85" spans="1:7" s="202" customFormat="1" ht="17.100000000000001" customHeight="1" x14ac:dyDescent="0.2">
      <c r="A85" s="197" t="s">
        <v>131</v>
      </c>
      <c r="B85" s="198" t="s">
        <v>132</v>
      </c>
      <c r="C85" s="199">
        <v>6</v>
      </c>
      <c r="D85" s="109" t="s">
        <v>213</v>
      </c>
      <c r="E85" s="199">
        <v>90000001402</v>
      </c>
      <c r="F85" s="203" t="s">
        <v>133</v>
      </c>
      <c r="G85" s="222">
        <v>33</v>
      </c>
    </row>
    <row r="86" spans="1:7" s="228" customFormat="1" ht="24" customHeight="1" x14ac:dyDescent="0.2">
      <c r="A86" s="223" t="s">
        <v>131</v>
      </c>
      <c r="B86" s="224" t="s">
        <v>132</v>
      </c>
      <c r="C86" s="225">
        <v>6</v>
      </c>
      <c r="D86" s="162" t="s">
        <v>423</v>
      </c>
      <c r="E86" s="225">
        <v>90000001465</v>
      </c>
      <c r="F86" s="226" t="s">
        <v>133</v>
      </c>
      <c r="G86" s="227">
        <v>557</v>
      </c>
    </row>
    <row r="87" spans="1:7" s="202" customFormat="1" ht="16.5" customHeight="1" x14ac:dyDescent="0.2">
      <c r="A87" s="197" t="s">
        <v>131</v>
      </c>
      <c r="B87" s="198" t="s">
        <v>132</v>
      </c>
      <c r="C87" s="199">
        <v>6</v>
      </c>
      <c r="D87" s="102" t="s">
        <v>215</v>
      </c>
      <c r="E87" s="199">
        <v>90000001036</v>
      </c>
      <c r="F87" s="203" t="s">
        <v>133</v>
      </c>
      <c r="G87" s="222">
        <v>294</v>
      </c>
    </row>
    <row r="88" spans="1:7" s="202" customFormat="1" ht="17.100000000000001" customHeight="1" x14ac:dyDescent="0.2">
      <c r="A88" s="197" t="s">
        <v>131</v>
      </c>
      <c r="B88" s="198" t="s">
        <v>132</v>
      </c>
      <c r="C88" s="199">
        <v>6</v>
      </c>
      <c r="D88" s="102" t="s">
        <v>216</v>
      </c>
      <c r="E88" s="199">
        <v>90000001038</v>
      </c>
      <c r="F88" s="203" t="s">
        <v>133</v>
      </c>
      <c r="G88" s="222">
        <v>419</v>
      </c>
    </row>
    <row r="89" spans="1:7" s="202" customFormat="1" ht="17.100000000000001" customHeight="1" x14ac:dyDescent="0.2">
      <c r="A89" s="197" t="s">
        <v>131</v>
      </c>
      <c r="B89" s="198" t="s">
        <v>132</v>
      </c>
      <c r="C89" s="199">
        <v>6</v>
      </c>
      <c r="D89" s="102" t="s">
        <v>217</v>
      </c>
      <c r="E89" s="199">
        <v>90000001108</v>
      </c>
      <c r="F89" s="203" t="s">
        <v>133</v>
      </c>
      <c r="G89" s="222">
        <v>413</v>
      </c>
    </row>
    <row r="90" spans="1:7" s="202" customFormat="1" ht="17.100000000000001" customHeight="1" x14ac:dyDescent="0.2">
      <c r="A90" s="197" t="s">
        <v>131</v>
      </c>
      <c r="B90" s="198" t="s">
        <v>132</v>
      </c>
      <c r="C90" s="199">
        <v>6</v>
      </c>
      <c r="D90" s="102" t="s">
        <v>218</v>
      </c>
      <c r="E90" s="199">
        <v>90000001109</v>
      </c>
      <c r="F90" s="203" t="s">
        <v>133</v>
      </c>
      <c r="G90" s="222">
        <v>620</v>
      </c>
    </row>
    <row r="91" spans="1:7" s="202" customFormat="1" ht="17.100000000000001" customHeight="1" x14ac:dyDescent="0.2">
      <c r="A91" s="197" t="s">
        <v>131</v>
      </c>
      <c r="B91" s="198" t="s">
        <v>132</v>
      </c>
      <c r="C91" s="199">
        <v>6</v>
      </c>
      <c r="D91" s="102" t="s">
        <v>219</v>
      </c>
      <c r="E91" s="199">
        <v>90000001110</v>
      </c>
      <c r="F91" s="203" t="s">
        <v>133</v>
      </c>
      <c r="G91" s="222">
        <v>917</v>
      </c>
    </row>
    <row r="92" spans="1:7" s="202" customFormat="1" ht="18.75" customHeight="1" x14ac:dyDescent="0.2">
      <c r="A92" s="197" t="s">
        <v>131</v>
      </c>
      <c r="B92" s="198" t="s">
        <v>132</v>
      </c>
      <c r="C92" s="199">
        <v>6</v>
      </c>
      <c r="D92" s="104" t="s">
        <v>220</v>
      </c>
      <c r="E92" s="199">
        <v>90000001128</v>
      </c>
      <c r="F92" s="203" t="s">
        <v>133</v>
      </c>
      <c r="G92" s="222">
        <v>869</v>
      </c>
    </row>
    <row r="93" spans="1:7" s="202" customFormat="1" ht="17.100000000000001" customHeight="1" x14ac:dyDescent="0.2">
      <c r="A93" s="197" t="s">
        <v>131</v>
      </c>
      <c r="B93" s="198" t="s">
        <v>132</v>
      </c>
      <c r="C93" s="199">
        <v>6</v>
      </c>
      <c r="D93" s="104" t="s">
        <v>221</v>
      </c>
      <c r="E93" s="199">
        <v>90000001129</v>
      </c>
      <c r="F93" s="203" t="s">
        <v>133</v>
      </c>
      <c r="G93" s="222">
        <v>300</v>
      </c>
    </row>
    <row r="94" spans="1:7" s="202" customFormat="1" ht="17.100000000000001" customHeight="1" x14ac:dyDescent="0.2">
      <c r="A94" s="197" t="s">
        <v>131</v>
      </c>
      <c r="B94" s="198" t="s">
        <v>132</v>
      </c>
      <c r="C94" s="199">
        <v>6</v>
      </c>
      <c r="D94" s="102" t="s">
        <v>222</v>
      </c>
      <c r="E94" s="199">
        <v>90000001130</v>
      </c>
      <c r="F94" s="203" t="s">
        <v>133</v>
      </c>
      <c r="G94" s="222">
        <v>537</v>
      </c>
    </row>
    <row r="95" spans="1:7" s="202" customFormat="1" ht="17.100000000000001" customHeight="1" x14ac:dyDescent="0.2">
      <c r="A95" s="197" t="s">
        <v>131</v>
      </c>
      <c r="B95" s="198" t="s">
        <v>132</v>
      </c>
      <c r="C95" s="199">
        <v>6</v>
      </c>
      <c r="D95" s="102" t="s">
        <v>223</v>
      </c>
      <c r="E95" s="199">
        <v>90000001131</v>
      </c>
      <c r="F95" s="203" t="s">
        <v>133</v>
      </c>
      <c r="G95" s="222">
        <v>821</v>
      </c>
    </row>
    <row r="96" spans="1:7" s="202" customFormat="1" ht="17.100000000000001" customHeight="1" x14ac:dyDescent="0.2">
      <c r="A96" s="197" t="s">
        <v>131</v>
      </c>
      <c r="B96" s="198" t="s">
        <v>132</v>
      </c>
      <c r="C96" s="199">
        <v>6</v>
      </c>
      <c r="D96" s="102" t="s">
        <v>224</v>
      </c>
      <c r="E96" s="199">
        <v>90000001132</v>
      </c>
      <c r="F96" s="203" t="s">
        <v>133</v>
      </c>
      <c r="G96" s="222">
        <v>836</v>
      </c>
    </row>
    <row r="97" spans="1:7" s="228" customFormat="1" ht="28.5" customHeight="1" x14ac:dyDescent="0.2">
      <c r="A97" s="223" t="s">
        <v>131</v>
      </c>
      <c r="B97" s="224" t="s">
        <v>132</v>
      </c>
      <c r="C97" s="225">
        <v>6</v>
      </c>
      <c r="D97" s="160" t="s">
        <v>225</v>
      </c>
      <c r="E97" s="225">
        <v>90000001133</v>
      </c>
      <c r="F97" s="226" t="s">
        <v>133</v>
      </c>
      <c r="G97" s="227">
        <v>513</v>
      </c>
    </row>
    <row r="98" spans="1:7" s="202" customFormat="1" ht="17.100000000000001" customHeight="1" x14ac:dyDescent="0.2">
      <c r="A98" s="197" t="s">
        <v>131</v>
      </c>
      <c r="B98" s="198" t="s">
        <v>132</v>
      </c>
      <c r="C98" s="199">
        <v>6</v>
      </c>
      <c r="D98" s="102" t="s">
        <v>226</v>
      </c>
      <c r="E98" s="199">
        <v>90000001134</v>
      </c>
      <c r="F98" s="203" t="s">
        <v>133</v>
      </c>
      <c r="G98" s="222">
        <v>835</v>
      </c>
    </row>
    <row r="99" spans="1:7" s="228" customFormat="1" ht="24" customHeight="1" x14ac:dyDescent="0.2">
      <c r="A99" s="223" t="s">
        <v>131</v>
      </c>
      <c r="B99" s="224" t="s">
        <v>132</v>
      </c>
      <c r="C99" s="225">
        <v>6</v>
      </c>
      <c r="D99" s="162" t="s">
        <v>227</v>
      </c>
      <c r="E99" s="225">
        <v>90000001152</v>
      </c>
      <c r="F99" s="226" t="s">
        <v>133</v>
      </c>
      <c r="G99" s="227">
        <v>397</v>
      </c>
    </row>
    <row r="100" spans="1:7" s="202" customFormat="1" ht="17.100000000000001" customHeight="1" x14ac:dyDescent="0.2">
      <c r="A100" s="197" t="s">
        <v>131</v>
      </c>
      <c r="B100" s="198" t="s">
        <v>132</v>
      </c>
      <c r="C100" s="199">
        <v>6</v>
      </c>
      <c r="D100" s="104" t="s">
        <v>228</v>
      </c>
      <c r="E100" s="199">
        <v>90000001162</v>
      </c>
      <c r="F100" s="203" t="s">
        <v>133</v>
      </c>
      <c r="G100" s="222">
        <v>171</v>
      </c>
    </row>
    <row r="101" spans="1:7" s="228" customFormat="1" ht="23.25" customHeight="1" x14ac:dyDescent="0.2">
      <c r="A101" s="223" t="s">
        <v>131</v>
      </c>
      <c r="B101" s="224" t="s">
        <v>132</v>
      </c>
      <c r="C101" s="225">
        <v>6</v>
      </c>
      <c r="D101" s="162" t="s">
        <v>229</v>
      </c>
      <c r="E101" s="225">
        <v>90000001171</v>
      </c>
      <c r="F101" s="226" t="s">
        <v>133</v>
      </c>
      <c r="G101" s="227">
        <v>683</v>
      </c>
    </row>
    <row r="102" spans="1:7" s="202" customFormat="1" ht="17.100000000000001" customHeight="1" x14ac:dyDescent="0.2">
      <c r="A102" s="197" t="s">
        <v>131</v>
      </c>
      <c r="B102" s="198" t="s">
        <v>132</v>
      </c>
      <c r="C102" s="199">
        <v>6</v>
      </c>
      <c r="D102" s="102" t="s">
        <v>230</v>
      </c>
      <c r="E102" s="199">
        <v>90000001173</v>
      </c>
      <c r="F102" s="203" t="s">
        <v>133</v>
      </c>
      <c r="G102" s="222">
        <v>2233</v>
      </c>
    </row>
    <row r="103" spans="1:7" ht="17.25" customHeight="1" x14ac:dyDescent="0.2">
      <c r="A103" s="197" t="s">
        <v>131</v>
      </c>
      <c r="B103" s="198" t="s">
        <v>132</v>
      </c>
      <c r="C103" s="199">
        <v>6</v>
      </c>
      <c r="D103" s="102" t="s">
        <v>231</v>
      </c>
      <c r="E103" s="199">
        <v>90000001216</v>
      </c>
      <c r="F103" s="203" t="s">
        <v>133</v>
      </c>
      <c r="G103" s="222">
        <v>245</v>
      </c>
    </row>
    <row r="104" spans="1:7" ht="17.25" customHeight="1" x14ac:dyDescent="0.2">
      <c r="A104" s="197" t="s">
        <v>131</v>
      </c>
      <c r="B104" s="198" t="s">
        <v>132</v>
      </c>
      <c r="C104" s="199">
        <v>6</v>
      </c>
      <c r="D104" s="102" t="s">
        <v>232</v>
      </c>
      <c r="E104" s="199">
        <v>90000001218</v>
      </c>
      <c r="F104" s="203" t="s">
        <v>133</v>
      </c>
      <c r="G104" s="222">
        <v>259</v>
      </c>
    </row>
    <row r="105" spans="1:7" ht="17.25" customHeight="1" x14ac:dyDescent="0.2">
      <c r="A105" s="197" t="s">
        <v>131</v>
      </c>
      <c r="B105" s="198" t="s">
        <v>132</v>
      </c>
      <c r="C105" s="199">
        <v>6</v>
      </c>
      <c r="D105" s="102" t="s">
        <v>233</v>
      </c>
      <c r="E105" s="199">
        <v>90000001307</v>
      </c>
      <c r="F105" s="203" t="s">
        <v>133</v>
      </c>
      <c r="G105" s="222">
        <v>19</v>
      </c>
    </row>
    <row r="106" spans="1:7" ht="17.25" customHeight="1" x14ac:dyDescent="0.2">
      <c r="A106" s="197" t="s">
        <v>131</v>
      </c>
      <c r="B106" s="198" t="s">
        <v>132</v>
      </c>
      <c r="C106" s="199">
        <v>6</v>
      </c>
      <c r="D106" s="102" t="s">
        <v>234</v>
      </c>
      <c r="E106" s="199">
        <v>90000001309</v>
      </c>
      <c r="F106" s="203" t="s">
        <v>133</v>
      </c>
      <c r="G106" s="222">
        <v>185</v>
      </c>
    </row>
    <row r="107" spans="1:7" ht="17.25" customHeight="1" x14ac:dyDescent="0.2">
      <c r="A107" s="197" t="s">
        <v>131</v>
      </c>
      <c r="B107" s="198" t="s">
        <v>132</v>
      </c>
      <c r="C107" s="199">
        <v>6</v>
      </c>
      <c r="D107" s="104" t="s">
        <v>235</v>
      </c>
      <c r="E107" s="199">
        <v>90000001310</v>
      </c>
      <c r="F107" s="203" t="s">
        <v>133</v>
      </c>
      <c r="G107" s="222">
        <v>9</v>
      </c>
    </row>
    <row r="108" spans="1:7" s="202" customFormat="1" ht="14.25" x14ac:dyDescent="0.2">
      <c r="A108" s="197" t="s">
        <v>131</v>
      </c>
      <c r="B108" s="198" t="s">
        <v>132</v>
      </c>
      <c r="C108" s="199">
        <v>6</v>
      </c>
      <c r="D108" s="104" t="s">
        <v>236</v>
      </c>
      <c r="E108" s="199">
        <v>90000001353</v>
      </c>
      <c r="F108" s="203" t="s">
        <v>133</v>
      </c>
      <c r="G108" s="222">
        <v>68</v>
      </c>
    </row>
    <row r="109" spans="1:7" s="202" customFormat="1" ht="17.100000000000001" customHeight="1" x14ac:dyDescent="0.2">
      <c r="A109" s="197" t="s">
        <v>131</v>
      </c>
      <c r="B109" s="198" t="s">
        <v>132</v>
      </c>
      <c r="C109" s="199">
        <v>6</v>
      </c>
      <c r="D109" s="102" t="s">
        <v>237</v>
      </c>
      <c r="E109" s="199">
        <v>90000001403</v>
      </c>
      <c r="F109" s="203" t="s">
        <v>133</v>
      </c>
      <c r="G109" s="222">
        <v>158</v>
      </c>
    </row>
    <row r="110" spans="1:7" s="202" customFormat="1" ht="17.100000000000001" customHeight="1" x14ac:dyDescent="0.2">
      <c r="A110" s="197" t="s">
        <v>131</v>
      </c>
      <c r="B110" s="198" t="s">
        <v>132</v>
      </c>
      <c r="C110" s="199">
        <v>6</v>
      </c>
      <c r="D110" s="102" t="s">
        <v>238</v>
      </c>
      <c r="E110" s="199">
        <v>90000001404</v>
      </c>
      <c r="F110" s="203" t="s">
        <v>133</v>
      </c>
      <c r="G110" s="222">
        <v>262</v>
      </c>
    </row>
    <row r="111" spans="1:7" s="202" customFormat="1" ht="17.100000000000001" customHeight="1" x14ac:dyDescent="0.2">
      <c r="A111" s="197" t="s">
        <v>131</v>
      </c>
      <c r="B111" s="198" t="s">
        <v>132</v>
      </c>
      <c r="C111" s="199">
        <v>6</v>
      </c>
      <c r="D111" s="102" t="s">
        <v>239</v>
      </c>
      <c r="E111" s="199">
        <v>90000001405</v>
      </c>
      <c r="F111" s="203" t="s">
        <v>133</v>
      </c>
      <c r="G111" s="222">
        <v>25</v>
      </c>
    </row>
    <row r="112" spans="1:7" s="228" customFormat="1" ht="25.5" customHeight="1" x14ac:dyDescent="0.2">
      <c r="A112" s="223" t="s">
        <v>131</v>
      </c>
      <c r="B112" s="224" t="s">
        <v>132</v>
      </c>
      <c r="C112" s="225">
        <v>6</v>
      </c>
      <c r="D112" s="162" t="s">
        <v>240</v>
      </c>
      <c r="E112" s="225">
        <v>90000001025</v>
      </c>
      <c r="F112" s="226" t="s">
        <v>133</v>
      </c>
      <c r="G112" s="227">
        <v>10</v>
      </c>
    </row>
    <row r="113" spans="1:8" s="202" customFormat="1" ht="16.5" customHeight="1" x14ac:dyDescent="0.2">
      <c r="A113" s="197" t="s">
        <v>131</v>
      </c>
      <c r="B113" s="198" t="s">
        <v>132</v>
      </c>
      <c r="C113" s="199">
        <v>6</v>
      </c>
      <c r="D113" s="102" t="s">
        <v>241</v>
      </c>
      <c r="E113" s="199">
        <v>90000001043</v>
      </c>
      <c r="F113" s="203" t="s">
        <v>133</v>
      </c>
      <c r="G113" s="222">
        <v>286</v>
      </c>
    </row>
    <row r="114" spans="1:8" s="202" customFormat="1" ht="16.5" customHeight="1" x14ac:dyDescent="0.2">
      <c r="A114" s="197" t="s">
        <v>131</v>
      </c>
      <c r="B114" s="198" t="s">
        <v>132</v>
      </c>
      <c r="C114" s="199">
        <v>6</v>
      </c>
      <c r="D114" s="102" t="s">
        <v>242</v>
      </c>
      <c r="E114" s="199">
        <v>90000001113</v>
      </c>
      <c r="F114" s="203" t="s">
        <v>133</v>
      </c>
      <c r="G114" s="222">
        <v>693</v>
      </c>
    </row>
    <row r="115" spans="1:8" s="202" customFormat="1" ht="17.100000000000001" customHeight="1" x14ac:dyDescent="0.2">
      <c r="A115" s="197" t="s">
        <v>131</v>
      </c>
      <c r="B115" s="198" t="s">
        <v>132</v>
      </c>
      <c r="C115" s="199">
        <v>6</v>
      </c>
      <c r="D115" s="102" t="s">
        <v>243</v>
      </c>
      <c r="E115" s="199">
        <v>90000001142</v>
      </c>
      <c r="F115" s="203" t="s">
        <v>133</v>
      </c>
      <c r="G115" s="222">
        <v>2273</v>
      </c>
    </row>
    <row r="116" spans="1:8" s="202" customFormat="1" ht="17.100000000000001" customHeight="1" x14ac:dyDescent="0.2">
      <c r="A116" s="197" t="s">
        <v>131</v>
      </c>
      <c r="B116" s="198" t="s">
        <v>132</v>
      </c>
      <c r="C116" s="199">
        <v>6</v>
      </c>
      <c r="D116" s="102" t="s">
        <v>244</v>
      </c>
      <c r="E116" s="199">
        <v>90000001175</v>
      </c>
      <c r="F116" s="203" t="s">
        <v>133</v>
      </c>
      <c r="G116" s="222">
        <v>467</v>
      </c>
    </row>
    <row r="117" spans="1:8" s="202" customFormat="1" ht="17.100000000000001" customHeight="1" x14ac:dyDescent="0.2">
      <c r="A117" s="197" t="s">
        <v>131</v>
      </c>
      <c r="B117" s="198" t="s">
        <v>132</v>
      </c>
      <c r="C117" s="199">
        <v>6</v>
      </c>
      <c r="D117" s="102" t="s">
        <v>245</v>
      </c>
      <c r="E117" s="199">
        <v>90000001225</v>
      </c>
      <c r="F117" s="203" t="s">
        <v>133</v>
      </c>
      <c r="G117" s="222">
        <v>674</v>
      </c>
    </row>
    <row r="118" spans="1:8" s="202" customFormat="1" ht="21" customHeight="1" x14ac:dyDescent="0.2">
      <c r="A118" s="197" t="s">
        <v>131</v>
      </c>
      <c r="B118" s="198" t="s">
        <v>132</v>
      </c>
      <c r="C118" s="199">
        <v>6</v>
      </c>
      <c r="D118" s="102" t="s">
        <v>246</v>
      </c>
      <c r="E118" s="199">
        <v>90000001226</v>
      </c>
      <c r="F118" s="203" t="s">
        <v>133</v>
      </c>
      <c r="G118" s="222">
        <v>1309</v>
      </c>
    </row>
    <row r="119" spans="1:8" s="202" customFormat="1" ht="17.100000000000001" customHeight="1" thickBot="1" x14ac:dyDescent="0.25">
      <c r="A119" s="229" t="s">
        <v>131</v>
      </c>
      <c r="B119" s="230" t="s">
        <v>132</v>
      </c>
      <c r="C119" s="231">
        <v>6</v>
      </c>
      <c r="D119" s="108" t="s">
        <v>247</v>
      </c>
      <c r="E119" s="231">
        <v>90000001227</v>
      </c>
      <c r="F119" s="232" t="s">
        <v>133</v>
      </c>
      <c r="G119" s="233">
        <v>821</v>
      </c>
    </row>
    <row r="120" spans="1:8" s="202" customFormat="1" ht="21" customHeight="1" thickTop="1" x14ac:dyDescent="0.2">
      <c r="A120" s="263"/>
      <c r="B120" s="263"/>
      <c r="C120" s="264"/>
      <c r="D120" s="102"/>
      <c r="E120" s="264"/>
      <c r="G120" s="239"/>
    </row>
    <row r="121" spans="1:8" ht="17.100000000000001" customHeight="1" thickBot="1" x14ac:dyDescent="0.25">
      <c r="A121" s="121"/>
      <c r="B121" s="121"/>
      <c r="C121" s="122"/>
      <c r="D121" s="122"/>
      <c r="E121" s="122"/>
      <c r="G121" s="123" t="s">
        <v>2</v>
      </c>
    </row>
    <row r="122" spans="1:8" s="301" customFormat="1" ht="27" customHeight="1" thickTop="1" thickBot="1" x14ac:dyDescent="0.25">
      <c r="A122" s="281" t="s">
        <v>3</v>
      </c>
      <c r="B122" s="282" t="s">
        <v>4</v>
      </c>
      <c r="C122" s="283" t="s">
        <v>5</v>
      </c>
      <c r="D122" s="283"/>
      <c r="E122" s="283" t="s">
        <v>130</v>
      </c>
      <c r="F122" s="284" t="s">
        <v>6</v>
      </c>
      <c r="G122" s="285" t="s">
        <v>410</v>
      </c>
    </row>
    <row r="123" spans="1:8" s="202" customFormat="1" ht="17.100000000000001" customHeight="1" thickTop="1" x14ac:dyDescent="0.2">
      <c r="A123" s="197" t="s">
        <v>131</v>
      </c>
      <c r="B123" s="198" t="s">
        <v>132</v>
      </c>
      <c r="C123" s="199">
        <v>6</v>
      </c>
      <c r="D123" s="102" t="s">
        <v>248</v>
      </c>
      <c r="E123" s="199">
        <v>90000001314</v>
      </c>
      <c r="F123" s="203" t="s">
        <v>133</v>
      </c>
      <c r="G123" s="222">
        <v>21</v>
      </c>
    </row>
    <row r="124" spans="1:8" s="202" customFormat="1" ht="17.100000000000001" customHeight="1" x14ac:dyDescent="0.2">
      <c r="A124" s="197" t="s">
        <v>131</v>
      </c>
      <c r="B124" s="198" t="s">
        <v>132</v>
      </c>
      <c r="C124" s="199">
        <v>6</v>
      </c>
      <c r="D124" s="102" t="s">
        <v>249</v>
      </c>
      <c r="E124" s="199">
        <v>90000001315</v>
      </c>
      <c r="F124" s="203" t="s">
        <v>133</v>
      </c>
      <c r="G124" s="222">
        <v>35</v>
      </c>
    </row>
    <row r="125" spans="1:8" s="202" customFormat="1" ht="17.100000000000001" customHeight="1" thickBot="1" x14ac:dyDescent="0.25">
      <c r="A125" s="229" t="s">
        <v>131</v>
      </c>
      <c r="B125" s="230" t="s">
        <v>132</v>
      </c>
      <c r="C125" s="231">
        <v>6</v>
      </c>
      <c r="D125" s="108" t="s">
        <v>250</v>
      </c>
      <c r="E125" s="231">
        <v>90000001407</v>
      </c>
      <c r="F125" s="232" t="s">
        <v>133</v>
      </c>
      <c r="G125" s="233">
        <v>115</v>
      </c>
      <c r="H125" s="234"/>
    </row>
    <row r="126" spans="1:8" s="291" customFormat="1" ht="17.100000000000001" customHeight="1" thickTop="1" thickBot="1" x14ac:dyDescent="0.3">
      <c r="A126" s="286" t="s">
        <v>140</v>
      </c>
      <c r="B126" s="287"/>
      <c r="C126" s="288"/>
      <c r="D126" s="288"/>
      <c r="E126" s="288"/>
      <c r="F126" s="289"/>
      <c r="G126" s="290">
        <f>SUM(G10:G125)</f>
        <v>66546</v>
      </c>
    </row>
    <row r="127" spans="1:8" ht="17.100000000000001" hidden="1" customHeight="1" thickTop="1" x14ac:dyDescent="0.25">
      <c r="A127" s="54" t="s">
        <v>351</v>
      </c>
      <c r="B127" s="171"/>
      <c r="C127" s="172"/>
      <c r="D127" s="173"/>
      <c r="E127" s="172"/>
      <c r="F127" s="174"/>
      <c r="G127" s="265"/>
    </row>
    <row r="128" spans="1:8" s="202" customFormat="1" ht="17.100000000000001" hidden="1" customHeight="1" x14ac:dyDescent="0.2">
      <c r="A128" s="235">
        <v>6172</v>
      </c>
      <c r="B128" s="198">
        <v>2122</v>
      </c>
      <c r="C128" s="199">
        <v>10</v>
      </c>
      <c r="D128" s="102" t="s">
        <v>330</v>
      </c>
      <c r="E128" s="199">
        <v>90000001012</v>
      </c>
      <c r="F128" s="203" t="s">
        <v>133</v>
      </c>
      <c r="G128" s="222">
        <v>0</v>
      </c>
      <c r="H128" s="234"/>
    </row>
    <row r="129" spans="1:8" s="202" customFormat="1" ht="17.100000000000001" hidden="1" customHeight="1" x14ac:dyDescent="0.2">
      <c r="A129" s="235">
        <v>6172</v>
      </c>
      <c r="B129" s="198">
        <v>2122</v>
      </c>
      <c r="C129" s="199">
        <v>10</v>
      </c>
      <c r="D129" s="102" t="s">
        <v>331</v>
      </c>
      <c r="E129" s="199">
        <v>90000001137</v>
      </c>
      <c r="F129" s="203" t="s">
        <v>133</v>
      </c>
      <c r="G129" s="222"/>
      <c r="H129" s="234"/>
    </row>
    <row r="130" spans="1:8" s="202" customFormat="1" ht="17.100000000000001" hidden="1" customHeight="1" x14ac:dyDescent="0.2">
      <c r="A130" s="235">
        <v>6172</v>
      </c>
      <c r="B130" s="198">
        <v>2122</v>
      </c>
      <c r="C130" s="199">
        <v>10</v>
      </c>
      <c r="D130" s="105" t="s">
        <v>159</v>
      </c>
      <c r="E130" s="199">
        <v>90000001102</v>
      </c>
      <c r="F130" s="203" t="s">
        <v>133</v>
      </c>
      <c r="G130" s="222"/>
      <c r="H130" s="234"/>
    </row>
    <row r="131" spans="1:8" s="202" customFormat="1" ht="17.100000000000001" hidden="1" customHeight="1" x14ac:dyDescent="0.2">
      <c r="A131" s="235">
        <v>6172</v>
      </c>
      <c r="B131" s="198">
        <v>2122</v>
      </c>
      <c r="C131" s="199">
        <v>10</v>
      </c>
      <c r="D131" s="102" t="s">
        <v>332</v>
      </c>
      <c r="E131" s="199">
        <v>90000001104</v>
      </c>
      <c r="F131" s="203" t="s">
        <v>133</v>
      </c>
      <c r="G131" s="222"/>
      <c r="H131" s="234"/>
    </row>
    <row r="132" spans="1:8" s="202" customFormat="1" ht="24" hidden="1" customHeight="1" thickBot="1" x14ac:dyDescent="0.25">
      <c r="A132" s="235">
        <v>6172</v>
      </c>
      <c r="B132" s="198">
        <v>2122</v>
      </c>
      <c r="C132" s="199">
        <v>10</v>
      </c>
      <c r="D132" s="102" t="s">
        <v>333</v>
      </c>
      <c r="E132" s="199">
        <v>90000001015</v>
      </c>
      <c r="F132" s="203" t="s">
        <v>133</v>
      </c>
      <c r="G132" s="222"/>
      <c r="H132" s="234"/>
    </row>
    <row r="133" spans="1:8" s="202" customFormat="1" ht="24" hidden="1" customHeight="1" thickTop="1" thickBot="1" x14ac:dyDescent="0.25">
      <c r="A133" s="235">
        <v>6172</v>
      </c>
      <c r="B133" s="198">
        <v>2122</v>
      </c>
      <c r="C133" s="199">
        <v>10</v>
      </c>
      <c r="D133" s="102" t="s">
        <v>334</v>
      </c>
      <c r="E133" s="199">
        <v>90000001101</v>
      </c>
      <c r="F133" s="203" t="s">
        <v>133</v>
      </c>
      <c r="G133" s="222"/>
      <c r="H133" s="234"/>
    </row>
    <row r="134" spans="1:8" s="202" customFormat="1" ht="17.100000000000001" hidden="1" customHeight="1" thickTop="1" x14ac:dyDescent="0.2">
      <c r="A134" s="235">
        <v>6172</v>
      </c>
      <c r="B134" s="198">
        <v>2122</v>
      </c>
      <c r="C134" s="199">
        <v>10</v>
      </c>
      <c r="D134" s="102" t="s">
        <v>335</v>
      </c>
      <c r="E134" s="199">
        <v>90000001171</v>
      </c>
      <c r="F134" s="203" t="s">
        <v>133</v>
      </c>
      <c r="G134" s="222"/>
      <c r="H134" s="234"/>
    </row>
    <row r="135" spans="1:8" s="202" customFormat="1" ht="17.100000000000001" hidden="1" customHeight="1" x14ac:dyDescent="0.2">
      <c r="A135" s="235">
        <v>6172</v>
      </c>
      <c r="B135" s="198">
        <v>2122</v>
      </c>
      <c r="C135" s="199">
        <v>10</v>
      </c>
      <c r="D135" s="102" t="s">
        <v>336</v>
      </c>
      <c r="E135" s="199">
        <v>90000001465</v>
      </c>
      <c r="F135" s="203" t="s">
        <v>133</v>
      </c>
      <c r="G135" s="222"/>
      <c r="H135" s="234"/>
    </row>
    <row r="136" spans="1:8" s="202" customFormat="1" ht="17.100000000000001" hidden="1" customHeight="1" x14ac:dyDescent="0.2">
      <c r="A136" s="235">
        <v>6172</v>
      </c>
      <c r="B136" s="198">
        <v>2122</v>
      </c>
      <c r="C136" s="199">
        <v>10</v>
      </c>
      <c r="D136" s="102" t="s">
        <v>191</v>
      </c>
      <c r="E136" s="199">
        <v>90000001135</v>
      </c>
      <c r="F136" s="203" t="s">
        <v>133</v>
      </c>
      <c r="G136" s="222"/>
      <c r="H136" s="234"/>
    </row>
    <row r="137" spans="1:8" s="202" customFormat="1" ht="17.100000000000001" hidden="1" customHeight="1" x14ac:dyDescent="0.2">
      <c r="A137" s="235">
        <v>6172</v>
      </c>
      <c r="B137" s="198">
        <v>2122</v>
      </c>
      <c r="C137" s="199">
        <v>10</v>
      </c>
      <c r="D137" s="102" t="s">
        <v>337</v>
      </c>
      <c r="E137" s="199">
        <v>90000001140</v>
      </c>
      <c r="F137" s="203" t="s">
        <v>133</v>
      </c>
      <c r="G137" s="222"/>
      <c r="H137" s="234"/>
    </row>
    <row r="138" spans="1:8" s="202" customFormat="1" ht="17.100000000000001" hidden="1" customHeight="1" x14ac:dyDescent="0.2">
      <c r="A138" s="235">
        <v>6172</v>
      </c>
      <c r="B138" s="198">
        <v>2122</v>
      </c>
      <c r="C138" s="199">
        <v>10</v>
      </c>
      <c r="D138" s="102" t="s">
        <v>338</v>
      </c>
      <c r="E138" s="199">
        <v>90000001113</v>
      </c>
      <c r="F138" s="203" t="s">
        <v>133</v>
      </c>
      <c r="G138" s="222"/>
      <c r="H138" s="234"/>
    </row>
    <row r="139" spans="1:8" s="202" customFormat="1" ht="17.100000000000001" hidden="1" customHeight="1" x14ac:dyDescent="0.2">
      <c r="A139" s="235">
        <v>6172</v>
      </c>
      <c r="B139" s="198">
        <v>2122</v>
      </c>
      <c r="C139" s="199">
        <v>10</v>
      </c>
      <c r="D139" s="102" t="s">
        <v>339</v>
      </c>
      <c r="E139" s="199">
        <v>90000001120</v>
      </c>
      <c r="F139" s="203" t="s">
        <v>133</v>
      </c>
      <c r="G139" s="222"/>
      <c r="H139" s="234"/>
    </row>
    <row r="140" spans="1:8" s="202" customFormat="1" ht="17.100000000000001" hidden="1" customHeight="1" x14ac:dyDescent="0.2">
      <c r="A140" s="235">
        <v>6172</v>
      </c>
      <c r="B140" s="198">
        <v>2122</v>
      </c>
      <c r="C140" s="199">
        <v>10</v>
      </c>
      <c r="D140" s="102" t="s">
        <v>340</v>
      </c>
      <c r="E140" s="199">
        <v>90000001200</v>
      </c>
      <c r="F140" s="203" t="s">
        <v>133</v>
      </c>
      <c r="G140" s="222"/>
      <c r="H140" s="234"/>
    </row>
    <row r="141" spans="1:8" s="202" customFormat="1" ht="17.100000000000001" hidden="1" customHeight="1" x14ac:dyDescent="0.2">
      <c r="A141" s="235">
        <v>6172</v>
      </c>
      <c r="B141" s="198">
        <v>2122</v>
      </c>
      <c r="C141" s="199">
        <v>10</v>
      </c>
      <c r="D141" s="102" t="s">
        <v>341</v>
      </c>
      <c r="E141" s="199">
        <v>90000001123</v>
      </c>
      <c r="F141" s="203" t="s">
        <v>133</v>
      </c>
      <c r="G141" s="222"/>
      <c r="H141" s="234"/>
    </row>
    <row r="142" spans="1:8" s="202" customFormat="1" ht="17.100000000000001" hidden="1" customHeight="1" thickBot="1" x14ac:dyDescent="0.25">
      <c r="A142" s="235">
        <v>6172</v>
      </c>
      <c r="B142" s="198">
        <v>2122</v>
      </c>
      <c r="C142" s="199">
        <v>10</v>
      </c>
      <c r="D142" s="102" t="s">
        <v>342</v>
      </c>
      <c r="E142" s="199">
        <v>90000001302</v>
      </c>
      <c r="F142" s="203" t="s">
        <v>133</v>
      </c>
      <c r="G142" s="222"/>
      <c r="H142" s="234"/>
    </row>
    <row r="143" spans="1:8" s="202" customFormat="1" ht="17.100000000000001" hidden="1" customHeight="1" thickTop="1" thickBot="1" x14ac:dyDescent="0.25">
      <c r="A143" s="235">
        <v>6172</v>
      </c>
      <c r="B143" s="198">
        <v>2122</v>
      </c>
      <c r="C143" s="199">
        <v>10</v>
      </c>
      <c r="D143" s="102" t="s">
        <v>343</v>
      </c>
      <c r="E143" s="199">
        <v>90000001103</v>
      </c>
      <c r="F143" s="203" t="s">
        <v>133</v>
      </c>
      <c r="G143" s="222"/>
      <c r="H143" s="234"/>
    </row>
    <row r="144" spans="1:8" s="202" customFormat="1" ht="17.100000000000001" hidden="1" customHeight="1" thickTop="1" x14ac:dyDescent="0.2">
      <c r="A144" s="235">
        <v>6172</v>
      </c>
      <c r="B144" s="198">
        <v>2122</v>
      </c>
      <c r="C144" s="199">
        <v>10</v>
      </c>
      <c r="D144" s="102" t="s">
        <v>344</v>
      </c>
      <c r="E144" s="199">
        <v>90000001204</v>
      </c>
      <c r="F144" s="203" t="s">
        <v>133</v>
      </c>
      <c r="G144" s="222"/>
      <c r="H144" s="234"/>
    </row>
    <row r="145" spans="1:8" s="202" customFormat="1" ht="17.100000000000001" hidden="1" customHeight="1" thickBot="1" x14ac:dyDescent="0.25">
      <c r="A145" s="235">
        <v>6172</v>
      </c>
      <c r="B145" s="198">
        <v>2122</v>
      </c>
      <c r="C145" s="199">
        <v>10</v>
      </c>
      <c r="D145" s="102" t="s">
        <v>345</v>
      </c>
      <c r="E145" s="199">
        <v>90000001216</v>
      </c>
      <c r="F145" s="203" t="s">
        <v>133</v>
      </c>
      <c r="G145" s="222"/>
      <c r="H145" s="234"/>
    </row>
    <row r="146" spans="1:8" s="202" customFormat="1" ht="17.100000000000001" hidden="1" customHeight="1" thickTop="1" thickBot="1" x14ac:dyDescent="0.25">
      <c r="A146" s="235">
        <v>6172</v>
      </c>
      <c r="B146" s="198">
        <v>2122</v>
      </c>
      <c r="C146" s="199">
        <v>10</v>
      </c>
      <c r="D146" s="102" t="s">
        <v>346</v>
      </c>
      <c r="E146" s="199">
        <v>90000001133</v>
      </c>
      <c r="F146" s="203" t="s">
        <v>133</v>
      </c>
      <c r="G146" s="222"/>
      <c r="H146" s="234"/>
    </row>
    <row r="147" spans="1:8" s="202" customFormat="1" ht="17.100000000000001" hidden="1" customHeight="1" thickTop="1" x14ac:dyDescent="0.2">
      <c r="A147" s="235">
        <v>6172</v>
      </c>
      <c r="B147" s="198">
        <v>2122</v>
      </c>
      <c r="C147" s="199">
        <v>10</v>
      </c>
      <c r="D147" s="102" t="s">
        <v>347</v>
      </c>
      <c r="E147" s="199">
        <v>90000001132</v>
      </c>
      <c r="F147" s="203" t="s">
        <v>133</v>
      </c>
      <c r="G147" s="222"/>
      <c r="H147" s="234"/>
    </row>
    <row r="148" spans="1:8" s="202" customFormat="1" ht="17.100000000000001" hidden="1" customHeight="1" x14ac:dyDescent="0.2">
      <c r="A148" s="235">
        <v>6172</v>
      </c>
      <c r="B148" s="198">
        <v>2122</v>
      </c>
      <c r="C148" s="199">
        <v>10</v>
      </c>
      <c r="D148" s="102" t="s">
        <v>348</v>
      </c>
      <c r="E148" s="199">
        <v>90000001402</v>
      </c>
      <c r="F148" s="203" t="s">
        <v>133</v>
      </c>
      <c r="G148" s="222"/>
      <c r="H148" s="234"/>
    </row>
    <row r="149" spans="1:8" s="202" customFormat="1" ht="17.100000000000001" hidden="1" customHeight="1" x14ac:dyDescent="0.2">
      <c r="A149" s="235">
        <v>6172</v>
      </c>
      <c r="B149" s="198">
        <v>2122</v>
      </c>
      <c r="C149" s="199">
        <v>10</v>
      </c>
      <c r="D149" s="102" t="s">
        <v>425</v>
      </c>
      <c r="E149" s="199">
        <v>90000001174</v>
      </c>
      <c r="F149" s="203" t="s">
        <v>133</v>
      </c>
      <c r="G149" s="222"/>
      <c r="H149" s="234"/>
    </row>
    <row r="150" spans="1:8" s="202" customFormat="1" ht="17.100000000000001" hidden="1" customHeight="1" x14ac:dyDescent="0.2">
      <c r="A150" s="237">
        <v>6172</v>
      </c>
      <c r="B150" s="230">
        <v>2122</v>
      </c>
      <c r="C150" s="231">
        <v>10</v>
      </c>
      <c r="D150" s="108" t="s">
        <v>350</v>
      </c>
      <c r="E150" s="231">
        <v>90000001223</v>
      </c>
      <c r="F150" s="232" t="s">
        <v>133</v>
      </c>
      <c r="G150" s="233"/>
      <c r="H150" s="234"/>
    </row>
    <row r="151" spans="1:8" s="30" customFormat="1" ht="17.100000000000001" hidden="1" customHeight="1" thickTop="1" x14ac:dyDescent="0.25">
      <c r="A151" s="180" t="s">
        <v>140</v>
      </c>
      <c r="B151" s="181"/>
      <c r="C151" s="182"/>
      <c r="D151" s="182"/>
      <c r="E151" s="182"/>
      <c r="F151" s="183"/>
      <c r="G151" s="52">
        <f>SUM(G128:G150)</f>
        <v>0</v>
      </c>
    </row>
    <row r="152" spans="1:8" ht="17.100000000000001" customHeight="1" thickTop="1" x14ac:dyDescent="0.2">
      <c r="A152" s="54" t="s">
        <v>352</v>
      </c>
      <c r="B152" s="114"/>
      <c r="C152" s="115"/>
      <c r="D152" s="115"/>
      <c r="E152" s="115"/>
      <c r="F152" s="51"/>
      <c r="G152" s="157"/>
    </row>
    <row r="153" spans="1:8" ht="17.100000000000001" customHeight="1" x14ac:dyDescent="0.2">
      <c r="A153" s="197" t="s">
        <v>131</v>
      </c>
      <c r="B153" s="198" t="s">
        <v>132</v>
      </c>
      <c r="C153" s="199">
        <v>6</v>
      </c>
      <c r="D153" s="238" t="s">
        <v>251</v>
      </c>
      <c r="E153" s="199">
        <v>90000001600</v>
      </c>
      <c r="F153" s="203" t="s">
        <v>133</v>
      </c>
      <c r="G153" s="222">
        <v>26250</v>
      </c>
    </row>
    <row r="154" spans="1:8" ht="17.100000000000001" customHeight="1" thickBot="1" x14ac:dyDescent="0.25">
      <c r="A154" s="235">
        <v>6172</v>
      </c>
      <c r="B154" s="198">
        <v>2122</v>
      </c>
      <c r="C154" s="199">
        <v>6</v>
      </c>
      <c r="D154" s="238" t="s">
        <v>366</v>
      </c>
      <c r="E154" s="199">
        <v>90000001599</v>
      </c>
      <c r="F154" s="203" t="s">
        <v>133</v>
      </c>
      <c r="G154" s="236">
        <v>110</v>
      </c>
    </row>
    <row r="155" spans="1:8" s="291" customFormat="1" ht="17.100000000000001" customHeight="1" thickTop="1" thickBot="1" x14ac:dyDescent="0.3">
      <c r="A155" s="292" t="s">
        <v>141</v>
      </c>
      <c r="B155" s="293"/>
      <c r="C155" s="294"/>
      <c r="D155" s="294"/>
      <c r="E155" s="294"/>
      <c r="F155" s="295"/>
      <c r="G155" s="296">
        <f>SUM(G153:G154)</f>
        <v>26360</v>
      </c>
    </row>
    <row r="156" spans="1:8" ht="17.100000000000001" customHeight="1" thickTop="1" x14ac:dyDescent="0.2">
      <c r="A156" s="54" t="s">
        <v>353</v>
      </c>
      <c r="B156" s="129"/>
      <c r="C156" s="115"/>
      <c r="D156" s="115"/>
      <c r="E156" s="115"/>
      <c r="F156" s="51"/>
      <c r="G156" s="157"/>
    </row>
    <row r="157" spans="1:8" s="202" customFormat="1" ht="23.25" customHeight="1" x14ac:dyDescent="0.2">
      <c r="A157" s="197" t="s">
        <v>131</v>
      </c>
      <c r="B157" s="198" t="s">
        <v>132</v>
      </c>
      <c r="C157" s="199">
        <v>6</v>
      </c>
      <c r="D157" s="199" t="s">
        <v>316</v>
      </c>
      <c r="E157" s="199">
        <v>90000001601</v>
      </c>
      <c r="F157" s="203" t="s">
        <v>133</v>
      </c>
      <c r="G157" s="222">
        <f>'[2]PO - kultura'!$AH$14</f>
        <v>1853</v>
      </c>
    </row>
    <row r="158" spans="1:8" s="202" customFormat="1" ht="14.25" x14ac:dyDescent="0.2">
      <c r="A158" s="197" t="s">
        <v>131</v>
      </c>
      <c r="B158" s="198" t="s">
        <v>132</v>
      </c>
      <c r="C158" s="199">
        <v>6</v>
      </c>
      <c r="D158" s="199" t="s">
        <v>317</v>
      </c>
      <c r="E158" s="199">
        <v>90000001602</v>
      </c>
      <c r="F158" s="203" t="s">
        <v>133</v>
      </c>
      <c r="G158" s="222">
        <f>'[2]PO - kultura'!$AH$15</f>
        <v>5155</v>
      </c>
    </row>
    <row r="159" spans="1:8" s="202" customFormat="1" ht="14.25" x14ac:dyDescent="0.2">
      <c r="A159" s="197" t="s">
        <v>131</v>
      </c>
      <c r="B159" s="198" t="s">
        <v>132</v>
      </c>
      <c r="C159" s="199">
        <v>6</v>
      </c>
      <c r="D159" s="238" t="s">
        <v>318</v>
      </c>
      <c r="E159" s="199">
        <v>90000001608</v>
      </c>
      <c r="F159" s="203" t="s">
        <v>133</v>
      </c>
      <c r="G159" s="222">
        <f>'[2]PO - kultura'!$AH$20</f>
        <v>961</v>
      </c>
    </row>
    <row r="160" spans="1:8" s="202" customFormat="1" ht="14.25" x14ac:dyDescent="0.2">
      <c r="A160" s="197" t="str">
        <f t="shared" ref="A160:B164" si="0">A159</f>
        <v>6172</v>
      </c>
      <c r="B160" s="198" t="str">
        <f t="shared" si="0"/>
        <v>2122</v>
      </c>
      <c r="C160" s="199">
        <v>6</v>
      </c>
      <c r="D160" s="238" t="s">
        <v>416</v>
      </c>
      <c r="E160" s="199">
        <v>90000001604</v>
      </c>
      <c r="F160" s="203" t="s">
        <v>133</v>
      </c>
      <c r="G160" s="222">
        <f>'[2]PO - kultura'!$AH$17</f>
        <v>1015</v>
      </c>
    </row>
    <row r="161" spans="1:8" s="202" customFormat="1" ht="17.100000000000001" hidden="1" customHeight="1" x14ac:dyDescent="0.2">
      <c r="A161" s="197" t="str">
        <f>A160</f>
        <v>6172</v>
      </c>
      <c r="B161" s="198" t="str">
        <f>B160</f>
        <v>2122</v>
      </c>
      <c r="C161" s="199">
        <v>6</v>
      </c>
      <c r="D161" s="238" t="s">
        <v>320</v>
      </c>
      <c r="E161" s="199">
        <v>90000001605</v>
      </c>
      <c r="F161" s="203" t="s">
        <v>133</v>
      </c>
      <c r="G161" s="222"/>
    </row>
    <row r="162" spans="1:8" s="202" customFormat="1" ht="17.100000000000001" customHeight="1" x14ac:dyDescent="0.2">
      <c r="A162" s="197" t="str">
        <f>A161</f>
        <v>6172</v>
      </c>
      <c r="B162" s="198" t="str">
        <f>B161</f>
        <v>2122</v>
      </c>
      <c r="C162" s="199">
        <v>6</v>
      </c>
      <c r="D162" s="238" t="s">
        <v>321</v>
      </c>
      <c r="E162" s="199">
        <v>90000001606</v>
      </c>
      <c r="F162" s="203" t="s">
        <v>133</v>
      </c>
      <c r="G162" s="222">
        <f>'[2]PO - kultura'!$AH$18</f>
        <v>688</v>
      </c>
    </row>
    <row r="163" spans="1:8" s="202" customFormat="1" ht="17.100000000000001" customHeight="1" x14ac:dyDescent="0.2">
      <c r="A163" s="197" t="str">
        <f t="shared" si="0"/>
        <v>6172</v>
      </c>
      <c r="B163" s="198" t="str">
        <f t="shared" si="0"/>
        <v>2122</v>
      </c>
      <c r="C163" s="199">
        <v>6</v>
      </c>
      <c r="D163" s="238" t="s">
        <v>322</v>
      </c>
      <c r="E163" s="199">
        <v>90000001607</v>
      </c>
      <c r="F163" s="203" t="s">
        <v>133</v>
      </c>
      <c r="G163" s="222">
        <f>'[2]PO - kultura'!$AH$19</f>
        <v>744</v>
      </c>
    </row>
    <row r="164" spans="1:8" s="202" customFormat="1" ht="13.5" customHeight="1" thickBot="1" x14ac:dyDescent="0.25">
      <c r="A164" s="197" t="str">
        <f t="shared" si="0"/>
        <v>6172</v>
      </c>
      <c r="B164" s="198" t="str">
        <f t="shared" si="0"/>
        <v>2122</v>
      </c>
      <c r="C164" s="199">
        <v>6</v>
      </c>
      <c r="D164" s="238" t="s">
        <v>323</v>
      </c>
      <c r="E164" s="199">
        <v>90000001603</v>
      </c>
      <c r="F164" s="203" t="s">
        <v>133</v>
      </c>
      <c r="G164" s="222">
        <f>'[2]PO - kultura'!$AH$16</f>
        <v>488</v>
      </c>
    </row>
    <row r="165" spans="1:8" s="300" customFormat="1" ht="16.5" thickTop="1" thickBot="1" x14ac:dyDescent="0.3">
      <c r="A165" s="297" t="s">
        <v>142</v>
      </c>
      <c r="B165" s="293"/>
      <c r="C165" s="294"/>
      <c r="D165" s="294"/>
      <c r="E165" s="294"/>
      <c r="F165" s="295"/>
      <c r="G165" s="298">
        <f>SUM(G161:G164,G157:G160)</f>
        <v>10904</v>
      </c>
      <c r="H165" s="299"/>
    </row>
    <row r="166" spans="1:8" ht="17.100000000000001" customHeight="1" thickTop="1" x14ac:dyDescent="0.2">
      <c r="A166" s="54" t="s">
        <v>354</v>
      </c>
      <c r="B166" s="129"/>
      <c r="C166" s="115"/>
      <c r="D166" s="115"/>
      <c r="E166" s="115"/>
      <c r="F166" s="51"/>
      <c r="G166" s="157"/>
    </row>
    <row r="167" spans="1:8" s="202" customFormat="1" ht="17.100000000000001" customHeight="1" thickBot="1" x14ac:dyDescent="0.25">
      <c r="A167" s="197" t="s">
        <v>131</v>
      </c>
      <c r="B167" s="198" t="s">
        <v>132</v>
      </c>
      <c r="C167" s="199">
        <v>13</v>
      </c>
      <c r="D167" s="199" t="s">
        <v>317</v>
      </c>
      <c r="E167" s="199">
        <v>90000001602</v>
      </c>
      <c r="F167" s="203" t="s">
        <v>133</v>
      </c>
      <c r="G167" s="222">
        <v>100</v>
      </c>
    </row>
    <row r="168" spans="1:8" s="300" customFormat="1" ht="17.100000000000001" customHeight="1" thickTop="1" thickBot="1" x14ac:dyDescent="0.3">
      <c r="A168" s="297" t="s">
        <v>142</v>
      </c>
      <c r="B168" s="293"/>
      <c r="C168" s="294"/>
      <c r="D168" s="294"/>
      <c r="E168" s="294"/>
      <c r="F168" s="295"/>
      <c r="G168" s="298">
        <f>SUM(G167)</f>
        <v>100</v>
      </c>
    </row>
    <row r="169" spans="1:8" s="179" customFormat="1" ht="17.100000000000001" customHeight="1" thickTop="1" x14ac:dyDescent="0.25">
      <c r="A169" s="54" t="s">
        <v>355</v>
      </c>
      <c r="B169" s="175"/>
      <c r="C169" s="176"/>
      <c r="D169" s="176" t="s">
        <v>356</v>
      </c>
      <c r="E169" s="176"/>
      <c r="F169" s="177"/>
      <c r="G169" s="178"/>
    </row>
    <row r="170" spans="1:8" s="202" customFormat="1" ht="17.100000000000001" customHeight="1" x14ac:dyDescent="0.2">
      <c r="A170" s="197" t="str">
        <f>A164</f>
        <v>6172</v>
      </c>
      <c r="B170" s="198" t="str">
        <f>B164</f>
        <v>2122</v>
      </c>
      <c r="C170" s="199">
        <v>6</v>
      </c>
      <c r="D170" s="240" t="s">
        <v>426</v>
      </c>
      <c r="E170" s="199">
        <v>90000001631</v>
      </c>
      <c r="F170" s="203" t="s">
        <v>133</v>
      </c>
      <c r="G170" s="222">
        <f>'[2]PO - sociálníci'!$AG$14</f>
        <v>327</v>
      </c>
    </row>
    <row r="171" spans="1:8" s="228" customFormat="1" ht="25.5" x14ac:dyDescent="0.2">
      <c r="A171" s="223" t="str">
        <f t="shared" ref="A171:B181" si="1">A170</f>
        <v>6172</v>
      </c>
      <c r="B171" s="224" t="str">
        <f t="shared" si="1"/>
        <v>2122</v>
      </c>
      <c r="C171" s="225">
        <v>6</v>
      </c>
      <c r="D171" s="241" t="s">
        <v>427</v>
      </c>
      <c r="E171" s="225">
        <v>90000001632</v>
      </c>
      <c r="F171" s="226" t="s">
        <v>133</v>
      </c>
      <c r="G171" s="222">
        <f>'[2]PO - sociálníci'!$AG$15</f>
        <v>340</v>
      </c>
    </row>
    <row r="172" spans="1:8" s="202" customFormat="1" ht="17.100000000000001" customHeight="1" x14ac:dyDescent="0.2">
      <c r="A172" s="197" t="str">
        <f t="shared" si="1"/>
        <v>6172</v>
      </c>
      <c r="B172" s="198" t="str">
        <f t="shared" si="1"/>
        <v>2122</v>
      </c>
      <c r="C172" s="199">
        <v>6</v>
      </c>
      <c r="D172" s="240" t="s">
        <v>428</v>
      </c>
      <c r="E172" s="199">
        <v>90000001633</v>
      </c>
      <c r="F172" s="203" t="s">
        <v>133</v>
      </c>
      <c r="G172" s="222">
        <f>'[2]PO - sociálníci'!$AG$16</f>
        <v>787</v>
      </c>
    </row>
    <row r="173" spans="1:8" s="228" customFormat="1" ht="26.25" customHeight="1" x14ac:dyDescent="0.2">
      <c r="A173" s="223" t="str">
        <f t="shared" si="1"/>
        <v>6172</v>
      </c>
      <c r="B173" s="224" t="str">
        <f t="shared" si="1"/>
        <v>2122</v>
      </c>
      <c r="C173" s="225">
        <v>6</v>
      </c>
      <c r="D173" s="241" t="s">
        <v>429</v>
      </c>
      <c r="E173" s="225">
        <v>90000001634</v>
      </c>
      <c r="F173" s="226" t="s">
        <v>133</v>
      </c>
      <c r="G173" s="222">
        <f>'[2]PO - sociálníci'!$AG$17</f>
        <v>76</v>
      </c>
    </row>
    <row r="174" spans="1:8" s="202" customFormat="1" ht="17.100000000000001" customHeight="1" x14ac:dyDescent="0.2">
      <c r="A174" s="197" t="str">
        <f t="shared" si="1"/>
        <v>6172</v>
      </c>
      <c r="B174" s="198" t="str">
        <f t="shared" si="1"/>
        <v>2122</v>
      </c>
      <c r="C174" s="199">
        <v>6</v>
      </c>
      <c r="D174" s="240" t="s">
        <v>430</v>
      </c>
      <c r="E174" s="199">
        <v>90000001635</v>
      </c>
      <c r="F174" s="203" t="s">
        <v>133</v>
      </c>
      <c r="G174" s="222">
        <f>'[2]PO - sociálníci'!$AG$18</f>
        <v>624</v>
      </c>
    </row>
    <row r="175" spans="1:8" s="228" customFormat="1" ht="29.25" customHeight="1" x14ac:dyDescent="0.2">
      <c r="A175" s="223" t="str">
        <f t="shared" si="1"/>
        <v>6172</v>
      </c>
      <c r="B175" s="224" t="str">
        <f t="shared" si="1"/>
        <v>2122</v>
      </c>
      <c r="C175" s="225">
        <v>6</v>
      </c>
      <c r="D175" s="241" t="s">
        <v>256</v>
      </c>
      <c r="E175" s="225">
        <v>90000001636</v>
      </c>
      <c r="F175" s="226" t="s">
        <v>133</v>
      </c>
      <c r="G175" s="222">
        <f>'[2]PO - sociálníci'!$AG$19</f>
        <v>167</v>
      </c>
    </row>
    <row r="176" spans="1:8" s="202" customFormat="1" ht="16.5" customHeight="1" x14ac:dyDescent="0.2">
      <c r="A176" s="197" t="str">
        <f t="shared" si="1"/>
        <v>6172</v>
      </c>
      <c r="B176" s="198" t="str">
        <f t="shared" si="1"/>
        <v>2122</v>
      </c>
      <c r="C176" s="199">
        <v>6</v>
      </c>
      <c r="D176" s="240" t="s">
        <v>257</v>
      </c>
      <c r="E176" s="199">
        <v>90000001637</v>
      </c>
      <c r="F176" s="203" t="s">
        <v>133</v>
      </c>
      <c r="G176" s="222">
        <f>'[2]PO - sociálníci'!$AG$20</f>
        <v>1115</v>
      </c>
    </row>
    <row r="177" spans="1:7" s="228" customFormat="1" ht="25.5" x14ac:dyDescent="0.2">
      <c r="A177" s="223" t="str">
        <f t="shared" si="1"/>
        <v>6172</v>
      </c>
      <c r="B177" s="224" t="str">
        <f t="shared" si="1"/>
        <v>2122</v>
      </c>
      <c r="C177" s="225">
        <v>6</v>
      </c>
      <c r="D177" s="241" t="s">
        <v>258</v>
      </c>
      <c r="E177" s="225">
        <v>90000001638</v>
      </c>
      <c r="F177" s="226" t="s">
        <v>133</v>
      </c>
      <c r="G177" s="222">
        <f>'[2]PO - sociálníci'!$AG$21</f>
        <v>1826</v>
      </c>
    </row>
    <row r="178" spans="1:7" s="228" customFormat="1" ht="27.75" customHeight="1" x14ac:dyDescent="0.2">
      <c r="A178" s="223" t="str">
        <f t="shared" si="1"/>
        <v>6172</v>
      </c>
      <c r="B178" s="224" t="str">
        <f t="shared" si="1"/>
        <v>2122</v>
      </c>
      <c r="C178" s="225">
        <v>6</v>
      </c>
      <c r="D178" s="241" t="s">
        <v>259</v>
      </c>
      <c r="E178" s="225">
        <v>90000001639</v>
      </c>
      <c r="F178" s="226" t="s">
        <v>133</v>
      </c>
      <c r="G178" s="222">
        <f>'[2]PO - sociálníci'!$AG$22</f>
        <v>1042</v>
      </c>
    </row>
    <row r="179" spans="1:7" s="228" customFormat="1" ht="30" customHeight="1" x14ac:dyDescent="0.2">
      <c r="A179" s="223" t="str">
        <f t="shared" si="1"/>
        <v>6172</v>
      </c>
      <c r="B179" s="224" t="str">
        <f t="shared" si="1"/>
        <v>2122</v>
      </c>
      <c r="C179" s="225">
        <v>6</v>
      </c>
      <c r="D179" s="241" t="s">
        <v>431</v>
      </c>
      <c r="E179" s="225">
        <v>90000001640</v>
      </c>
      <c r="F179" s="226" t="s">
        <v>133</v>
      </c>
      <c r="G179" s="222">
        <f>'[2]PO - sociálníci'!$AG$23</f>
        <v>968</v>
      </c>
    </row>
    <row r="180" spans="1:7" s="228" customFormat="1" ht="26.25" customHeight="1" x14ac:dyDescent="0.2">
      <c r="A180" s="223" t="str">
        <f t="shared" si="1"/>
        <v>6172</v>
      </c>
      <c r="B180" s="224" t="str">
        <f t="shared" si="1"/>
        <v>2122</v>
      </c>
      <c r="C180" s="225">
        <v>6</v>
      </c>
      <c r="D180" s="241" t="s">
        <v>260</v>
      </c>
      <c r="E180" s="225">
        <v>90000001641</v>
      </c>
      <c r="F180" s="226" t="s">
        <v>133</v>
      </c>
      <c r="G180" s="222">
        <f>'[2]PO - sociálníci'!$AG$24</f>
        <v>575</v>
      </c>
    </row>
    <row r="181" spans="1:7" s="202" customFormat="1" ht="26.25" customHeight="1" x14ac:dyDescent="0.2">
      <c r="A181" s="197" t="str">
        <f t="shared" si="1"/>
        <v>6172</v>
      </c>
      <c r="B181" s="198" t="str">
        <f t="shared" si="1"/>
        <v>2122</v>
      </c>
      <c r="C181" s="199">
        <v>6</v>
      </c>
      <c r="D181" s="240" t="s">
        <v>261</v>
      </c>
      <c r="E181" s="199">
        <v>90000001642</v>
      </c>
      <c r="F181" s="203" t="s">
        <v>133</v>
      </c>
      <c r="G181" s="222">
        <f>'[2]PO - sociálníci'!$AG$25</f>
        <v>1672</v>
      </c>
    </row>
    <row r="182" spans="1:7" s="202" customFormat="1" ht="26.25" customHeight="1" x14ac:dyDescent="0.2">
      <c r="A182" s="197">
        <v>6172</v>
      </c>
      <c r="B182" s="198">
        <v>2122</v>
      </c>
      <c r="C182" s="199">
        <v>6</v>
      </c>
      <c r="D182" s="247" t="s">
        <v>262</v>
      </c>
      <c r="E182" s="199">
        <v>90000001644</v>
      </c>
      <c r="F182" s="203" t="s">
        <v>133</v>
      </c>
      <c r="G182" s="222">
        <f>'[2]PO - sociálníci'!$AG$26</f>
        <v>219</v>
      </c>
    </row>
    <row r="183" spans="1:7" s="202" customFormat="1" ht="26.25" customHeight="1" x14ac:dyDescent="0.2">
      <c r="A183" s="197">
        <f t="shared" ref="A183:B185" si="2">A182</f>
        <v>6172</v>
      </c>
      <c r="B183" s="198">
        <f t="shared" si="2"/>
        <v>2122</v>
      </c>
      <c r="C183" s="199">
        <v>6</v>
      </c>
      <c r="D183" s="240" t="s">
        <v>263</v>
      </c>
      <c r="E183" s="199">
        <v>90000001645</v>
      </c>
      <c r="F183" s="203" t="s">
        <v>133</v>
      </c>
      <c r="G183" s="222">
        <f>'[2]PO - sociálníci'!$AG$27</f>
        <v>1438</v>
      </c>
    </row>
    <row r="184" spans="1:7" s="202" customFormat="1" ht="26.25" customHeight="1" x14ac:dyDescent="0.2">
      <c r="A184" s="197">
        <f t="shared" si="2"/>
        <v>6172</v>
      </c>
      <c r="B184" s="198">
        <f t="shared" si="2"/>
        <v>2122</v>
      </c>
      <c r="C184" s="199">
        <v>6</v>
      </c>
      <c r="D184" s="240" t="s">
        <v>264</v>
      </c>
      <c r="E184" s="199">
        <v>90000001646</v>
      </c>
      <c r="F184" s="203" t="s">
        <v>133</v>
      </c>
      <c r="G184" s="222">
        <f>'[2]PO - sociálníci'!$AG$28</f>
        <v>131</v>
      </c>
    </row>
    <row r="185" spans="1:7" s="202" customFormat="1" ht="26.25" customHeight="1" x14ac:dyDescent="0.2">
      <c r="A185" s="197">
        <f t="shared" si="2"/>
        <v>6172</v>
      </c>
      <c r="B185" s="198">
        <f t="shared" si="2"/>
        <v>2122</v>
      </c>
      <c r="C185" s="199">
        <v>6</v>
      </c>
      <c r="D185" s="248" t="s">
        <v>265</v>
      </c>
      <c r="E185" s="199">
        <v>90000001647</v>
      </c>
      <c r="F185" s="203" t="s">
        <v>133</v>
      </c>
      <c r="G185" s="222">
        <f>'[2]PO - sociálníci'!$AG$29</f>
        <v>722</v>
      </c>
    </row>
    <row r="186" spans="1:7" s="202" customFormat="1" ht="17.100000000000001" customHeight="1" x14ac:dyDescent="0.2">
      <c r="A186" s="197">
        <f t="shared" ref="A186:A198" si="3">A185</f>
        <v>6172</v>
      </c>
      <c r="B186" s="198">
        <f t="shared" ref="B186:B198" si="4">B185</f>
        <v>2122</v>
      </c>
      <c r="C186" s="199">
        <v>6</v>
      </c>
      <c r="D186" s="248" t="s">
        <v>266</v>
      </c>
      <c r="E186" s="199">
        <v>90000001648</v>
      </c>
      <c r="F186" s="203" t="s">
        <v>133</v>
      </c>
      <c r="G186" s="222">
        <f>'[2]PO - sociálníci'!$AG$30</f>
        <v>133</v>
      </c>
    </row>
    <row r="187" spans="1:7" s="202" customFormat="1" ht="17.100000000000001" customHeight="1" x14ac:dyDescent="0.2">
      <c r="A187" s="197">
        <f t="shared" si="3"/>
        <v>6172</v>
      </c>
      <c r="B187" s="198">
        <f t="shared" si="4"/>
        <v>2122</v>
      </c>
      <c r="C187" s="199">
        <v>6</v>
      </c>
      <c r="D187" s="248" t="s">
        <v>267</v>
      </c>
      <c r="E187" s="199">
        <v>90000001649</v>
      </c>
      <c r="F187" s="203" t="s">
        <v>133</v>
      </c>
      <c r="G187" s="222">
        <f>'[2]PO - sociálníci'!$AG$31</f>
        <v>158</v>
      </c>
    </row>
    <row r="188" spans="1:7" s="202" customFormat="1" ht="17.100000000000001" customHeight="1" x14ac:dyDescent="0.2">
      <c r="A188" s="197">
        <f t="shared" si="3"/>
        <v>6172</v>
      </c>
      <c r="B188" s="198">
        <f t="shared" si="4"/>
        <v>2122</v>
      </c>
      <c r="C188" s="199">
        <v>6</v>
      </c>
      <c r="D188" s="248" t="s">
        <v>268</v>
      </c>
      <c r="E188" s="199">
        <v>90000001650</v>
      </c>
      <c r="F188" s="203" t="s">
        <v>133</v>
      </c>
      <c r="G188" s="222">
        <f>'[2]PO - sociálníci'!$AG$32</f>
        <v>323</v>
      </c>
    </row>
    <row r="189" spans="1:7" s="202" customFormat="1" ht="17.100000000000001" customHeight="1" x14ac:dyDescent="0.2">
      <c r="A189" s="197">
        <f t="shared" si="3"/>
        <v>6172</v>
      </c>
      <c r="B189" s="198">
        <f t="shared" si="4"/>
        <v>2122</v>
      </c>
      <c r="C189" s="199">
        <v>6</v>
      </c>
      <c r="D189" s="248" t="s">
        <v>269</v>
      </c>
      <c r="E189" s="199">
        <v>90000001651</v>
      </c>
      <c r="F189" s="203" t="s">
        <v>133</v>
      </c>
      <c r="G189" s="222">
        <f>'[2]PO - sociálníci'!$AG$33</f>
        <v>11</v>
      </c>
    </row>
    <row r="190" spans="1:7" s="202" customFormat="1" ht="17.100000000000001" customHeight="1" x14ac:dyDescent="0.2">
      <c r="A190" s="197">
        <f t="shared" si="3"/>
        <v>6172</v>
      </c>
      <c r="B190" s="198">
        <f t="shared" si="4"/>
        <v>2122</v>
      </c>
      <c r="C190" s="199">
        <v>6</v>
      </c>
      <c r="D190" s="248" t="s">
        <v>270</v>
      </c>
      <c r="E190" s="199">
        <v>90000001652</v>
      </c>
      <c r="F190" s="203" t="s">
        <v>133</v>
      </c>
      <c r="G190" s="222">
        <f>'[2]PO - sociálníci'!$AG$34</f>
        <v>745</v>
      </c>
    </row>
    <row r="191" spans="1:7" s="202" customFormat="1" ht="17.100000000000001" customHeight="1" x14ac:dyDescent="0.2">
      <c r="A191" s="197">
        <f t="shared" si="3"/>
        <v>6172</v>
      </c>
      <c r="B191" s="198">
        <f t="shared" si="4"/>
        <v>2122</v>
      </c>
      <c r="C191" s="199">
        <v>6</v>
      </c>
      <c r="D191" s="248" t="s">
        <v>271</v>
      </c>
      <c r="E191" s="199">
        <v>90000001653</v>
      </c>
      <c r="F191" s="203" t="s">
        <v>133</v>
      </c>
      <c r="G191" s="222">
        <f>'[2]PO - sociálníci'!$AG$35</f>
        <v>224</v>
      </c>
    </row>
    <row r="192" spans="1:7" s="202" customFormat="1" ht="17.100000000000001" customHeight="1" x14ac:dyDescent="0.2">
      <c r="A192" s="197">
        <f t="shared" si="3"/>
        <v>6172</v>
      </c>
      <c r="B192" s="198">
        <f t="shared" si="4"/>
        <v>2122</v>
      </c>
      <c r="C192" s="199">
        <v>6</v>
      </c>
      <c r="D192" s="248" t="s">
        <v>272</v>
      </c>
      <c r="E192" s="199">
        <v>90000001654</v>
      </c>
      <c r="F192" s="203" t="s">
        <v>133</v>
      </c>
      <c r="G192" s="222">
        <f>'[2]PO - sociálníci'!$AG$36</f>
        <v>879</v>
      </c>
    </row>
    <row r="193" spans="1:7" s="202" customFormat="1" ht="17.100000000000001" customHeight="1" x14ac:dyDescent="0.2">
      <c r="A193" s="197">
        <f t="shared" si="3"/>
        <v>6172</v>
      </c>
      <c r="B193" s="198">
        <f t="shared" si="4"/>
        <v>2122</v>
      </c>
      <c r="C193" s="199">
        <v>6</v>
      </c>
      <c r="D193" s="248" t="s">
        <v>273</v>
      </c>
      <c r="E193" s="199">
        <v>90000001655</v>
      </c>
      <c r="F193" s="203" t="s">
        <v>133</v>
      </c>
      <c r="G193" s="222">
        <f>'[2]PO - sociálníci'!$AG$37</f>
        <v>174</v>
      </c>
    </row>
    <row r="194" spans="1:7" s="202" customFormat="1" ht="17.100000000000001" customHeight="1" x14ac:dyDescent="0.2">
      <c r="A194" s="197">
        <f t="shared" si="3"/>
        <v>6172</v>
      </c>
      <c r="B194" s="198">
        <f t="shared" si="4"/>
        <v>2122</v>
      </c>
      <c r="C194" s="199">
        <v>6</v>
      </c>
      <c r="D194" s="248" t="s">
        <v>274</v>
      </c>
      <c r="E194" s="199">
        <v>90000001656</v>
      </c>
      <c r="F194" s="203" t="s">
        <v>133</v>
      </c>
      <c r="G194" s="222">
        <f>'[2]PO - sociálníci'!$AG$38</f>
        <v>2924</v>
      </c>
    </row>
    <row r="195" spans="1:7" s="202" customFormat="1" ht="17.100000000000001" customHeight="1" x14ac:dyDescent="0.2">
      <c r="A195" s="197">
        <f t="shared" si="3"/>
        <v>6172</v>
      </c>
      <c r="B195" s="198">
        <f t="shared" si="4"/>
        <v>2122</v>
      </c>
      <c r="C195" s="199">
        <v>6</v>
      </c>
      <c r="D195" s="249" t="s">
        <v>275</v>
      </c>
      <c r="E195" s="199">
        <v>90000001657</v>
      </c>
      <c r="F195" s="203" t="s">
        <v>133</v>
      </c>
      <c r="G195" s="222">
        <f>'[2]PO - sociálníci'!$AG$39</f>
        <v>1004</v>
      </c>
    </row>
    <row r="196" spans="1:7" s="202" customFormat="1" ht="17.100000000000001" customHeight="1" x14ac:dyDescent="0.2">
      <c r="A196" s="197">
        <f t="shared" si="3"/>
        <v>6172</v>
      </c>
      <c r="B196" s="198">
        <f t="shared" si="4"/>
        <v>2122</v>
      </c>
      <c r="C196" s="199">
        <v>6</v>
      </c>
      <c r="D196" s="248" t="s">
        <v>368</v>
      </c>
      <c r="E196" s="199">
        <v>90000001658</v>
      </c>
      <c r="F196" s="203" t="s">
        <v>133</v>
      </c>
      <c r="G196" s="222">
        <f>'[2]PO - sociálníci'!$AG$40</f>
        <v>307</v>
      </c>
    </row>
    <row r="197" spans="1:7" s="202" customFormat="1" ht="17.100000000000001" customHeight="1" x14ac:dyDescent="0.2">
      <c r="A197" s="197">
        <f t="shared" si="3"/>
        <v>6172</v>
      </c>
      <c r="B197" s="198">
        <f t="shared" si="4"/>
        <v>2122</v>
      </c>
      <c r="C197" s="199">
        <v>6</v>
      </c>
      <c r="D197" s="248" t="s">
        <v>276</v>
      </c>
      <c r="E197" s="199">
        <v>90000001659</v>
      </c>
      <c r="F197" s="203" t="s">
        <v>133</v>
      </c>
      <c r="G197" s="222">
        <f>'[2]PO - sociálníci'!$AG$41</f>
        <v>1758</v>
      </c>
    </row>
    <row r="198" spans="1:7" s="202" customFormat="1" ht="17.100000000000001" customHeight="1" thickBot="1" x14ac:dyDescent="0.25">
      <c r="A198" s="229">
        <f t="shared" si="3"/>
        <v>6172</v>
      </c>
      <c r="B198" s="230">
        <f t="shared" si="4"/>
        <v>2122</v>
      </c>
      <c r="C198" s="231">
        <v>6</v>
      </c>
      <c r="D198" s="266" t="s">
        <v>277</v>
      </c>
      <c r="E198" s="231">
        <v>90000001660</v>
      </c>
      <c r="F198" s="232" t="s">
        <v>133</v>
      </c>
      <c r="G198" s="233">
        <f>'[2]PO - sociálníci'!$AG$42</f>
        <v>596</v>
      </c>
    </row>
    <row r="199" spans="1:7" s="202" customFormat="1" ht="26.25" customHeight="1" thickTop="1" x14ac:dyDescent="0.2">
      <c r="A199" s="263"/>
      <c r="B199" s="263"/>
      <c r="C199" s="264"/>
      <c r="D199" s="248"/>
      <c r="E199" s="264"/>
      <c r="G199" s="239"/>
    </row>
    <row r="200" spans="1:7" s="228" customFormat="1" ht="17.100000000000001" customHeight="1" thickBot="1" x14ac:dyDescent="0.25">
      <c r="A200" s="243"/>
      <c r="B200" s="243"/>
      <c r="C200" s="244"/>
      <c r="D200" s="242"/>
      <c r="E200" s="244"/>
      <c r="F200" s="245"/>
      <c r="G200" s="246" t="s">
        <v>367</v>
      </c>
    </row>
    <row r="201" spans="1:7" s="301" customFormat="1" ht="26.25" customHeight="1" thickTop="1" thickBot="1" x14ac:dyDescent="0.25">
      <c r="A201" s="281" t="s">
        <v>3</v>
      </c>
      <c r="B201" s="282" t="s">
        <v>4</v>
      </c>
      <c r="C201" s="283" t="s">
        <v>5</v>
      </c>
      <c r="D201" s="283"/>
      <c r="E201" s="283" t="s">
        <v>130</v>
      </c>
      <c r="F201" s="284" t="s">
        <v>6</v>
      </c>
      <c r="G201" s="285" t="s">
        <v>410</v>
      </c>
    </row>
    <row r="202" spans="1:7" s="202" customFormat="1" ht="17.100000000000001" customHeight="1" thickTop="1" x14ac:dyDescent="0.2">
      <c r="A202" s="197">
        <f>A198</f>
        <v>6172</v>
      </c>
      <c r="B202" s="198">
        <f>B198</f>
        <v>2122</v>
      </c>
      <c r="C202" s="199">
        <v>6</v>
      </c>
      <c r="D202" s="248" t="s">
        <v>278</v>
      </c>
      <c r="E202" s="199">
        <v>90000001661</v>
      </c>
      <c r="F202" s="203" t="s">
        <v>133</v>
      </c>
      <c r="G202" s="222">
        <f>'[2]PO - sociálníci'!$AG$43</f>
        <v>723</v>
      </c>
    </row>
    <row r="203" spans="1:7" s="202" customFormat="1" ht="17.100000000000001" customHeight="1" x14ac:dyDescent="0.2">
      <c r="A203" s="197">
        <f t="shared" ref="A203:B204" si="5">A202</f>
        <v>6172</v>
      </c>
      <c r="B203" s="198">
        <f t="shared" si="5"/>
        <v>2122</v>
      </c>
      <c r="C203" s="199">
        <v>6</v>
      </c>
      <c r="D203" s="248" t="s">
        <v>279</v>
      </c>
      <c r="E203" s="199">
        <v>90000001662</v>
      </c>
      <c r="F203" s="203" t="s">
        <v>133</v>
      </c>
      <c r="G203" s="222">
        <f>'[2]PO - sociálníci'!$AG$44</f>
        <v>752</v>
      </c>
    </row>
    <row r="204" spans="1:7" s="202" customFormat="1" ht="17.100000000000001" customHeight="1" thickBot="1" x14ac:dyDescent="0.25">
      <c r="A204" s="229">
        <f t="shared" si="5"/>
        <v>6172</v>
      </c>
      <c r="B204" s="230">
        <f t="shared" si="5"/>
        <v>2122</v>
      </c>
      <c r="C204" s="231">
        <v>6</v>
      </c>
      <c r="D204" s="250" t="s">
        <v>280</v>
      </c>
      <c r="E204" s="231">
        <v>90000001663</v>
      </c>
      <c r="F204" s="232" t="s">
        <v>133</v>
      </c>
      <c r="G204" s="222">
        <f>'[2]PO - sociálníci'!$AG$45</f>
        <v>947</v>
      </c>
    </row>
    <row r="205" spans="1:7" s="300" customFormat="1" ht="17.100000000000001" customHeight="1" thickTop="1" thickBot="1" x14ac:dyDescent="0.3">
      <c r="A205" s="292" t="s">
        <v>143</v>
      </c>
      <c r="B205" s="293"/>
      <c r="C205" s="294"/>
      <c r="D205" s="294"/>
      <c r="E205" s="294"/>
      <c r="F205" s="295"/>
      <c r="G205" s="298">
        <f>SUM(G170:G204)</f>
        <v>23687</v>
      </c>
    </row>
    <row r="206" spans="1:7" s="202" customFormat="1" ht="17.100000000000001" customHeight="1" thickTop="1" x14ac:dyDescent="0.2">
      <c r="A206" s="54" t="s">
        <v>357</v>
      </c>
      <c r="B206" s="129"/>
      <c r="C206" s="115"/>
      <c r="D206" s="115"/>
      <c r="E206" s="115"/>
      <c r="F206" s="51"/>
      <c r="G206" s="157"/>
    </row>
    <row r="207" spans="1:7" s="202" customFormat="1" ht="17.100000000000001" hidden="1" customHeight="1" x14ac:dyDescent="0.2">
      <c r="A207" s="197">
        <v>6172</v>
      </c>
      <c r="B207" s="198">
        <v>2122</v>
      </c>
      <c r="C207" s="199">
        <v>6</v>
      </c>
      <c r="D207" s="199"/>
      <c r="E207" s="199">
        <v>90000001700</v>
      </c>
      <c r="F207" s="203" t="s">
        <v>133</v>
      </c>
      <c r="G207" s="222">
        <v>0</v>
      </c>
    </row>
    <row r="208" spans="1:7" s="202" customFormat="1" ht="17.100000000000001" hidden="1" customHeight="1" x14ac:dyDescent="0.2">
      <c r="A208" s="197">
        <v>6172</v>
      </c>
      <c r="B208" s="198">
        <v>2122</v>
      </c>
      <c r="C208" s="199">
        <v>6</v>
      </c>
      <c r="D208" s="199"/>
      <c r="E208" s="199">
        <v>90000001701</v>
      </c>
      <c r="F208" s="203" t="s">
        <v>133</v>
      </c>
      <c r="G208" s="222">
        <v>0</v>
      </c>
    </row>
    <row r="209" spans="1:7" s="202" customFormat="1" ht="22.5" customHeight="1" x14ac:dyDescent="0.2">
      <c r="A209" s="197">
        <v>6172</v>
      </c>
      <c r="B209" s="198">
        <v>2122</v>
      </c>
      <c r="C209" s="251">
        <v>6</v>
      </c>
      <c r="D209" s="252" t="s">
        <v>417</v>
      </c>
      <c r="E209" s="199">
        <v>90000001702</v>
      </c>
      <c r="F209" s="203" t="s">
        <v>133</v>
      </c>
      <c r="G209" s="222">
        <f>'[2]PO - zdravotnictví'!$AD$16</f>
        <v>870</v>
      </c>
    </row>
    <row r="210" spans="1:7" s="202" customFormat="1" ht="27" customHeight="1" x14ac:dyDescent="0.2">
      <c r="A210" s="197">
        <v>6172</v>
      </c>
      <c r="B210" s="198">
        <v>2122</v>
      </c>
      <c r="C210" s="199">
        <v>6</v>
      </c>
      <c r="D210" s="253" t="s">
        <v>281</v>
      </c>
      <c r="E210" s="199">
        <v>90000001703</v>
      </c>
      <c r="F210" s="203" t="s">
        <v>133</v>
      </c>
      <c r="G210" s="222">
        <f>'[2]PO - zdravotnictví'!$AD$17</f>
        <v>231</v>
      </c>
    </row>
    <row r="211" spans="1:7" s="202" customFormat="1" ht="27" customHeight="1" thickBot="1" x14ac:dyDescent="0.25">
      <c r="A211" s="229">
        <v>6172</v>
      </c>
      <c r="B211" s="230">
        <v>2122</v>
      </c>
      <c r="C211" s="231">
        <v>6</v>
      </c>
      <c r="D211" s="254" t="s">
        <v>282</v>
      </c>
      <c r="E211" s="231">
        <v>90000001704</v>
      </c>
      <c r="F211" s="232" t="s">
        <v>133</v>
      </c>
      <c r="G211" s="233">
        <f>'[2]PO - zdravotnictví'!$AD$18</f>
        <v>13125</v>
      </c>
    </row>
    <row r="212" spans="1:7" s="307" customFormat="1" ht="27" customHeight="1" thickTop="1" thickBot="1" x14ac:dyDescent="0.3">
      <c r="A212" s="286" t="s">
        <v>144</v>
      </c>
      <c r="B212" s="303"/>
      <c r="C212" s="304"/>
      <c r="D212" s="304"/>
      <c r="E212" s="304"/>
      <c r="F212" s="305"/>
      <c r="G212" s="306">
        <f>SUM(G207:G211)</f>
        <v>14226</v>
      </c>
    </row>
    <row r="213" spans="1:7" s="301" customFormat="1" ht="26.25" customHeight="1" thickTop="1" thickBot="1" x14ac:dyDescent="0.3">
      <c r="A213" s="499" t="s">
        <v>135</v>
      </c>
      <c r="B213" s="500"/>
      <c r="C213" s="500"/>
      <c r="D213" s="500"/>
      <c r="E213" s="500"/>
      <c r="F213" s="501"/>
      <c r="G213" s="306">
        <f>SUM(G126,G151,G155,G165,G168,G205,G212)</f>
        <v>141823</v>
      </c>
    </row>
    <row r="214" spans="1:7" ht="15.75" hidden="1" customHeight="1" x14ac:dyDescent="0.2">
      <c r="A214" s="197">
        <v>6172</v>
      </c>
      <c r="B214" s="255">
        <v>2122</v>
      </c>
      <c r="C214" s="256">
        <v>10</v>
      </c>
      <c r="D214" s="102" t="s">
        <v>161</v>
      </c>
      <c r="E214" s="199">
        <v>90000001104</v>
      </c>
      <c r="F214" s="203" t="s">
        <v>133</v>
      </c>
      <c r="G214" s="222"/>
    </row>
    <row r="215" spans="1:7" ht="15" hidden="1" customHeight="1" x14ac:dyDescent="0.2">
      <c r="A215" s="197">
        <v>6172</v>
      </c>
      <c r="B215" s="255">
        <v>2122</v>
      </c>
      <c r="C215" s="256">
        <v>10</v>
      </c>
      <c r="D215" s="104" t="s">
        <v>423</v>
      </c>
      <c r="E215" s="199">
        <v>90000001465</v>
      </c>
      <c r="F215" s="203" t="s">
        <v>133</v>
      </c>
      <c r="G215" s="222"/>
    </row>
    <row r="216" spans="1:7" ht="15" hidden="1" customHeight="1" x14ac:dyDescent="0.2">
      <c r="A216" s="197">
        <v>6172</v>
      </c>
      <c r="B216" s="255">
        <v>2122</v>
      </c>
      <c r="C216" s="256">
        <v>10</v>
      </c>
      <c r="D216" s="102" t="s">
        <v>192</v>
      </c>
      <c r="E216" s="199">
        <v>90000001136</v>
      </c>
      <c r="F216" s="203" t="s">
        <v>133</v>
      </c>
      <c r="G216" s="222"/>
    </row>
    <row r="217" spans="1:7" ht="15" hidden="1" customHeight="1" x14ac:dyDescent="0.2">
      <c r="A217" s="197">
        <v>6172</v>
      </c>
      <c r="B217" s="255">
        <v>2122</v>
      </c>
      <c r="C217" s="256">
        <v>10</v>
      </c>
      <c r="D217" s="102" t="s">
        <v>231</v>
      </c>
      <c r="E217" s="199">
        <v>90000001216</v>
      </c>
      <c r="F217" s="203" t="s">
        <v>133</v>
      </c>
      <c r="G217" s="222"/>
    </row>
    <row r="218" spans="1:7" ht="27.75" hidden="1" customHeight="1" x14ac:dyDescent="0.2">
      <c r="A218" s="197">
        <v>6172</v>
      </c>
      <c r="B218" s="255">
        <v>2122</v>
      </c>
      <c r="C218" s="256">
        <v>10</v>
      </c>
      <c r="D218" s="104" t="s">
        <v>287</v>
      </c>
      <c r="E218" s="199">
        <v>90000001223</v>
      </c>
      <c r="F218" s="203" t="s">
        <v>133</v>
      </c>
      <c r="G218" s="222"/>
    </row>
    <row r="219" spans="1:7" ht="15" hidden="1" customHeight="1" x14ac:dyDescent="0.2">
      <c r="A219" s="197">
        <v>6172</v>
      </c>
      <c r="B219" s="255">
        <v>2122</v>
      </c>
      <c r="C219" s="256">
        <v>10</v>
      </c>
      <c r="D219" s="102" t="s">
        <v>168</v>
      </c>
      <c r="E219" s="199">
        <v>90000001170</v>
      </c>
      <c r="F219" s="203" t="s">
        <v>133</v>
      </c>
      <c r="G219" s="222"/>
    </row>
    <row r="220" spans="1:7" ht="15" hidden="1" customHeight="1" x14ac:dyDescent="0.2">
      <c r="A220" s="197">
        <v>6172</v>
      </c>
      <c r="B220" s="255">
        <v>2122</v>
      </c>
      <c r="C220" s="256">
        <v>10</v>
      </c>
      <c r="D220" s="102" t="s">
        <v>171</v>
      </c>
      <c r="E220" s="199">
        <v>90000001202</v>
      </c>
      <c r="F220" s="203" t="s">
        <v>133</v>
      </c>
      <c r="G220" s="222"/>
    </row>
    <row r="221" spans="1:7" ht="15" hidden="1" customHeight="1" x14ac:dyDescent="0.2">
      <c r="A221" s="197">
        <v>6172</v>
      </c>
      <c r="B221" s="255">
        <v>2122</v>
      </c>
      <c r="C221" s="256">
        <v>10</v>
      </c>
      <c r="D221" s="102" t="s">
        <v>160</v>
      </c>
      <c r="E221" s="199">
        <v>90000001103</v>
      </c>
      <c r="F221" s="203" t="s">
        <v>133</v>
      </c>
      <c r="G221" s="222"/>
    </row>
    <row r="222" spans="1:7" ht="15" hidden="1" customHeight="1" x14ac:dyDescent="0.2">
      <c r="A222" s="197">
        <v>6172</v>
      </c>
      <c r="B222" s="255">
        <v>2122</v>
      </c>
      <c r="C222" s="256">
        <v>10</v>
      </c>
      <c r="D222" s="102" t="s">
        <v>205</v>
      </c>
      <c r="E222" s="199">
        <v>90000001016</v>
      </c>
      <c r="F222" s="203" t="s">
        <v>133</v>
      </c>
      <c r="G222" s="222"/>
    </row>
    <row r="223" spans="1:7" ht="15" hidden="1" customHeight="1" x14ac:dyDescent="0.2">
      <c r="A223" s="197">
        <v>6172</v>
      </c>
      <c r="B223" s="255">
        <v>2122</v>
      </c>
      <c r="C223" s="256">
        <v>10</v>
      </c>
      <c r="D223" s="102" t="s">
        <v>242</v>
      </c>
      <c r="E223" s="199">
        <v>90000001113</v>
      </c>
      <c r="F223" s="203" t="s">
        <v>133</v>
      </c>
      <c r="G223" s="222"/>
    </row>
    <row r="224" spans="1:7" ht="15" hidden="1" customHeight="1" x14ac:dyDescent="0.2">
      <c r="A224" s="197">
        <v>6172</v>
      </c>
      <c r="B224" s="255">
        <v>2122</v>
      </c>
      <c r="C224" s="256">
        <v>10</v>
      </c>
      <c r="D224" s="257" t="s">
        <v>283</v>
      </c>
      <c r="E224" s="199">
        <v>90000001408</v>
      </c>
      <c r="F224" s="203" t="s">
        <v>133</v>
      </c>
      <c r="G224" s="222"/>
    </row>
    <row r="225" spans="1:7" ht="15" hidden="1" customHeight="1" x14ac:dyDescent="0.2">
      <c r="A225" s="197">
        <v>6172</v>
      </c>
      <c r="B225" s="255">
        <v>2122</v>
      </c>
      <c r="C225" s="256">
        <v>10</v>
      </c>
      <c r="D225" s="102" t="s">
        <v>178</v>
      </c>
      <c r="E225" s="199">
        <v>90000001302</v>
      </c>
      <c r="F225" s="203" t="s">
        <v>133</v>
      </c>
      <c r="G225" s="222"/>
    </row>
    <row r="226" spans="1:7" ht="15" hidden="1" customHeight="1" x14ac:dyDescent="0.2">
      <c r="A226" s="197">
        <v>6172</v>
      </c>
      <c r="B226" s="255">
        <v>2122</v>
      </c>
      <c r="C226" s="256">
        <v>10</v>
      </c>
      <c r="D226" s="103" t="s">
        <v>150</v>
      </c>
      <c r="E226" s="199">
        <v>90000001012</v>
      </c>
      <c r="F226" s="203" t="s">
        <v>133</v>
      </c>
      <c r="G226" s="222"/>
    </row>
    <row r="227" spans="1:7" ht="15" hidden="1" customHeight="1" x14ac:dyDescent="0.2">
      <c r="A227" s="197">
        <v>6172</v>
      </c>
      <c r="B227" s="255">
        <v>2122</v>
      </c>
      <c r="C227" s="256">
        <v>10</v>
      </c>
      <c r="D227" s="104" t="s">
        <v>220</v>
      </c>
      <c r="E227" s="199">
        <v>90000001128</v>
      </c>
      <c r="F227" s="203" t="s">
        <v>133</v>
      </c>
      <c r="G227" s="222"/>
    </row>
    <row r="228" spans="1:7" ht="15" hidden="1" customHeight="1" x14ac:dyDescent="0.2">
      <c r="A228" s="197">
        <v>6172</v>
      </c>
      <c r="B228" s="255">
        <v>2122</v>
      </c>
      <c r="C228" s="256">
        <v>10</v>
      </c>
      <c r="D228" s="102" t="s">
        <v>153</v>
      </c>
      <c r="E228" s="199">
        <v>90000001015</v>
      </c>
      <c r="F228" s="203" t="s">
        <v>133</v>
      </c>
      <c r="G228" s="222"/>
    </row>
    <row r="229" spans="1:7" ht="15" hidden="1" customHeight="1" x14ac:dyDescent="0.2">
      <c r="A229" s="197">
        <v>6172</v>
      </c>
      <c r="B229" s="255">
        <v>2122</v>
      </c>
      <c r="C229" s="256">
        <v>10</v>
      </c>
      <c r="D229" s="102" t="s">
        <v>175</v>
      </c>
      <c r="E229" s="199">
        <v>90000001207</v>
      </c>
      <c r="F229" s="203" t="s">
        <v>133</v>
      </c>
      <c r="G229" s="222"/>
    </row>
    <row r="230" spans="1:7" ht="15" hidden="1" customHeight="1" x14ac:dyDescent="0.2">
      <c r="A230" s="197">
        <v>6172</v>
      </c>
      <c r="B230" s="255">
        <v>2122</v>
      </c>
      <c r="C230" s="256">
        <v>10</v>
      </c>
      <c r="D230" s="102" t="s">
        <v>176</v>
      </c>
      <c r="E230" s="199">
        <v>90000001300</v>
      </c>
      <c r="F230" s="203" t="s">
        <v>133</v>
      </c>
      <c r="G230" s="222"/>
    </row>
    <row r="231" spans="1:7" ht="15" hidden="1" customHeight="1" x14ac:dyDescent="0.2">
      <c r="A231" s="197">
        <v>6172</v>
      </c>
      <c r="B231" s="255">
        <v>2122</v>
      </c>
      <c r="C231" s="256">
        <v>10</v>
      </c>
      <c r="D231" s="102" t="s">
        <v>224</v>
      </c>
      <c r="E231" s="199">
        <v>90000001132</v>
      </c>
      <c r="F231" s="203" t="s">
        <v>133</v>
      </c>
      <c r="G231" s="222"/>
    </row>
    <row r="232" spans="1:7" ht="15" hidden="1" customHeight="1" x14ac:dyDescent="0.2">
      <c r="A232" s="229">
        <v>6172</v>
      </c>
      <c r="B232" s="255">
        <v>2122</v>
      </c>
      <c r="C232" s="256">
        <v>10</v>
      </c>
      <c r="D232" s="102" t="s">
        <v>195</v>
      </c>
      <c r="E232" s="231">
        <v>90000001140</v>
      </c>
      <c r="F232" s="232" t="s">
        <v>133</v>
      </c>
      <c r="G232" s="233"/>
    </row>
    <row r="233" spans="1:7" ht="15" hidden="1" customHeight="1" x14ac:dyDescent="0.25">
      <c r="A233" s="130" t="s">
        <v>147</v>
      </c>
      <c r="B233" s="131"/>
      <c r="C233" s="127"/>
      <c r="D233" s="127"/>
      <c r="E233" s="127"/>
      <c r="F233" s="132"/>
      <c r="G233" s="133">
        <f>SUM(G214:G232)</f>
        <v>0</v>
      </c>
    </row>
    <row r="234" spans="1:7" s="90" customFormat="1" ht="15" hidden="1" customHeight="1" x14ac:dyDescent="0.25">
      <c r="A234" s="22"/>
      <c r="B234" s="55"/>
      <c r="C234" s="56"/>
      <c r="D234" s="56"/>
      <c r="E234" s="56"/>
      <c r="F234" s="22"/>
      <c r="G234" s="53"/>
    </row>
    <row r="235" spans="1:7" s="90" customFormat="1" ht="15.75" hidden="1" customHeight="1" x14ac:dyDescent="0.25">
      <c r="A235" s="22"/>
      <c r="B235" s="55"/>
      <c r="C235" s="56"/>
      <c r="D235" s="56"/>
      <c r="E235" s="56"/>
      <c r="F235" s="22"/>
      <c r="G235" s="53"/>
    </row>
    <row r="236" spans="1:7" s="90" customFormat="1" ht="16.5" hidden="1" customHeight="1" thickTop="1" x14ac:dyDescent="0.25">
      <c r="A236" s="22"/>
      <c r="B236" s="55"/>
      <c r="C236" s="56"/>
      <c r="D236" s="56"/>
      <c r="E236" s="56"/>
      <c r="F236" s="22"/>
      <c r="G236" s="53"/>
    </row>
    <row r="237" spans="1:7" ht="15.75" hidden="1" customHeight="1" thickTop="1" x14ac:dyDescent="0.2">
      <c r="A237" s="121"/>
      <c r="B237" s="121"/>
      <c r="C237" s="122"/>
      <c r="D237" s="122"/>
      <c r="E237" s="122"/>
      <c r="G237" s="123" t="s">
        <v>2</v>
      </c>
    </row>
    <row r="238" spans="1:7" ht="15.75" hidden="1" customHeight="1" x14ac:dyDescent="0.2">
      <c r="A238" s="117" t="s">
        <v>3</v>
      </c>
      <c r="B238" s="118" t="s">
        <v>4</v>
      </c>
      <c r="C238" s="119" t="s">
        <v>5</v>
      </c>
      <c r="D238" s="119"/>
      <c r="E238" s="119" t="s">
        <v>130</v>
      </c>
      <c r="F238" s="120" t="s">
        <v>6</v>
      </c>
      <c r="G238" s="158" t="s">
        <v>312</v>
      </c>
    </row>
    <row r="239" spans="1:7" ht="15.75" hidden="1" customHeight="1" x14ac:dyDescent="0.2">
      <c r="A239" s="110" t="s">
        <v>134</v>
      </c>
      <c r="B239" s="134"/>
      <c r="C239" s="135"/>
      <c r="D239" s="135"/>
      <c r="E239" s="135"/>
      <c r="F239" s="111"/>
      <c r="G239" s="159"/>
    </row>
    <row r="240" spans="1:7" ht="13.5" hidden="1" customHeight="1" x14ac:dyDescent="0.2">
      <c r="A240" s="197">
        <v>6172</v>
      </c>
      <c r="B240" s="198">
        <v>2122</v>
      </c>
      <c r="C240" s="199">
        <v>14</v>
      </c>
      <c r="D240" s="238" t="s">
        <v>424</v>
      </c>
      <c r="E240" s="199">
        <v>90000001700</v>
      </c>
      <c r="F240" s="203" t="s">
        <v>133</v>
      </c>
      <c r="G240" s="222"/>
    </row>
    <row r="241" spans="1:7" ht="27" hidden="1" customHeight="1" x14ac:dyDescent="0.2">
      <c r="A241" s="197">
        <v>6172</v>
      </c>
      <c r="B241" s="198">
        <v>2122</v>
      </c>
      <c r="C241" s="199">
        <v>14</v>
      </c>
      <c r="D241" s="258" t="s">
        <v>285</v>
      </c>
      <c r="E241" s="199">
        <v>90000001701</v>
      </c>
      <c r="F241" s="203" t="s">
        <v>133</v>
      </c>
      <c r="G241" s="222"/>
    </row>
    <row r="242" spans="1:7" ht="15.75" hidden="1" customHeight="1" thickTop="1" x14ac:dyDescent="0.2">
      <c r="A242" s="229">
        <v>6172</v>
      </c>
      <c r="B242" s="230">
        <v>2122</v>
      </c>
      <c r="C242" s="231">
        <v>14</v>
      </c>
      <c r="D242" s="254" t="s">
        <v>282</v>
      </c>
      <c r="E242" s="231">
        <v>90000001704</v>
      </c>
      <c r="F242" s="232" t="s">
        <v>133</v>
      </c>
      <c r="G242" s="233"/>
    </row>
    <row r="243" spans="1:7" ht="15" hidden="1" customHeight="1" x14ac:dyDescent="0.25">
      <c r="A243" s="124" t="s">
        <v>144</v>
      </c>
      <c r="B243" s="125"/>
      <c r="C243" s="126"/>
      <c r="D243" s="126"/>
      <c r="E243" s="126"/>
      <c r="F243" s="128"/>
      <c r="G243" s="52">
        <f>SUM(G240:G242)</f>
        <v>0</v>
      </c>
    </row>
    <row r="244" spans="1:7" ht="27" hidden="1" customHeight="1" x14ac:dyDescent="0.25">
      <c r="A244" s="502" t="s">
        <v>135</v>
      </c>
      <c r="B244" s="503"/>
      <c r="C244" s="503"/>
      <c r="D244" s="503"/>
      <c r="E244" s="503"/>
      <c r="F244" s="504"/>
      <c r="G244" s="52">
        <f>SUM(G213,G233,G243)</f>
        <v>141823</v>
      </c>
    </row>
    <row r="245" spans="1:7" ht="30" hidden="1" customHeight="1" x14ac:dyDescent="0.2"/>
    <row r="246" spans="1:7" ht="16.5" hidden="1" customHeight="1" x14ac:dyDescent="0.2">
      <c r="A246" s="259" t="s">
        <v>369</v>
      </c>
    </row>
    <row r="247" spans="1:7" ht="16.5" hidden="1" customHeight="1" thickTop="1" x14ac:dyDescent="0.2">
      <c r="A247" s="489" t="s">
        <v>370</v>
      </c>
      <c r="B247" s="490"/>
      <c r="C247" s="490"/>
      <c r="D247" s="490"/>
      <c r="E247" s="490"/>
      <c r="F247" s="490"/>
      <c r="G247" s="490"/>
    </row>
    <row r="248" spans="1:7" ht="13.5" hidden="1" customHeight="1" thickTop="1" x14ac:dyDescent="0.2">
      <c r="A248" s="490"/>
      <c r="B248" s="490"/>
      <c r="C248" s="490"/>
      <c r="D248" s="490"/>
      <c r="E248" s="490"/>
      <c r="F248" s="490"/>
      <c r="G248" s="490"/>
    </row>
    <row r="249" spans="1:7" ht="12.75" customHeight="1" thickTop="1" x14ac:dyDescent="0.2">
      <c r="A249" s="28"/>
      <c r="B249" s="28"/>
      <c r="C249" s="28"/>
      <c r="D249" s="28"/>
      <c r="E249" s="28"/>
      <c r="G249" s="28"/>
    </row>
    <row r="250" spans="1:7" x14ac:dyDescent="0.2">
      <c r="A250" s="259"/>
    </row>
    <row r="251" spans="1:7" x14ac:dyDescent="0.2">
      <c r="A251" s="489"/>
      <c r="B251" s="490"/>
      <c r="C251" s="490"/>
      <c r="D251" s="490"/>
      <c r="E251" s="490"/>
      <c r="F251" s="490"/>
      <c r="G251" s="490"/>
    </row>
    <row r="252" spans="1:7" x14ac:dyDescent="0.2">
      <c r="A252" s="490"/>
      <c r="B252" s="490"/>
      <c r="C252" s="490"/>
      <c r="D252" s="490"/>
      <c r="E252" s="490"/>
      <c r="F252" s="490"/>
      <c r="G252" s="490"/>
    </row>
    <row r="253" spans="1:7" x14ac:dyDescent="0.2">
      <c r="A253" s="491"/>
      <c r="B253" s="492"/>
      <c r="C253" s="492"/>
      <c r="D253" s="492"/>
      <c r="E253" s="492"/>
      <c r="F253" s="492"/>
      <c r="G253" s="492"/>
    </row>
    <row r="254" spans="1:7" x14ac:dyDescent="0.2">
      <c r="A254" s="492"/>
      <c r="B254" s="492"/>
      <c r="C254" s="492"/>
      <c r="D254" s="492"/>
      <c r="E254" s="492"/>
      <c r="F254" s="492"/>
      <c r="G254" s="492"/>
    </row>
    <row r="255" spans="1:7" x14ac:dyDescent="0.2">
      <c r="A255" s="493"/>
      <c r="B255" s="494"/>
      <c r="C255" s="494"/>
      <c r="D255" s="494"/>
      <c r="E255" s="494"/>
      <c r="F255" s="494"/>
      <c r="G255" s="494"/>
    </row>
    <row r="256" spans="1:7" ht="12.75" customHeight="1" x14ac:dyDescent="0.2">
      <c r="A256" s="494"/>
      <c r="B256" s="494"/>
      <c r="C256" s="494"/>
      <c r="D256" s="494"/>
      <c r="E256" s="494"/>
      <c r="F256" s="494"/>
      <c r="G256" s="494"/>
    </row>
    <row r="257" spans="1:7" x14ac:dyDescent="0.2">
      <c r="A257" s="28"/>
      <c r="B257" s="28"/>
      <c r="C257" s="28"/>
      <c r="D257" s="28"/>
      <c r="E257" s="28"/>
      <c r="G257" s="28"/>
    </row>
    <row r="258" spans="1:7" x14ac:dyDescent="0.2">
      <c r="A258" s="28"/>
      <c r="B258" s="28"/>
      <c r="C258" s="28"/>
      <c r="D258" s="28"/>
      <c r="E258" s="28"/>
      <c r="G258" s="28"/>
    </row>
    <row r="259" spans="1:7" x14ac:dyDescent="0.2">
      <c r="A259" s="28"/>
      <c r="B259" s="28"/>
      <c r="C259" s="28"/>
      <c r="D259" s="28"/>
      <c r="E259" s="28"/>
      <c r="G259" s="28"/>
    </row>
    <row r="260" spans="1:7" x14ac:dyDescent="0.2">
      <c r="A260" s="28"/>
      <c r="B260" s="28"/>
      <c r="C260" s="28"/>
      <c r="D260" s="28"/>
      <c r="E260" s="28"/>
      <c r="G260" s="28"/>
    </row>
    <row r="273" spans="1:7" x14ac:dyDescent="0.2">
      <c r="A273" s="28"/>
      <c r="B273" s="28"/>
      <c r="C273" s="28"/>
      <c r="D273" s="28"/>
      <c r="E273" s="28"/>
      <c r="G273" s="28"/>
    </row>
    <row r="274" spans="1:7" x14ac:dyDescent="0.2">
      <c r="A274" s="28"/>
      <c r="B274" s="28"/>
      <c r="C274" s="28"/>
      <c r="D274" s="28"/>
      <c r="E274" s="28"/>
      <c r="G274" s="28"/>
    </row>
    <row r="275" spans="1:7" x14ac:dyDescent="0.2">
      <c r="A275" s="28"/>
      <c r="B275" s="28"/>
      <c r="C275" s="28"/>
      <c r="D275" s="28"/>
      <c r="E275" s="28"/>
      <c r="G275" s="28"/>
    </row>
    <row r="276" spans="1:7" x14ac:dyDescent="0.2">
      <c r="A276" s="28"/>
      <c r="B276" s="28"/>
      <c r="C276" s="28"/>
      <c r="D276" s="28"/>
      <c r="E276" s="28"/>
      <c r="G276" s="28"/>
    </row>
    <row r="277" spans="1:7" x14ac:dyDescent="0.2">
      <c r="A277" s="28"/>
      <c r="B277" s="28"/>
      <c r="C277" s="28"/>
      <c r="D277" s="28"/>
      <c r="E277" s="28"/>
      <c r="G277" s="28"/>
    </row>
    <row r="278" spans="1:7" x14ac:dyDescent="0.2">
      <c r="A278" s="28"/>
      <c r="B278" s="28"/>
      <c r="C278" s="28"/>
      <c r="D278" s="28"/>
      <c r="E278" s="28"/>
      <c r="G278" s="28"/>
    </row>
    <row r="279" spans="1:7" x14ac:dyDescent="0.2">
      <c r="A279" s="28"/>
      <c r="B279" s="28"/>
      <c r="C279" s="28"/>
      <c r="D279" s="28"/>
      <c r="E279" s="28"/>
      <c r="G279" s="28"/>
    </row>
    <row r="280" spans="1:7" x14ac:dyDescent="0.2">
      <c r="A280" s="28"/>
      <c r="B280" s="28"/>
      <c r="C280" s="28"/>
      <c r="D280" s="28"/>
      <c r="E280" s="28"/>
      <c r="G280" s="28"/>
    </row>
    <row r="281" spans="1:7" x14ac:dyDescent="0.2">
      <c r="A281" s="28"/>
      <c r="B281" s="28"/>
      <c r="C281" s="28"/>
      <c r="D281" s="28"/>
      <c r="E281" s="28"/>
      <c r="G281" s="28"/>
    </row>
    <row r="282" spans="1:7" x14ac:dyDescent="0.2">
      <c r="A282" s="28"/>
      <c r="B282" s="28"/>
      <c r="C282" s="28"/>
      <c r="D282" s="28"/>
      <c r="E282" s="28"/>
      <c r="G282" s="28"/>
    </row>
    <row r="283" spans="1:7" x14ac:dyDescent="0.2">
      <c r="A283" s="28"/>
      <c r="B283" s="28"/>
      <c r="C283" s="28"/>
      <c r="D283" s="28"/>
      <c r="E283" s="28"/>
      <c r="G283" s="28"/>
    </row>
    <row r="284" spans="1:7" x14ac:dyDescent="0.2">
      <c r="A284" s="28"/>
      <c r="B284" s="28"/>
      <c r="C284" s="28"/>
      <c r="D284" s="28"/>
      <c r="E284" s="28"/>
      <c r="G284" s="28"/>
    </row>
    <row r="285" spans="1:7" x14ac:dyDescent="0.2">
      <c r="A285" s="28"/>
      <c r="B285" s="28"/>
      <c r="C285" s="28"/>
      <c r="D285" s="28"/>
      <c r="E285" s="28"/>
      <c r="G285" s="28"/>
    </row>
    <row r="286" spans="1:7" x14ac:dyDescent="0.2">
      <c r="A286" s="28"/>
      <c r="B286" s="28"/>
      <c r="C286" s="28"/>
      <c r="D286" s="28"/>
      <c r="E286" s="28"/>
      <c r="G286" s="28"/>
    </row>
    <row r="287" spans="1:7" x14ac:dyDescent="0.2">
      <c r="A287" s="28"/>
      <c r="B287" s="28"/>
      <c r="C287" s="28"/>
      <c r="D287" s="28"/>
      <c r="E287" s="28"/>
      <c r="G287" s="28"/>
    </row>
    <row r="288" spans="1:7" x14ac:dyDescent="0.2">
      <c r="A288" s="28"/>
      <c r="B288" s="28"/>
      <c r="C288" s="28"/>
      <c r="D288" s="28"/>
      <c r="E288" s="28"/>
      <c r="G288" s="28"/>
    </row>
    <row r="289" spans="1:7" x14ac:dyDescent="0.2">
      <c r="A289" s="28"/>
      <c r="B289" s="28"/>
      <c r="C289" s="28"/>
      <c r="D289" s="28"/>
      <c r="E289" s="28"/>
      <c r="G289" s="28"/>
    </row>
    <row r="290" spans="1:7" x14ac:dyDescent="0.2">
      <c r="A290" s="28"/>
      <c r="B290" s="28"/>
      <c r="C290" s="28"/>
      <c r="D290" s="28"/>
      <c r="E290" s="28"/>
      <c r="G290" s="28"/>
    </row>
    <row r="291" spans="1:7" x14ac:dyDescent="0.2">
      <c r="A291" s="28"/>
      <c r="B291" s="28"/>
      <c r="C291" s="28"/>
      <c r="D291" s="28"/>
      <c r="E291" s="28"/>
      <c r="G291" s="28"/>
    </row>
    <row r="292" spans="1:7" x14ac:dyDescent="0.2">
      <c r="A292" s="28"/>
      <c r="B292" s="28"/>
      <c r="C292" s="28"/>
      <c r="D292" s="28"/>
      <c r="E292" s="28"/>
      <c r="G292" s="28"/>
    </row>
    <row r="293" spans="1:7" x14ac:dyDescent="0.2">
      <c r="A293" s="28"/>
      <c r="B293" s="28"/>
      <c r="C293" s="28"/>
      <c r="D293" s="28"/>
      <c r="E293" s="28"/>
      <c r="G293" s="28"/>
    </row>
    <row r="294" spans="1:7" x14ac:dyDescent="0.2">
      <c r="A294" s="28"/>
      <c r="B294" s="28"/>
      <c r="C294" s="28"/>
      <c r="D294" s="28"/>
      <c r="E294" s="28"/>
      <c r="G294" s="28"/>
    </row>
    <row r="295" spans="1:7" x14ac:dyDescent="0.2">
      <c r="A295" s="28"/>
      <c r="B295" s="28"/>
      <c r="C295" s="28"/>
      <c r="D295" s="28"/>
      <c r="E295" s="28"/>
      <c r="G295" s="28"/>
    </row>
    <row r="296" spans="1:7" x14ac:dyDescent="0.2">
      <c r="A296" s="28"/>
      <c r="B296" s="28"/>
      <c r="C296" s="28"/>
      <c r="D296" s="28"/>
      <c r="E296" s="28"/>
      <c r="G296" s="28"/>
    </row>
    <row r="297" spans="1:7" x14ac:dyDescent="0.2">
      <c r="A297" s="28"/>
      <c r="B297" s="28"/>
      <c r="C297" s="28"/>
      <c r="D297" s="28"/>
      <c r="E297" s="28"/>
      <c r="G297" s="28"/>
    </row>
    <row r="298" spans="1:7" x14ac:dyDescent="0.2">
      <c r="A298" s="28"/>
      <c r="B298" s="28"/>
      <c r="C298" s="28"/>
      <c r="D298" s="28"/>
      <c r="E298" s="28"/>
      <c r="G298" s="28"/>
    </row>
    <row r="299" spans="1:7" x14ac:dyDescent="0.2">
      <c r="A299" s="28"/>
      <c r="B299" s="28"/>
      <c r="C299" s="28"/>
      <c r="D299" s="28"/>
      <c r="E299" s="28"/>
      <c r="G299" s="28"/>
    </row>
  </sheetData>
  <mergeCells count="8">
    <mergeCell ref="A251:G252"/>
    <mergeCell ref="A253:G254"/>
    <mergeCell ref="A255:G256"/>
    <mergeCell ref="F1:G1"/>
    <mergeCell ref="A6:G6"/>
    <mergeCell ref="A213:F213"/>
    <mergeCell ref="A244:F244"/>
    <mergeCell ref="A247:G248"/>
  </mergeCells>
  <conditionalFormatting sqref="G213">
    <cfRule type="cellIs" dxfId="0" priority="1" operator="notEqual">
      <formula>141823</formula>
    </cfRule>
  </conditionalFormatting>
  <pageMargins left="0.70866141732283472" right="0.70866141732283472" top="0.78740157480314965" bottom="0.78740157480314965" header="0.31496062992125984" footer="0.31496062992125984"/>
  <pageSetup paperSize="9" scale="72" orientation="portrait" r:id="rId1"/>
  <headerFooter>
    <oddFooter>&amp;L&amp;"Arial,Kurzíva"Zastupitelstvo Olomouckého kraje 19-12-2013
6. - Rozpočet Olomouckého kraje 2014 - návrh rozpočtu
Příloha č. 2: Příjmy Olomouckého kraje &amp;R&amp;"Arial,Kurzíva"Strana &amp;P (celkem 124)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Příjmy</vt:lpstr>
      <vt:lpstr>predikce</vt:lpstr>
      <vt:lpstr>daně</vt:lpstr>
      <vt:lpstr>4112</vt:lpstr>
      <vt:lpstr>odbory</vt:lpstr>
      <vt:lpstr>odvody PO</vt:lpstr>
      <vt:lpstr>PO - odpisy</vt:lpstr>
      <vt:lpstr>'4112'!Oblast_tisku</vt:lpstr>
      <vt:lpstr>odbory!Oblast_tisku</vt:lpstr>
      <vt:lpstr>'odvody PO'!Oblast_tisku</vt:lpstr>
      <vt:lpstr>'PO - odpisy'!Oblast_tisku</vt:lpstr>
      <vt:lpstr>predikce!Oblast_tisku</vt:lpstr>
      <vt:lpstr>Příjmy!Oblast_tisku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Dresslerová Veronika</cp:lastModifiedBy>
  <cp:lastPrinted>2013-12-03T07:28:57Z</cp:lastPrinted>
  <dcterms:created xsi:type="dcterms:W3CDTF">2007-10-04T06:22:41Z</dcterms:created>
  <dcterms:modified xsi:type="dcterms:W3CDTF">2014-01-06T07:09:05Z</dcterms:modified>
</cp:coreProperties>
</file>