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1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Výdaje!$A$1:$F$222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36" i="2" l="1"/>
  <c r="F119" i="2"/>
  <c r="F103" i="2"/>
  <c r="F35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D73" i="2" l="1"/>
  <c r="E73" i="2"/>
  <c r="D78" i="2"/>
  <c r="E78" i="2"/>
  <c r="D83" i="2"/>
  <c r="E83" i="2"/>
  <c r="D89" i="2"/>
  <c r="E89" i="2"/>
  <c r="E88" i="2" s="1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F73" i="2"/>
  <c r="E110" i="2"/>
  <c r="E99" i="2"/>
  <c r="D99" i="2"/>
  <c r="D88" i="2"/>
  <c r="E72" i="2"/>
  <c r="D72" i="2"/>
  <c r="F8" i="2"/>
  <c r="F72" i="2" l="1"/>
  <c r="C13" i="1" l="1"/>
  <c r="D28" i="1"/>
  <c r="D13" i="1" l="1"/>
  <c r="J168" i="2" l="1"/>
  <c r="I159" i="2"/>
  <c r="J141" i="2"/>
  <c r="J118" i="2"/>
  <c r="J108" i="2"/>
  <c r="J96" i="2"/>
  <c r="J86" i="2"/>
  <c r="J50" i="2"/>
  <c r="I50" i="2"/>
  <c r="I20" i="2"/>
  <c r="I15" i="2"/>
  <c r="I86" i="2" l="1"/>
  <c r="D139" i="2" l="1"/>
  <c r="F113" i="2" l="1"/>
  <c r="F96" i="2"/>
  <c r="F91" i="2"/>
  <c r="F76" i="2"/>
  <c r="H51" i="2" l="1"/>
  <c r="J169" i="2" l="1"/>
  <c r="F40" i="2"/>
  <c r="D134" i="2" l="1"/>
  <c r="F19" i="2"/>
  <c r="H169" i="2" l="1"/>
  <c r="I141" i="2" l="1"/>
  <c r="I168" i="2"/>
  <c r="H168" i="2"/>
  <c r="H10" i="2"/>
  <c r="C73" i="2"/>
  <c r="F109" i="2" l="1"/>
  <c r="H159" i="2"/>
  <c r="I169" i="2" s="1"/>
  <c r="D169" i="2" l="1"/>
  <c r="C169" i="2"/>
  <c r="E151" i="2"/>
  <c r="D151" i="2"/>
  <c r="F152" i="2"/>
  <c r="F151" i="2" s="1"/>
  <c r="F49" i="2"/>
  <c r="C44" i="5" l="1"/>
  <c r="G38" i="5"/>
  <c r="G37" i="5"/>
  <c r="G34" i="5"/>
  <c r="G33" i="5"/>
  <c r="F92" i="2" l="1"/>
  <c r="F108" i="2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D156" i="2" l="1"/>
  <c r="I51" i="2"/>
  <c r="E156" i="2" l="1"/>
  <c r="E169" i="2"/>
  <c r="F20" i="2" l="1"/>
  <c r="F51" i="2" l="1"/>
  <c r="F84" i="2" l="1"/>
  <c r="H120" i="2" l="1"/>
  <c r="H52" i="2"/>
  <c r="J51" i="2"/>
  <c r="I108" i="2"/>
  <c r="H46" i="2"/>
  <c r="F107" i="2" l="1"/>
  <c r="H41" i="2" l="1"/>
  <c r="C33" i="2" l="1"/>
  <c r="C48" i="5" l="1"/>
  <c r="G30" i="5"/>
  <c r="C3" i="5" l="1"/>
  <c r="F89" i="2" l="1"/>
  <c r="E134" i="2"/>
  <c r="F50" i="2"/>
  <c r="F15" i="2"/>
  <c r="J120" i="2"/>
  <c r="I118" i="2"/>
  <c r="I120" i="2" s="1"/>
  <c r="H15" i="2"/>
  <c r="J119" i="2"/>
  <c r="I46" i="2"/>
  <c r="H212" i="2"/>
  <c r="C212" i="2" s="1"/>
  <c r="I119" i="2"/>
  <c r="I211" i="2" s="1"/>
  <c r="F80" i="2"/>
  <c r="F22" i="2"/>
  <c r="F142" i="2"/>
  <c r="F17" i="2"/>
  <c r="C17" i="2"/>
  <c r="H20" i="2"/>
  <c r="I10" i="2"/>
  <c r="I41" i="2"/>
  <c r="I36" i="2"/>
  <c r="I31" i="2"/>
  <c r="I26" i="2"/>
  <c r="C15" i="1"/>
  <c r="F12" i="2"/>
  <c r="D146" i="2"/>
  <c r="D162" i="2"/>
  <c r="F111" i="2"/>
  <c r="E139" i="2"/>
  <c r="F23" i="2"/>
  <c r="E146" i="2"/>
  <c r="E162" i="2"/>
  <c r="E165" i="2"/>
  <c r="C165" i="2"/>
  <c r="H119" i="2"/>
  <c r="C156" i="2"/>
  <c r="D165" i="2"/>
  <c r="C146" i="2"/>
  <c r="C94" i="2"/>
  <c r="C89" i="2"/>
  <c r="C139" i="2"/>
  <c r="C134" i="2"/>
  <c r="C116" i="2"/>
  <c r="C110" i="2" s="1"/>
  <c r="C111" i="2"/>
  <c r="C105" i="2"/>
  <c r="C100" i="2"/>
  <c r="C83" i="2"/>
  <c r="C78" i="2"/>
  <c r="C7" i="2"/>
  <c r="C12" i="2"/>
  <c r="C23" i="2"/>
  <c r="C28" i="2"/>
  <c r="C38" i="2"/>
  <c r="C43" i="2"/>
  <c r="C48" i="2"/>
  <c r="C162" i="2"/>
  <c r="C216" i="2" s="1"/>
  <c r="H26" i="2"/>
  <c r="H31" i="2"/>
  <c r="H36" i="2"/>
  <c r="F39" i="2"/>
  <c r="B13" i="1"/>
  <c r="B15" i="1" s="1"/>
  <c r="B17" i="1" s="1"/>
  <c r="B28" i="1" s="1"/>
  <c r="E7" i="8" s="1"/>
  <c r="E32" i="1"/>
  <c r="F169" i="2"/>
  <c r="F171" i="2"/>
  <c r="F118" i="2"/>
  <c r="F159" i="2"/>
  <c r="F215" i="2"/>
  <c r="F214" i="2"/>
  <c r="F166" i="2"/>
  <c r="F164" i="2"/>
  <c r="F163" i="2"/>
  <c r="F160" i="2"/>
  <c r="F158" i="2"/>
  <c r="F157" i="2"/>
  <c r="F148" i="2"/>
  <c r="F147" i="2"/>
  <c r="F144" i="2"/>
  <c r="F141" i="2"/>
  <c r="F140" i="2"/>
  <c r="F137" i="2"/>
  <c r="F135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1" i="1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3" i="2"/>
  <c r="C176" i="2" s="1"/>
  <c r="D173" i="2"/>
  <c r="D176" i="2" s="1"/>
  <c r="K173" i="2"/>
  <c r="K176" i="2" s="1"/>
  <c r="C174" i="2"/>
  <c r="D174" i="2"/>
  <c r="K174" i="2"/>
  <c r="C175" i="2"/>
  <c r="D175" i="2"/>
  <c r="K175" i="2"/>
  <c r="K178" i="2" s="1"/>
  <c r="K177" i="2"/>
  <c r="C179" i="2"/>
  <c r="C181" i="2" s="1"/>
  <c r="D179" i="2"/>
  <c r="D181" i="2" s="1"/>
  <c r="K179" i="2"/>
  <c r="K181" i="2" s="1"/>
  <c r="D17" i="1"/>
  <c r="C177" i="2" l="1"/>
  <c r="C99" i="2"/>
  <c r="D168" i="2"/>
  <c r="J52" i="2"/>
  <c r="J212" i="2" s="1"/>
  <c r="D33" i="1"/>
  <c r="G41" i="3" s="1"/>
  <c r="F162" i="2"/>
  <c r="I52" i="2"/>
  <c r="I212" i="2" s="1"/>
  <c r="I214" i="2" s="1"/>
  <c r="F94" i="2"/>
  <c r="G7" i="8"/>
  <c r="F78" i="2"/>
  <c r="C88" i="2"/>
  <c r="F105" i="2"/>
  <c r="E133" i="2"/>
  <c r="D133" i="2"/>
  <c r="H211" i="2"/>
  <c r="F165" i="2"/>
  <c r="E216" i="2"/>
  <c r="D216" i="2"/>
  <c r="F100" i="2"/>
  <c r="C72" i="2"/>
  <c r="C133" i="2"/>
  <c r="F116" i="2"/>
  <c r="D177" i="2"/>
  <c r="F33" i="2"/>
  <c r="F28" i="2"/>
  <c r="F43" i="2"/>
  <c r="F146" i="2"/>
  <c r="F48" i="2"/>
  <c r="E63" i="2"/>
  <c r="F38" i="2"/>
  <c r="D58" i="2"/>
  <c r="C58" i="2"/>
  <c r="F7" i="2"/>
  <c r="D60" i="2"/>
  <c r="C60" i="2"/>
  <c r="G7" i="3"/>
  <c r="B6" i="4" s="1"/>
  <c r="C17" i="1"/>
  <c r="C28" i="1" s="1"/>
  <c r="C33" i="1" s="1"/>
  <c r="E15" i="1"/>
  <c r="E13" i="1"/>
  <c r="E7" i="3"/>
  <c r="B4" i="4" s="1"/>
  <c r="B33" i="1"/>
  <c r="E41" i="8" s="1"/>
  <c r="F83" i="2"/>
  <c r="F99" i="2"/>
  <c r="F134" i="2"/>
  <c r="F156" i="2"/>
  <c r="F139" i="2"/>
  <c r="F110" i="2"/>
  <c r="F88" i="2"/>
  <c r="J211" i="2"/>
  <c r="E58" i="2"/>
  <c r="E60" i="2"/>
  <c r="E62" i="2"/>
  <c r="D172" i="2" l="1"/>
  <c r="F133" i="2"/>
  <c r="B35" i="4"/>
  <c r="G41" i="8"/>
  <c r="C168" i="2"/>
  <c r="C172" i="2" s="1"/>
  <c r="C211" i="2" s="1"/>
  <c r="E9" i="3" s="1"/>
  <c r="E168" i="2"/>
  <c r="J214" i="2"/>
  <c r="F216" i="2"/>
  <c r="F7" i="8"/>
  <c r="H7" i="8" s="1"/>
  <c r="E17" i="1"/>
  <c r="B33" i="4"/>
  <c r="E41" i="3"/>
  <c r="D170" i="2" l="1"/>
  <c r="F168" i="2"/>
  <c r="D211" i="2"/>
  <c r="F9" i="8" s="1"/>
  <c r="C4" i="4"/>
  <c r="E9" i="8"/>
  <c r="C170" i="2"/>
  <c r="C217" i="2"/>
  <c r="F212" i="2"/>
  <c r="E28" i="1"/>
  <c r="F41" i="8"/>
  <c r="H41" i="8" s="1"/>
  <c r="F7" i="3"/>
  <c r="E170" i="2"/>
  <c r="E172" i="2"/>
  <c r="E211" i="2" s="1"/>
  <c r="E217" i="2" s="1"/>
  <c r="F170" i="2" l="1"/>
  <c r="F9" i="3"/>
  <c r="C5" i="4" s="1"/>
  <c r="D217" i="2"/>
  <c r="F42" i="8" s="1"/>
  <c r="E42" i="3"/>
  <c r="E42" i="8"/>
  <c r="C33" i="4"/>
  <c r="B5" i="4"/>
  <c r="H7" i="3"/>
  <c r="E33" i="1"/>
  <c r="B34" i="4"/>
  <c r="F41" i="3"/>
  <c r="H41" i="3" s="1"/>
  <c r="F172" i="2"/>
  <c r="F42" i="3" l="1"/>
  <c r="C34" i="4"/>
  <c r="G42" i="8"/>
  <c r="G9" i="8"/>
  <c r="F211" i="2"/>
  <c r="G9" i="3"/>
  <c r="C6" i="4" s="1"/>
  <c r="G42" i="3" l="1"/>
  <c r="G43" i="3" s="1"/>
  <c r="H42" i="8"/>
  <c r="G43" i="8"/>
  <c r="F217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<sst xmlns="http://schemas.openxmlformats.org/spreadsheetml/2006/main" count="359" uniqueCount="149">
  <si>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</si>
  <si>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</si>
  <si>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</si>
  <si>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</si>
  <si>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</si>
  <si>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</si>
  <si>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</si>
  <si>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</si>
  <si>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</si>
  <si>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</si>
  <si>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</si>
  <si>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</si>
  <si>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</si>
  <si>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</si>
  <si>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</si>
  <si>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</si>
  <si>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</si>
  <si>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</si>
  <si>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</si>
  <si>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</si>
  <si>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</si>
  <si>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</si>
  <si>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</si>
  <si>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</si>
  <si>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</si>
  <si>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</si>
  <si>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</si>
  <si>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</si>
  <si>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</si>
  <si>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</si>
  <si>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</si>
  <si>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</si>
  <si>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</si>
  <si>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</si>
  <si>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</si>
  <si>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</si>
  <si>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</si>
  <si>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</si>
  <si>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</si>
  <si>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</si>
  <si>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</si>
  <si>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</si>
  <si>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</si>
  <si>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</si>
  <si>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</si>
  <si>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</si>
  <si>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</si>
  <si>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</si>
  <si>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</si>
  <si>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</si>
  <si>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</si>
  <si>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</si>
  <si>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</si>
  <si>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</si>
  <si>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</si>
  <si>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</si>
  <si>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</si>
  <si>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</si>
  <si>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</si>
  <si>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</si>
  <si>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</si>
  <si>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</si>
  <si>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</si>
  <si>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</si>
  <si>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</si>
  <si>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</si>
  <si>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</si>
  <si>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</si>
  <si>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</si>
  <si>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</si>
  <si>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</si>
  <si>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</si>
  <si>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</si>
  <si>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</si>
  <si>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</si>
  <si>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</si>
  <si>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</si>
  <si>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</si>
  <si>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</si>
  <si>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</si>
  <si>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</si>
  <si>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</si>
  <si>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</si>
  <si>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</si>
  <si>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</si>
  <si>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</si>
  <si>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</si>
  <si>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</si>
  <si>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</si>
  <si>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</si>
  <si>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</si>
  <si>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</si>
  <si>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</si>
  <si>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</si>
  <si>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</si>
  <si>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</si>
  <si>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</si>
  <si>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</si>
  <si>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</si>
  <si>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</si>
  <si>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</si>
  <si>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</si>
  <si>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</si>
  <si>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</si>
  <si>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</si>
  <si>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</si>
  <si>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</si>
  <si>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</si>
  <si>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</si>
  <si>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</si>
  <si>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</si>
  <si>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</si>
  <si>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</si>
  <si>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</si>
  <si>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</si>
  <si>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</si>
  <si>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</si>
  <si>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</si>
  <si>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</si>
  <si>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</si>
  <si>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</si>
  <si>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</si>
  <si>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</si>
  <si>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</si>
  <si>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</si>
  <si>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</si>
  <si>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</si>
  <si>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</si>
  <si>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</si>
  <si>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</si>
  <si>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</si>
  <si>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</si>
  <si>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</si>
  <si>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</si>
  <si>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</si>
  <si>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</si>
  <si>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</si>
  <si>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</si>
  <si>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</si>
  <si>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</si>
  <si>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</si>
  <si>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</si>
  <si>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</si>
  <si>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</si>
  <si>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30-74</t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</si>
  <si>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</si>
  <si>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2. Plnění rozpočtu výdajů Olomouckého kraje k 31. 10.  2013</t>
  </si>
  <si>
    <t>1. Plnění rozpočtu příjmů Olomouckého kraje k 31. 10. 2013</t>
  </si>
  <si>
    <t>Rekapitulace příjmů a výdajů k 31. 10. 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</si>
</sst>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9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81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1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4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5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6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60" fillId="0" borderId="0" xfId="1" applyNumberFormat="1" applyFont="1" applyFill="1" applyBorder="1"/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20" fillId="0" borderId="31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68" fillId="7" borderId="6" xfId="0" applyFont="1" applyFill="1" applyBorder="1"/>
    <xf numFmtId="3" fontId="13" fillId="0" borderId="5" xfId="0" applyFont="1" applyFill="1" applyBorder="1" applyAlignment="1">
      <alignment wrapText="1"/>
    </xf>
    <xf numFmtId="3" fontId="9" fillId="7" borderId="6" xfId="0" applyFont="1" applyFill="1" applyBorder="1" applyAlignment="1">
      <alignment vertical="top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4785878</c:v>
                </c:pt>
                <c:pt idx="1">
                  <c:v>4689984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4233610</c:v>
                </c:pt>
                <c:pt idx="1">
                  <c:v>3380600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16608"/>
        <c:axId val="106118144"/>
      </c:barChart>
      <c:catAx>
        <c:axId val="1061166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118144"/>
        <c:crosses val="autoZero"/>
        <c:auto val="1"/>
        <c:lblAlgn val="ctr"/>
        <c:lblOffset val="100"/>
        <c:tickMarkSkip val="1"/>
        <c:noMultiLvlLbl val="0"/>
      </c:catAx>
      <c:valAx>
        <c:axId val="1061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116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25-07-2013
2.x.-Rozpočet Olomouckého kraje 2013-plnění rozpočtu k 30. 6. 2013
Příloha č.2-Plnění rozpočtu výdajů Olomouckého kraje k 30. 6.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10457863</c:v>
                </c:pt>
                <c:pt idx="1">
                  <c:v>10457863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9118938</c:v>
                </c:pt>
                <c:pt idx="1">
                  <c:v>8159443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67296"/>
        <c:axId val="104944384"/>
      </c:barChart>
      <c:catAx>
        <c:axId val="1061672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44384"/>
        <c:crosses val="autoZero"/>
        <c:auto val="1"/>
        <c:lblAlgn val="ctr"/>
        <c:lblOffset val="100"/>
        <c:tickMarkSkip val="1"/>
        <c:noMultiLvlLbl val="0"/>
      </c:catAx>
      <c:valAx>
        <c:axId val="10494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167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4785878</c:v>
                </c:pt>
                <c:pt idx="1">
                  <c:v>4689984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4233610</c:v>
                </c:pt>
                <c:pt idx="1">
                  <c:v>3380600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95648"/>
        <c:axId val="109197184"/>
      </c:barChart>
      <c:catAx>
        <c:axId val="1091956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197184"/>
        <c:crosses val="autoZero"/>
        <c:auto val="1"/>
        <c:lblAlgn val="ctr"/>
        <c:lblOffset val="100"/>
        <c:tickMarkSkip val="1"/>
        <c:noMultiLvlLbl val="0"/>
      </c:catAx>
      <c:valAx>
        <c:axId val="10919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195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10457863</c:v>
                </c:pt>
                <c:pt idx="1">
                  <c:v>10457863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9118938</c:v>
                </c:pt>
                <c:pt idx="1">
                  <c:v>8159443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6448"/>
        <c:axId val="111417984"/>
      </c:barChart>
      <c:catAx>
        <c:axId val="1114164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417984"/>
        <c:crosses val="autoZero"/>
        <c:auto val="1"/>
        <c:lblAlgn val="ctr"/>
        <c:lblOffset val="100"/>
        <c:tickMarkSkip val="1"/>
        <c:noMultiLvlLbl val="0"/>
      </c:catAx>
      <c:valAx>
        <c:axId val="11141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416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4785878</c:v>
                </c:pt>
                <c:pt idx="1">
                  <c:v>4689984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4233610</c:v>
                </c:pt>
                <c:pt idx="1">
                  <c:v>3380600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76128"/>
        <c:axId val="111777664"/>
      </c:barChart>
      <c:catAx>
        <c:axId val="1117761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777664"/>
        <c:crosses val="autoZero"/>
        <c:auto val="1"/>
        <c:lblAlgn val="ctr"/>
        <c:lblOffset val="100"/>
        <c:tickMarkSkip val="1"/>
        <c:noMultiLvlLbl val="0"/>
      </c:catAx>
      <c:valAx>
        <c:axId val="11177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776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10457863</c:v>
                </c:pt>
                <c:pt idx="1">
                  <c:v>10457863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9118938</c:v>
                </c:pt>
                <c:pt idx="1">
                  <c:v>8159443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21952"/>
        <c:axId val="111823488"/>
      </c:barChart>
      <c:catAx>
        <c:axId val="1118219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823488"/>
        <c:crosses val="autoZero"/>
        <c:auto val="1"/>
        <c:lblAlgn val="ctr"/>
        <c:lblOffset val="100"/>
        <c:tickMarkSkip val="1"/>
        <c:noMultiLvlLbl val="0"/>
      </c:catAx>
      <c:valAx>
        <c:axId val="1118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821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37" zoomScaleNormal="100" workbookViewId="0">
      <selection activeCell="B40" sqref="B40:D40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9" customWidth="1"/>
    <col min="4" max="4" width="15.7109375" style="269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147</v>
      </c>
    </row>
    <row r="3" spans="1:7" x14ac:dyDescent="0.2">
      <c r="A3" s="364" t="s">
        <v>83</v>
      </c>
      <c r="B3" s="364"/>
      <c r="C3" s="364"/>
      <c r="D3" s="364"/>
      <c r="E3" s="364"/>
    </row>
    <row r="4" spans="1:7" ht="30.75" customHeight="1" x14ac:dyDescent="0.2">
      <c r="A4" s="364"/>
      <c r="B4" s="364"/>
      <c r="C4" s="364"/>
      <c r="D4" s="364"/>
      <c r="E4" s="364"/>
    </row>
    <row r="6" spans="1:7" ht="13.5" thickBot="1" x14ac:dyDescent="0.25">
      <c r="B6" s="14"/>
      <c r="C6" s="283"/>
      <c r="D6" s="270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71" t="s">
        <v>3</v>
      </c>
      <c r="D7" s="271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71">
        <v>3</v>
      </c>
      <c r="D8" s="271">
        <v>4</v>
      </c>
      <c r="E8" s="8" t="s">
        <v>6</v>
      </c>
    </row>
    <row r="9" spans="1:7" ht="18.95" customHeight="1" thickTop="1" x14ac:dyDescent="0.2">
      <c r="A9" s="9" t="s">
        <v>12</v>
      </c>
      <c r="B9" s="342">
        <v>3163190</v>
      </c>
      <c r="C9" s="272">
        <v>3175684</v>
      </c>
      <c r="D9" s="272">
        <v>2704227</v>
      </c>
      <c r="E9" s="135">
        <f t="shared" ref="E9:E17" si="0">(D9/C9)*100</f>
        <v>85.154158915055774</v>
      </c>
    </row>
    <row r="10" spans="1:7" ht="18.95" customHeight="1" x14ac:dyDescent="0.2">
      <c r="A10" s="9" t="s">
        <v>13</v>
      </c>
      <c r="B10" s="343">
        <v>241818</v>
      </c>
      <c r="C10" s="272">
        <v>326933</v>
      </c>
      <c r="D10" s="272">
        <v>287955</v>
      </c>
      <c r="E10" s="136">
        <f>(D10/C10)*100</f>
        <v>88.077679524550902</v>
      </c>
    </row>
    <row r="11" spans="1:7" ht="18.95" customHeight="1" x14ac:dyDescent="0.2">
      <c r="A11" s="9" t="s">
        <v>14</v>
      </c>
      <c r="B11" s="343">
        <v>21000</v>
      </c>
      <c r="C11" s="272">
        <v>21000</v>
      </c>
      <c r="D11" s="272">
        <v>4016</v>
      </c>
      <c r="E11" s="136">
        <f t="shared" si="0"/>
        <v>19.123809523809523</v>
      </c>
    </row>
    <row r="12" spans="1:7" ht="18.95" customHeight="1" x14ac:dyDescent="0.2">
      <c r="A12" s="17" t="s">
        <v>15</v>
      </c>
      <c r="B12" s="344">
        <v>78963</v>
      </c>
      <c r="C12" s="273">
        <v>5713078</v>
      </c>
      <c r="D12" s="273">
        <v>5168816</v>
      </c>
      <c r="E12" s="136">
        <f t="shared" si="0"/>
        <v>90.473401553418313</v>
      </c>
      <c r="G12" s="18"/>
    </row>
    <row r="13" spans="1:7" ht="18.95" customHeight="1" x14ac:dyDescent="0.25">
      <c r="A13" s="19" t="s">
        <v>10</v>
      </c>
      <c r="B13" s="345">
        <f>SUM(B9:B12)</f>
        <v>3504971</v>
      </c>
      <c r="C13" s="274">
        <f>SUM(C9:C12)</f>
        <v>9236695</v>
      </c>
      <c r="D13" s="274">
        <f>SUM(D9:D12)</f>
        <v>8165014</v>
      </c>
      <c r="E13" s="140">
        <f t="shared" si="0"/>
        <v>88.397570776127182</v>
      </c>
    </row>
    <row r="14" spans="1:7" s="10" customFormat="1" ht="21.75" customHeight="1" x14ac:dyDescent="0.2">
      <c r="A14" s="11" t="s">
        <v>7</v>
      </c>
      <c r="B14" s="342">
        <v>5294</v>
      </c>
      <c r="C14" s="346">
        <v>5294</v>
      </c>
      <c r="D14" s="272">
        <v>272538</v>
      </c>
      <c r="E14" s="136">
        <f t="shared" si="0"/>
        <v>5148.0544012089158</v>
      </c>
    </row>
    <row r="15" spans="1:7" s="10" customFormat="1" ht="52.5" customHeight="1" thickBot="1" x14ac:dyDescent="0.3">
      <c r="A15" s="13" t="s">
        <v>8</v>
      </c>
      <c r="B15" s="347">
        <f>B13-B14</f>
        <v>3499677</v>
      </c>
      <c r="C15" s="275">
        <f>C13-C14</f>
        <v>9231401</v>
      </c>
      <c r="D15" s="275">
        <f>D13-D14</f>
        <v>7892476</v>
      </c>
      <c r="E15" s="139">
        <f t="shared" si="0"/>
        <v>85.495971846526871</v>
      </c>
    </row>
    <row r="16" spans="1:7" s="12" customFormat="1" ht="30" customHeight="1" thickTop="1" x14ac:dyDescent="0.25">
      <c r="A16" s="357" t="s">
        <v>142</v>
      </c>
      <c r="B16" s="348">
        <v>438877</v>
      </c>
      <c r="C16" s="276">
        <v>1226462</v>
      </c>
      <c r="D16" s="276">
        <v>1226462</v>
      </c>
      <c r="E16" s="362">
        <f t="shared" si="0"/>
        <v>100</v>
      </c>
    </row>
    <row r="17" spans="1:7" s="10" customFormat="1" ht="34.5" customHeight="1" thickBot="1" x14ac:dyDescent="0.3">
      <c r="A17" s="13" t="s">
        <v>9</v>
      </c>
      <c r="B17" s="347">
        <f>B15+B16</f>
        <v>3938554</v>
      </c>
      <c r="C17" s="275">
        <f>C15+C16</f>
        <v>10457863</v>
      </c>
      <c r="D17" s="275">
        <f>D15+D16</f>
        <v>9118938</v>
      </c>
      <c r="E17" s="138">
        <f t="shared" si="0"/>
        <v>87.196954100469668</v>
      </c>
    </row>
    <row r="18" spans="1:7" ht="13.5" thickTop="1" x14ac:dyDescent="0.2"/>
    <row r="19" spans="1:7" x14ac:dyDescent="0.2">
      <c r="C19" s="285"/>
      <c r="D19" s="270"/>
      <c r="E19" s="14"/>
    </row>
    <row r="20" spans="1:7" x14ac:dyDescent="0.2">
      <c r="A20" s="365" t="s">
        <v>11</v>
      </c>
      <c r="B20" s="365"/>
      <c r="C20" s="365"/>
      <c r="D20" s="365"/>
      <c r="E20" s="365"/>
    </row>
    <row r="21" spans="1:7" x14ac:dyDescent="0.2">
      <c r="A21" s="365"/>
      <c r="B21" s="365"/>
      <c r="C21" s="365"/>
      <c r="D21" s="365"/>
      <c r="E21" s="365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5" t="s">
        <v>61</v>
      </c>
    </row>
    <row r="25" spans="1:7" ht="13.5" thickBot="1" x14ac:dyDescent="0.25">
      <c r="B25" s="14"/>
      <c r="C25" s="283"/>
      <c r="D25" s="270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71" t="s">
        <v>3</v>
      </c>
      <c r="D26" s="271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71">
        <v>3</v>
      </c>
      <c r="D27" s="271">
        <v>4</v>
      </c>
      <c r="E27" s="8" t="s">
        <v>6</v>
      </c>
    </row>
    <row r="28" spans="1:7" ht="15.75" customHeight="1" thickTop="1" x14ac:dyDescent="0.2">
      <c r="A28" s="366" t="s">
        <v>63</v>
      </c>
      <c r="B28" s="349">
        <f>B17-B31-B32</f>
        <v>3489677</v>
      </c>
      <c r="C28" s="277">
        <f>C17-C30-C31-C32</f>
        <v>4180510</v>
      </c>
      <c r="D28" s="277">
        <f>D17-D30-D31-D32</f>
        <v>3628242</v>
      </c>
      <c r="E28" s="218">
        <f t="shared" ref="E28:E33" si="1">(D28/C28)*100</f>
        <v>86.789458702407117</v>
      </c>
    </row>
    <row r="29" spans="1:7" ht="14.25" x14ac:dyDescent="0.2">
      <c r="A29" s="367"/>
      <c r="B29" s="350"/>
      <c r="C29" s="278"/>
      <c r="D29" s="356"/>
      <c r="E29" s="219"/>
    </row>
    <row r="30" spans="1:7" ht="28.5" customHeight="1" x14ac:dyDescent="0.2">
      <c r="A30" s="361" t="s">
        <v>143</v>
      </c>
      <c r="B30" s="359">
        <v>0</v>
      </c>
      <c r="C30" s="358">
        <v>5631985</v>
      </c>
      <c r="D30" s="358">
        <v>4831875</v>
      </c>
      <c r="E30" s="360">
        <f t="shared" si="1"/>
        <v>85.793463583443497</v>
      </c>
    </row>
    <row r="31" spans="1:7" ht="16.5" customHeight="1" x14ac:dyDescent="0.2">
      <c r="A31" s="222" t="s">
        <v>139</v>
      </c>
      <c r="B31" s="350">
        <v>408877</v>
      </c>
      <c r="C31" s="278">
        <v>605368</v>
      </c>
      <c r="D31" s="278">
        <v>605368</v>
      </c>
      <c r="E31" s="219">
        <f t="shared" si="1"/>
        <v>100</v>
      </c>
    </row>
    <row r="32" spans="1:7" ht="16.5" customHeight="1" x14ac:dyDescent="0.25">
      <c r="A32" s="223" t="s">
        <v>74</v>
      </c>
      <c r="B32" s="351">
        <v>40000</v>
      </c>
      <c r="C32" s="278">
        <v>40000</v>
      </c>
      <c r="D32" s="278">
        <v>53453</v>
      </c>
      <c r="E32" s="219">
        <f t="shared" si="1"/>
        <v>133.63249999999999</v>
      </c>
      <c r="F32" s="166"/>
      <c r="G32" s="167"/>
    </row>
    <row r="33" spans="1:5" ht="16.5" thickBot="1" x14ac:dyDescent="0.3">
      <c r="A33" s="224" t="s">
        <v>62</v>
      </c>
      <c r="B33" s="352">
        <f>B28+B30+B31+B32</f>
        <v>3938554</v>
      </c>
      <c r="C33" s="279">
        <f>C28+C30+C31+C32</f>
        <v>10457863</v>
      </c>
      <c r="D33" s="279">
        <f>D28+D30+D31+D32</f>
        <v>9118938</v>
      </c>
      <c r="E33" s="221">
        <f t="shared" si="1"/>
        <v>87.196954100469668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10. 2013</oddHeader>
    <oddFooter xml:space="preserve">&amp;L&amp;"Arial CE,Kurzíva"Zastupitelstvo Olomouckého kraje 19-12-2013
5.3.-Rozpočet Olomouckého kraje 2013-plnění rozpočtu k 31. 10. 2013
Příloha č. 1-Plnění rozpočtu příjmů Olomouckého kraje k 31. 10. 2013&amp;R&amp;"Arial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8"/>
  <sheetViews>
    <sheetView showGridLines="0" tabSelected="1" topLeftCell="A115" zoomScaleNormal="100" workbookViewId="0">
      <selection activeCell="G126" sqref="G126"/>
    </sheetView>
  </sheetViews>
  <sheetFormatPr defaultRowHeight="14.25" x14ac:dyDescent="0.2"/>
  <cols>
    <col min="1" max="1" width="42" style="29" customWidth="1"/>
    <col min="2" max="2" width="5.140625" style="178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70" t="s">
        <v>146</v>
      </c>
      <c r="B1" s="371"/>
      <c r="C1" s="371"/>
      <c r="D1" s="371"/>
      <c r="E1" s="371"/>
      <c r="F1" s="371"/>
      <c r="G1" s="21"/>
      <c r="H1" s="21"/>
      <c r="I1" s="21"/>
      <c r="K1" s="23"/>
    </row>
    <row r="2" spans="1:14" ht="23.25" x14ac:dyDescent="0.35">
      <c r="A2" s="372"/>
      <c r="B2" s="372"/>
      <c r="C2" s="372"/>
      <c r="D2" s="372"/>
      <c r="E2" s="372"/>
      <c r="F2" s="372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5" t="s">
        <v>16</v>
      </c>
      <c r="B5" s="256" t="s">
        <v>17</v>
      </c>
      <c r="C5" s="257" t="s">
        <v>18</v>
      </c>
      <c r="D5" s="257" t="s">
        <v>19</v>
      </c>
      <c r="E5" s="257" t="s">
        <v>4</v>
      </c>
      <c r="F5" s="258" t="s">
        <v>5</v>
      </c>
      <c r="G5" s="31"/>
      <c r="H5" s="31"/>
      <c r="I5" s="31"/>
      <c r="J5" s="119"/>
      <c r="K5" s="110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6" t="s">
        <v>125</v>
      </c>
      <c r="G6" s="31"/>
      <c r="H6" s="31"/>
      <c r="I6" s="31"/>
      <c r="J6" s="119"/>
      <c r="K6" s="110"/>
      <c r="N6" s="33"/>
    </row>
    <row r="7" spans="1:14" s="26" customFormat="1" ht="15.75" thickTop="1" x14ac:dyDescent="0.25">
      <c r="A7" s="34" t="s">
        <v>20</v>
      </c>
      <c r="B7" s="179">
        <v>1</v>
      </c>
      <c r="C7" s="145">
        <f>C8+C9+C10+C11</f>
        <v>36199</v>
      </c>
      <c r="D7" s="145">
        <f>D8+D9+D10+D11</f>
        <v>24181</v>
      </c>
      <c r="E7" s="145">
        <f>E8+E9+E10+E11</f>
        <v>17133</v>
      </c>
      <c r="F7" s="137">
        <f t="shared" ref="F7:F51" si="0">(E7/D7)*100</f>
        <v>70.85314916670113</v>
      </c>
      <c r="G7" s="35"/>
      <c r="H7" s="35"/>
      <c r="I7" s="35"/>
      <c r="J7" s="115"/>
      <c r="K7" s="111"/>
      <c r="N7" s="36"/>
    </row>
    <row r="8" spans="1:14" s="41" customFormat="1" x14ac:dyDescent="0.2">
      <c r="A8" s="37" t="s">
        <v>21</v>
      </c>
      <c r="B8" s="78"/>
      <c r="C8" s="39">
        <v>36199</v>
      </c>
      <c r="D8" s="39">
        <v>24181</v>
      </c>
      <c r="E8" s="39">
        <v>17133</v>
      </c>
      <c r="F8" s="136">
        <f t="shared" si="0"/>
        <v>70.85314916670113</v>
      </c>
      <c r="G8" s="40"/>
      <c r="H8" s="40"/>
      <c r="I8" s="40"/>
      <c r="J8" s="115"/>
      <c r="K8" s="93"/>
      <c r="N8" s="42"/>
    </row>
    <row r="9" spans="1:14" s="41" customFormat="1" x14ac:dyDescent="0.2">
      <c r="A9" s="37" t="s">
        <v>22</v>
      </c>
      <c r="B9" s="199"/>
      <c r="C9" s="39">
        <v>0</v>
      </c>
      <c r="D9" s="39">
        <v>0</v>
      </c>
      <c r="E9" s="39">
        <v>0</v>
      </c>
      <c r="F9" s="136">
        <v>0</v>
      </c>
      <c r="G9" s="40"/>
      <c r="H9" s="40"/>
      <c r="I9" s="40"/>
      <c r="J9" s="115"/>
      <c r="K9" s="93"/>
      <c r="N9" s="42"/>
    </row>
    <row r="10" spans="1:14" s="41" customFormat="1" x14ac:dyDescent="0.2">
      <c r="A10" s="43" t="s">
        <v>23</v>
      </c>
      <c r="B10" s="78"/>
      <c r="C10" s="39">
        <v>0</v>
      </c>
      <c r="D10" s="39">
        <v>0</v>
      </c>
      <c r="E10" s="39">
        <v>0</v>
      </c>
      <c r="F10" s="136">
        <v>0</v>
      </c>
      <c r="G10" s="40"/>
      <c r="H10" s="148">
        <f>D10+D11</f>
        <v>0</v>
      </c>
      <c r="I10" s="148">
        <f>E10+E11</f>
        <v>0</v>
      </c>
      <c r="J10" s="148"/>
      <c r="K10" s="93"/>
      <c r="N10" s="42"/>
    </row>
    <row r="11" spans="1:14" s="41" customFormat="1" x14ac:dyDescent="0.2">
      <c r="A11" s="43" t="s">
        <v>24</v>
      </c>
      <c r="B11" s="78"/>
      <c r="C11" s="39">
        <v>0</v>
      </c>
      <c r="D11" s="39">
        <v>0</v>
      </c>
      <c r="E11" s="39">
        <v>0</v>
      </c>
      <c r="F11" s="141">
        <v>0</v>
      </c>
      <c r="G11" s="40"/>
      <c r="H11" s="40"/>
      <c r="I11" s="40"/>
      <c r="J11" s="40"/>
      <c r="K11" s="93"/>
      <c r="N11" s="42"/>
    </row>
    <row r="12" spans="1:14" s="48" customFormat="1" ht="15" x14ac:dyDescent="0.25">
      <c r="A12" s="47" t="s">
        <v>25</v>
      </c>
      <c r="B12" s="180">
        <v>2</v>
      </c>
      <c r="C12" s="335">
        <f>C13+C14+C15+C16</f>
        <v>50908</v>
      </c>
      <c r="D12" s="335">
        <f>D13+D14+D15+D16</f>
        <v>59230</v>
      </c>
      <c r="E12" s="335">
        <f>E13+E14+E15+E16</f>
        <v>55893</v>
      </c>
      <c r="F12" s="137">
        <f t="shared" si="0"/>
        <v>94.366030727671784</v>
      </c>
      <c r="G12" s="35"/>
      <c r="H12" s="35"/>
      <c r="I12" s="35"/>
      <c r="J12" s="35"/>
      <c r="K12" s="111"/>
      <c r="N12" s="49"/>
    </row>
    <row r="13" spans="1:14" s="41" customFormat="1" x14ac:dyDescent="0.2">
      <c r="A13" s="37" t="s">
        <v>21</v>
      </c>
      <c r="B13" s="78"/>
      <c r="C13" s="39">
        <v>50908</v>
      </c>
      <c r="D13" s="39">
        <v>41095</v>
      </c>
      <c r="E13" s="39">
        <v>38015</v>
      </c>
      <c r="F13" s="136">
        <f t="shared" si="0"/>
        <v>92.50517094537048</v>
      </c>
      <c r="G13" s="40"/>
      <c r="H13" s="40"/>
      <c r="I13" s="40"/>
      <c r="J13" s="40"/>
      <c r="K13" s="93"/>
      <c r="N13" s="42"/>
    </row>
    <row r="14" spans="1:14" s="41" customFormat="1" x14ac:dyDescent="0.2">
      <c r="A14" s="37" t="s">
        <v>22</v>
      </c>
      <c r="B14" s="78"/>
      <c r="C14" s="39">
        <v>0</v>
      </c>
      <c r="D14" s="39">
        <v>6701</v>
      </c>
      <c r="E14" s="39">
        <v>6444</v>
      </c>
      <c r="F14" s="136">
        <f t="shared" si="0"/>
        <v>96.16475152962245</v>
      </c>
      <c r="G14" s="40"/>
      <c r="H14" s="40"/>
      <c r="I14" s="40"/>
      <c r="J14" s="40"/>
      <c r="K14" s="93"/>
      <c r="N14" s="42"/>
    </row>
    <row r="15" spans="1:14" s="41" customFormat="1" x14ac:dyDescent="0.2">
      <c r="A15" s="43" t="s">
        <v>23</v>
      </c>
      <c r="B15" s="78"/>
      <c r="C15" s="39">
        <v>0</v>
      </c>
      <c r="D15" s="39">
        <v>11434</v>
      </c>
      <c r="E15" s="39">
        <v>11434</v>
      </c>
      <c r="F15" s="136">
        <f t="shared" si="0"/>
        <v>100</v>
      </c>
      <c r="G15" s="40"/>
      <c r="H15" s="148">
        <f>D15+D16</f>
        <v>11434</v>
      </c>
      <c r="I15" s="148">
        <f>E15+E16</f>
        <v>11434</v>
      </c>
      <c r="J15" s="148"/>
      <c r="K15" s="93"/>
      <c r="N15" s="42"/>
    </row>
    <row r="16" spans="1:14" s="41" customFormat="1" x14ac:dyDescent="0.2">
      <c r="A16" s="50" t="s">
        <v>24</v>
      </c>
      <c r="B16" s="336"/>
      <c r="C16" s="46">
        <v>0</v>
      </c>
      <c r="D16" s="46">
        <v>0</v>
      </c>
      <c r="E16" s="46">
        <v>0</v>
      </c>
      <c r="F16" s="141">
        <v>0</v>
      </c>
      <c r="G16" s="40"/>
      <c r="H16" s="40"/>
      <c r="I16" s="40"/>
      <c r="J16" s="40"/>
      <c r="K16" s="93"/>
      <c r="N16" s="42"/>
    </row>
    <row r="17" spans="1:14" s="48" customFormat="1" ht="15" x14ac:dyDescent="0.25">
      <c r="A17" s="47" t="s">
        <v>26</v>
      </c>
      <c r="B17" s="180">
        <v>3</v>
      </c>
      <c r="C17" s="335">
        <f>C18+C19+C20+C21+C22</f>
        <v>291851</v>
      </c>
      <c r="D17" s="335">
        <f>D18+D19+D20+D21+D22</f>
        <v>294575</v>
      </c>
      <c r="E17" s="335">
        <f>E18+E19+E20+E21+E22</f>
        <v>220945</v>
      </c>
      <c r="F17" s="137">
        <f t="shared" si="0"/>
        <v>75.004667741661706</v>
      </c>
      <c r="G17" s="35"/>
      <c r="H17" s="35"/>
      <c r="I17" s="35"/>
      <c r="J17" s="35"/>
      <c r="K17" s="111"/>
      <c r="N17" s="49"/>
    </row>
    <row r="18" spans="1:14" s="48" customFormat="1" x14ac:dyDescent="0.2">
      <c r="A18" s="37" t="s">
        <v>21</v>
      </c>
      <c r="B18" s="51"/>
      <c r="C18" s="39">
        <v>286751</v>
      </c>
      <c r="D18" s="39">
        <v>288711</v>
      </c>
      <c r="E18" s="39">
        <v>216496</v>
      </c>
      <c r="F18" s="136">
        <f t="shared" si="0"/>
        <v>74.987097824468066</v>
      </c>
      <c r="G18" s="40"/>
      <c r="H18" s="40"/>
      <c r="I18" s="40"/>
      <c r="J18" s="40"/>
      <c r="K18" s="93"/>
      <c r="N18" s="49"/>
    </row>
    <row r="19" spans="1:14" s="48" customFormat="1" x14ac:dyDescent="0.2">
      <c r="A19" s="37" t="s">
        <v>22</v>
      </c>
      <c r="B19" s="51"/>
      <c r="C19" s="39">
        <v>0</v>
      </c>
      <c r="D19" s="39">
        <v>184</v>
      </c>
      <c r="E19" s="39">
        <v>136</v>
      </c>
      <c r="F19" s="136">
        <f t="shared" si="0"/>
        <v>73.91304347826086</v>
      </c>
      <c r="G19" s="40"/>
      <c r="H19" s="40"/>
      <c r="I19" s="40"/>
      <c r="J19" s="40"/>
      <c r="K19" s="93"/>
      <c r="N19" s="49"/>
    </row>
    <row r="20" spans="1:14" s="41" customFormat="1" x14ac:dyDescent="0.2">
      <c r="A20" s="43" t="s">
        <v>23</v>
      </c>
      <c r="B20" s="78"/>
      <c r="C20" s="39">
        <v>0</v>
      </c>
      <c r="D20" s="39">
        <v>580</v>
      </c>
      <c r="E20" s="39">
        <v>368</v>
      </c>
      <c r="F20" s="136">
        <f t="shared" si="0"/>
        <v>63.448275862068968</v>
      </c>
      <c r="G20" s="40"/>
      <c r="H20" s="148">
        <f>D20+D21</f>
        <v>580</v>
      </c>
      <c r="I20" s="148">
        <f>E20+E21</f>
        <v>368</v>
      </c>
      <c r="J20" s="148"/>
      <c r="K20" s="93"/>
      <c r="N20" s="42"/>
    </row>
    <row r="21" spans="1:14" s="41" customFormat="1" x14ac:dyDescent="0.2">
      <c r="A21" s="43" t="s">
        <v>24</v>
      </c>
      <c r="B21" s="78"/>
      <c r="C21" s="39">
        <v>0</v>
      </c>
      <c r="D21" s="39">
        <v>0</v>
      </c>
      <c r="E21" s="39">
        <v>0</v>
      </c>
      <c r="F21" s="136">
        <v>0</v>
      </c>
      <c r="G21" s="40"/>
      <c r="H21" s="40"/>
      <c r="I21" s="40"/>
      <c r="J21" s="40"/>
      <c r="K21" s="93"/>
      <c r="N21" s="42"/>
    </row>
    <row r="22" spans="1:14" s="41" customFormat="1" x14ac:dyDescent="0.2">
      <c r="A22" s="50" t="s">
        <v>89</v>
      </c>
      <c r="B22" s="78"/>
      <c r="C22" s="39">
        <v>5100</v>
      </c>
      <c r="D22" s="39">
        <v>5100</v>
      </c>
      <c r="E22" s="39">
        <v>3945</v>
      </c>
      <c r="F22" s="141">
        <f t="shared" si="0"/>
        <v>77.352941176470594</v>
      </c>
      <c r="G22" s="40"/>
      <c r="H22" s="40"/>
      <c r="I22" s="40"/>
      <c r="J22" s="40"/>
      <c r="K22" s="93"/>
      <c r="N22" s="42"/>
    </row>
    <row r="23" spans="1:14" s="48" customFormat="1" ht="15" x14ac:dyDescent="0.25">
      <c r="A23" s="47" t="s">
        <v>27</v>
      </c>
      <c r="B23" s="180">
        <v>4</v>
      </c>
      <c r="C23" s="335">
        <f>C24+C25+C26+C27</f>
        <v>35275</v>
      </c>
      <c r="D23" s="335">
        <f>D24+D25+D26+D27</f>
        <v>34724</v>
      </c>
      <c r="E23" s="335">
        <f>E24+E25+E26+E27</f>
        <v>31093</v>
      </c>
      <c r="F23" s="137">
        <f t="shared" si="0"/>
        <v>89.543255385324272</v>
      </c>
      <c r="G23" s="35"/>
      <c r="H23" s="35"/>
      <c r="I23" s="35"/>
      <c r="J23" s="35"/>
      <c r="K23" s="111"/>
      <c r="N23" s="49"/>
    </row>
    <row r="24" spans="1:14" s="48" customFormat="1" x14ac:dyDescent="0.2">
      <c r="A24" s="37" t="s">
        <v>21</v>
      </c>
      <c r="B24" s="51"/>
      <c r="C24" s="39">
        <v>34293</v>
      </c>
      <c r="D24" s="39">
        <v>33093</v>
      </c>
      <c r="E24" s="39">
        <v>30715</v>
      </c>
      <c r="F24" s="136">
        <f t="shared" si="0"/>
        <v>92.8141903121506</v>
      </c>
      <c r="G24" s="40"/>
      <c r="H24" s="40"/>
      <c r="I24" s="40"/>
      <c r="J24" s="40"/>
      <c r="K24" s="93"/>
      <c r="N24" s="49"/>
    </row>
    <row r="25" spans="1:14" s="48" customFormat="1" x14ac:dyDescent="0.2">
      <c r="A25" s="37" t="s">
        <v>22</v>
      </c>
      <c r="B25" s="51"/>
      <c r="C25" s="39">
        <v>982</v>
      </c>
      <c r="D25" s="39">
        <v>1631</v>
      </c>
      <c r="E25" s="39">
        <v>378</v>
      </c>
      <c r="F25" s="136">
        <f t="shared" si="0"/>
        <v>23.175965665236049</v>
      </c>
      <c r="G25" s="40"/>
      <c r="H25" s="40"/>
      <c r="I25" s="40"/>
      <c r="J25" s="40"/>
      <c r="K25" s="93"/>
      <c r="N25" s="49"/>
    </row>
    <row r="26" spans="1:14" s="41" customFormat="1" x14ac:dyDescent="0.2">
      <c r="A26" s="43" t="s">
        <v>23</v>
      </c>
      <c r="B26" s="78"/>
      <c r="C26" s="39">
        <v>0</v>
      </c>
      <c r="D26" s="39">
        <v>0</v>
      </c>
      <c r="E26" s="39">
        <v>0</v>
      </c>
      <c r="F26" s="136">
        <v>0</v>
      </c>
      <c r="G26" s="40"/>
      <c r="H26" s="148">
        <f>D26+D27</f>
        <v>0</v>
      </c>
      <c r="I26" s="148">
        <f>E26+E27</f>
        <v>0</v>
      </c>
      <c r="J26" s="148"/>
      <c r="K26" s="93"/>
      <c r="N26" s="42"/>
    </row>
    <row r="27" spans="1:14" s="41" customFormat="1" x14ac:dyDescent="0.2">
      <c r="A27" s="52" t="s">
        <v>24</v>
      </c>
      <c r="B27" s="336"/>
      <c r="C27" s="46">
        <v>0</v>
      </c>
      <c r="D27" s="46">
        <v>0</v>
      </c>
      <c r="E27" s="46">
        <v>0</v>
      </c>
      <c r="F27" s="141">
        <v>0</v>
      </c>
      <c r="G27" s="40"/>
      <c r="H27" s="40"/>
      <c r="I27" s="40"/>
      <c r="J27" s="40"/>
      <c r="K27" s="93"/>
      <c r="N27" s="42"/>
    </row>
    <row r="28" spans="1:14" s="48" customFormat="1" ht="15" x14ac:dyDescent="0.25">
      <c r="A28" s="53" t="s">
        <v>28</v>
      </c>
      <c r="B28" s="180">
        <v>5</v>
      </c>
      <c r="C28" s="335">
        <f>C29+C30+C31+C32</f>
        <v>80</v>
      </c>
      <c r="D28" s="335">
        <f>D29+D30+D31+D32</f>
        <v>139</v>
      </c>
      <c r="E28" s="335">
        <f>E29+E30+E31+E32</f>
        <v>76</v>
      </c>
      <c r="F28" s="137">
        <f t="shared" si="0"/>
        <v>54.676258992805757</v>
      </c>
      <c r="G28" s="40"/>
      <c r="H28" s="40"/>
      <c r="I28" s="40"/>
      <c r="J28" s="40"/>
      <c r="K28" s="111"/>
      <c r="N28" s="49"/>
    </row>
    <row r="29" spans="1:14" s="48" customFormat="1" x14ac:dyDescent="0.2">
      <c r="A29" s="54" t="s">
        <v>21</v>
      </c>
      <c r="B29" s="51"/>
      <c r="C29" s="39">
        <v>80</v>
      </c>
      <c r="D29" s="39">
        <v>139</v>
      </c>
      <c r="E29" s="39">
        <v>76</v>
      </c>
      <c r="F29" s="136">
        <f t="shared" si="0"/>
        <v>54.676258992805757</v>
      </c>
      <c r="G29" s="40"/>
      <c r="H29" s="40"/>
      <c r="I29" s="40"/>
      <c r="J29" s="40"/>
      <c r="K29" s="93"/>
      <c r="N29" s="49"/>
    </row>
    <row r="30" spans="1:14" s="48" customFormat="1" x14ac:dyDescent="0.2">
      <c r="A30" s="54" t="s">
        <v>22</v>
      </c>
      <c r="B30" s="51"/>
      <c r="C30" s="39">
        <v>0</v>
      </c>
      <c r="D30" s="39">
        <v>0</v>
      </c>
      <c r="E30" s="39">
        <v>0</v>
      </c>
      <c r="F30" s="136">
        <v>0</v>
      </c>
      <c r="G30" s="40"/>
      <c r="H30" s="40"/>
      <c r="I30" s="40"/>
      <c r="J30" s="40"/>
      <c r="K30" s="93"/>
      <c r="N30" s="49"/>
    </row>
    <row r="31" spans="1:14" s="48" customFormat="1" x14ac:dyDescent="0.2">
      <c r="A31" s="43" t="s">
        <v>23</v>
      </c>
      <c r="B31" s="51"/>
      <c r="C31" s="39">
        <v>0</v>
      </c>
      <c r="D31" s="39">
        <v>0</v>
      </c>
      <c r="E31" s="39">
        <v>0</v>
      </c>
      <c r="F31" s="136">
        <v>0</v>
      </c>
      <c r="G31" s="40"/>
      <c r="H31" s="148">
        <f>D31+D32</f>
        <v>0</v>
      </c>
      <c r="I31" s="148">
        <f>E31+E32</f>
        <v>0</v>
      </c>
      <c r="J31" s="148"/>
      <c r="K31" s="93"/>
      <c r="N31" s="49"/>
    </row>
    <row r="32" spans="1:14" s="48" customFormat="1" x14ac:dyDescent="0.2">
      <c r="A32" s="50" t="s">
        <v>24</v>
      </c>
      <c r="B32" s="55"/>
      <c r="C32" s="46">
        <v>0</v>
      </c>
      <c r="D32" s="46">
        <v>0</v>
      </c>
      <c r="E32" s="46">
        <v>0</v>
      </c>
      <c r="F32" s="141">
        <v>0</v>
      </c>
      <c r="G32" s="40"/>
      <c r="H32" s="40"/>
      <c r="I32" s="40"/>
      <c r="J32" s="40"/>
      <c r="K32" s="93"/>
      <c r="N32" s="49"/>
    </row>
    <row r="33" spans="1:14" s="48" customFormat="1" ht="15" x14ac:dyDescent="0.25">
      <c r="A33" s="47" t="s">
        <v>140</v>
      </c>
      <c r="B33" s="51">
        <v>6</v>
      </c>
      <c r="C33" s="337">
        <f>C34+C35+C36+C37</f>
        <v>22369</v>
      </c>
      <c r="D33" s="337">
        <f>D34+D35+D36+D37</f>
        <v>22978</v>
      </c>
      <c r="E33" s="337">
        <f>E34+E35+E36+E37</f>
        <v>12603</v>
      </c>
      <c r="F33" s="137">
        <f t="shared" si="0"/>
        <v>54.848115588824101</v>
      </c>
      <c r="G33" s="35"/>
      <c r="H33" s="35"/>
      <c r="I33" s="35"/>
      <c r="J33" s="35"/>
      <c r="K33" s="111"/>
      <c r="N33" s="49"/>
    </row>
    <row r="34" spans="1:14" s="48" customFormat="1" x14ac:dyDescent="0.2">
      <c r="A34" s="37" t="s">
        <v>21</v>
      </c>
      <c r="B34" s="51"/>
      <c r="C34" s="39">
        <v>22369</v>
      </c>
      <c r="D34" s="39">
        <v>21008</v>
      </c>
      <c r="E34" s="39">
        <v>12044</v>
      </c>
      <c r="F34" s="136">
        <f t="shared" si="0"/>
        <v>57.330540746382333</v>
      </c>
      <c r="G34" s="40"/>
      <c r="H34" s="40"/>
      <c r="I34" s="40"/>
      <c r="J34" s="40"/>
      <c r="K34" s="93"/>
      <c r="N34" s="49"/>
    </row>
    <row r="35" spans="1:14" s="48" customFormat="1" x14ac:dyDescent="0.2">
      <c r="A35" s="37" t="s">
        <v>22</v>
      </c>
      <c r="B35" s="51"/>
      <c r="C35" s="204">
        <v>0</v>
      </c>
      <c r="D35" s="39">
        <v>1970</v>
      </c>
      <c r="E35" s="39">
        <v>559</v>
      </c>
      <c r="F35" s="136">
        <f t="shared" si="0"/>
        <v>28.375634517766496</v>
      </c>
      <c r="G35" s="40"/>
      <c r="H35" s="40"/>
      <c r="I35" s="40"/>
      <c r="J35" s="40"/>
      <c r="K35" s="93"/>
      <c r="N35" s="49"/>
    </row>
    <row r="36" spans="1:14" s="41" customFormat="1" x14ac:dyDescent="0.2">
      <c r="A36" s="43" t="s">
        <v>23</v>
      </c>
      <c r="B36" s="78"/>
      <c r="C36" s="39">
        <v>0</v>
      </c>
      <c r="D36" s="39">
        <v>0</v>
      </c>
      <c r="E36" s="39">
        <v>0</v>
      </c>
      <c r="F36" s="136">
        <v>0</v>
      </c>
      <c r="G36" s="40"/>
      <c r="H36" s="148">
        <f>D36+D37</f>
        <v>0</v>
      </c>
      <c r="I36" s="148">
        <f>E36+E37</f>
        <v>0</v>
      </c>
      <c r="J36" s="148"/>
      <c r="K36" s="93"/>
      <c r="N36" s="42"/>
    </row>
    <row r="37" spans="1:14" s="41" customFormat="1" x14ac:dyDescent="0.2">
      <c r="A37" s="50" t="s">
        <v>24</v>
      </c>
      <c r="B37" s="336"/>
      <c r="C37" s="46">
        <v>0</v>
      </c>
      <c r="D37" s="46">
        <v>0</v>
      </c>
      <c r="E37" s="46">
        <v>0</v>
      </c>
      <c r="F37" s="141">
        <v>0</v>
      </c>
      <c r="G37" s="40"/>
      <c r="H37" s="40"/>
      <c r="I37" s="40"/>
      <c r="J37" s="40"/>
      <c r="K37" s="93"/>
      <c r="N37" s="42"/>
    </row>
    <row r="38" spans="1:14" s="48" customFormat="1" ht="15" x14ac:dyDescent="0.25">
      <c r="A38" s="47" t="s">
        <v>29</v>
      </c>
      <c r="B38" s="180">
        <v>7</v>
      </c>
      <c r="C38" s="335">
        <f>C39+C40+C41+C42</f>
        <v>188800</v>
      </c>
      <c r="D38" s="335">
        <f>D39+D40+D41+D42</f>
        <v>258294</v>
      </c>
      <c r="E38" s="335">
        <f>E39+E40+E41+E42</f>
        <v>44097</v>
      </c>
      <c r="F38" s="137">
        <f t="shared" si="0"/>
        <v>17.072405863086253</v>
      </c>
      <c r="G38" s="35"/>
      <c r="H38" s="35"/>
      <c r="I38" s="35"/>
      <c r="J38" s="35"/>
      <c r="K38" s="111"/>
      <c r="N38" s="49"/>
    </row>
    <row r="39" spans="1:14" s="48" customFormat="1" x14ac:dyDescent="0.2">
      <c r="A39" s="37" t="s">
        <v>21</v>
      </c>
      <c r="B39" s="51"/>
      <c r="C39" s="39">
        <v>188800</v>
      </c>
      <c r="D39" s="39">
        <v>252172</v>
      </c>
      <c r="E39" s="39">
        <v>43097</v>
      </c>
      <c r="F39" s="136">
        <f>(E39/D39)*100</f>
        <v>17.090319305870597</v>
      </c>
      <c r="G39" s="40"/>
      <c r="H39" s="40"/>
      <c r="I39" s="40"/>
      <c r="J39" s="40"/>
      <c r="K39" s="93"/>
      <c r="N39" s="49"/>
    </row>
    <row r="40" spans="1:14" s="48" customFormat="1" x14ac:dyDescent="0.2">
      <c r="A40" s="37" t="s">
        <v>22</v>
      </c>
      <c r="B40" s="51"/>
      <c r="C40" s="39">
        <v>0</v>
      </c>
      <c r="D40" s="39">
        <v>1000</v>
      </c>
      <c r="E40" s="39">
        <v>1000</v>
      </c>
      <c r="F40" s="136">
        <f>(E40/D40)*100</f>
        <v>100</v>
      </c>
      <c r="G40" s="40"/>
      <c r="H40" s="40"/>
      <c r="I40" s="40"/>
      <c r="J40" s="40"/>
      <c r="K40" s="93"/>
      <c r="N40" s="49"/>
    </row>
    <row r="41" spans="1:14" s="41" customFormat="1" x14ac:dyDescent="0.2">
      <c r="A41" s="43" t="s">
        <v>23</v>
      </c>
      <c r="B41" s="78"/>
      <c r="C41" s="39">
        <v>0</v>
      </c>
      <c r="D41" s="39">
        <v>5122</v>
      </c>
      <c r="E41" s="39">
        <v>0</v>
      </c>
      <c r="F41" s="136">
        <v>0</v>
      </c>
      <c r="G41" s="40"/>
      <c r="H41" s="148">
        <f>D41+D42</f>
        <v>5122</v>
      </c>
      <c r="I41" s="148">
        <f>E41+E42</f>
        <v>0</v>
      </c>
      <c r="J41" s="148"/>
      <c r="K41" s="93"/>
      <c r="N41" s="42"/>
    </row>
    <row r="42" spans="1:14" s="41" customFormat="1" x14ac:dyDescent="0.2">
      <c r="A42" s="43" t="s">
        <v>24</v>
      </c>
      <c r="B42" s="78"/>
      <c r="C42" s="39">
        <v>0</v>
      </c>
      <c r="D42" s="39">
        <v>0</v>
      </c>
      <c r="E42" s="39">
        <v>0</v>
      </c>
      <c r="F42" s="141">
        <v>0</v>
      </c>
      <c r="G42" s="40"/>
      <c r="H42" s="40"/>
      <c r="I42" s="40"/>
      <c r="J42" s="40"/>
      <c r="K42" s="93"/>
      <c r="N42" s="42"/>
    </row>
    <row r="43" spans="1:14" s="48" customFormat="1" ht="15" x14ac:dyDescent="0.25">
      <c r="A43" s="47" t="s">
        <v>30</v>
      </c>
      <c r="B43" s="180">
        <v>8</v>
      </c>
      <c r="C43" s="335">
        <f>C44+C45+C46+C47</f>
        <v>41648</v>
      </c>
      <c r="D43" s="335">
        <f>D44+D45+D46+D47</f>
        <v>39060</v>
      </c>
      <c r="E43" s="335">
        <f>E44+E45+E46+E47</f>
        <v>33599</v>
      </c>
      <c r="F43" s="137">
        <f t="shared" si="0"/>
        <v>86.018945212493605</v>
      </c>
      <c r="G43" s="35"/>
      <c r="H43" s="35"/>
      <c r="I43" s="35"/>
      <c r="J43" s="35"/>
      <c r="K43" s="111"/>
      <c r="N43" s="49"/>
    </row>
    <row r="44" spans="1:14" s="48" customFormat="1" x14ac:dyDescent="0.2">
      <c r="A44" s="37" t="s">
        <v>21</v>
      </c>
      <c r="B44" s="51"/>
      <c r="C44" s="39">
        <v>40021</v>
      </c>
      <c r="D44" s="39">
        <v>28050</v>
      </c>
      <c r="E44" s="39">
        <v>22892</v>
      </c>
      <c r="F44" s="136">
        <f t="shared" si="0"/>
        <v>81.611408199643492</v>
      </c>
      <c r="G44" s="40"/>
      <c r="H44" s="40"/>
      <c r="I44" s="40"/>
      <c r="J44" s="40"/>
      <c r="K44" s="93"/>
      <c r="N44" s="49"/>
    </row>
    <row r="45" spans="1:14" s="48" customFormat="1" x14ac:dyDescent="0.2">
      <c r="A45" s="37" t="s">
        <v>22</v>
      </c>
      <c r="B45" s="51"/>
      <c r="C45" s="39">
        <v>1627</v>
      </c>
      <c r="D45" s="39">
        <v>11010</v>
      </c>
      <c r="E45" s="39">
        <v>10707</v>
      </c>
      <c r="F45" s="136">
        <f t="shared" si="0"/>
        <v>97.247956403269754</v>
      </c>
      <c r="G45" s="40"/>
      <c r="H45" s="40"/>
      <c r="I45" s="40"/>
      <c r="J45" s="40"/>
      <c r="K45" s="93"/>
      <c r="N45" s="49"/>
    </row>
    <row r="46" spans="1:14" s="41" customFormat="1" x14ac:dyDescent="0.2">
      <c r="A46" s="43" t="s">
        <v>23</v>
      </c>
      <c r="B46" s="78"/>
      <c r="C46" s="39">
        <v>0</v>
      </c>
      <c r="D46" s="39">
        <v>0</v>
      </c>
      <c r="E46" s="39">
        <v>0</v>
      </c>
      <c r="F46" s="136">
        <v>0</v>
      </c>
      <c r="G46" s="40"/>
      <c r="H46" s="148">
        <f>D46+D47</f>
        <v>0</v>
      </c>
      <c r="I46" s="148">
        <f>E46+E47</f>
        <v>0</v>
      </c>
      <c r="J46" s="148"/>
      <c r="K46" s="93"/>
      <c r="N46" s="42"/>
    </row>
    <row r="47" spans="1:14" s="41" customFormat="1" x14ac:dyDescent="0.2">
      <c r="A47" s="50" t="s">
        <v>24</v>
      </c>
      <c r="B47" s="336"/>
      <c r="C47" s="46">
        <v>0</v>
      </c>
      <c r="D47" s="46">
        <v>0</v>
      </c>
      <c r="E47" s="46">
        <v>0</v>
      </c>
      <c r="F47" s="141">
        <v>0</v>
      </c>
      <c r="G47" s="40"/>
      <c r="H47" s="40"/>
      <c r="I47" s="40"/>
      <c r="J47" s="115"/>
      <c r="K47" s="93"/>
      <c r="N47" s="42"/>
    </row>
    <row r="48" spans="1:14" ht="15" customHeight="1" x14ac:dyDescent="0.25">
      <c r="A48" s="341" t="s">
        <v>31</v>
      </c>
      <c r="B48" s="180">
        <v>9</v>
      </c>
      <c r="C48" s="335">
        <f>C49+C50+C51+C52</f>
        <v>20057</v>
      </c>
      <c r="D48" s="355">
        <f>D49+D50+D51+D52</f>
        <v>31056</v>
      </c>
      <c r="E48" s="335">
        <f>E49+E50+E51+E52</f>
        <v>22347</v>
      </c>
      <c r="F48" s="137">
        <f t="shared" si="0"/>
        <v>71.957109737248842</v>
      </c>
      <c r="G48" s="35"/>
      <c r="H48" s="35"/>
      <c r="I48" s="35"/>
      <c r="J48" s="115"/>
      <c r="K48" s="111"/>
    </row>
    <row r="49" spans="1:14" ht="15" customHeight="1" x14ac:dyDescent="0.2">
      <c r="A49" s="37" t="s">
        <v>21</v>
      </c>
      <c r="B49" s="51"/>
      <c r="C49" s="39">
        <v>19557</v>
      </c>
      <c r="D49" s="204">
        <v>22569</v>
      </c>
      <c r="E49" s="39">
        <v>16037</v>
      </c>
      <c r="F49" s="136">
        <f t="shared" si="0"/>
        <v>71.0576454428641</v>
      </c>
      <c r="G49" s="40"/>
      <c r="H49" s="40"/>
      <c r="I49" s="40"/>
      <c r="J49" s="115"/>
      <c r="K49" s="93"/>
    </row>
    <row r="50" spans="1:14" ht="15" customHeight="1" x14ac:dyDescent="0.2">
      <c r="A50" s="37" t="s">
        <v>22</v>
      </c>
      <c r="B50" s="51"/>
      <c r="C50" s="39">
        <v>500</v>
      </c>
      <c r="D50" s="204">
        <v>2927</v>
      </c>
      <c r="E50" s="39">
        <v>750</v>
      </c>
      <c r="F50" s="136">
        <f t="shared" si="0"/>
        <v>25.623505295524428</v>
      </c>
      <c r="G50" s="40"/>
      <c r="H50" s="40"/>
      <c r="I50" s="148">
        <f>D51+D52</f>
        <v>5560</v>
      </c>
      <c r="J50" s="148">
        <f>E51+E52</f>
        <v>5560</v>
      </c>
      <c r="K50" s="93"/>
    </row>
    <row r="51" spans="1:14" s="41" customFormat="1" x14ac:dyDescent="0.2">
      <c r="A51" s="43" t="s">
        <v>23</v>
      </c>
      <c r="B51" s="78"/>
      <c r="C51" s="39">
        <v>0</v>
      </c>
      <c r="D51" s="204">
        <v>5560</v>
      </c>
      <c r="E51" s="39">
        <v>5560</v>
      </c>
      <c r="F51" s="136">
        <f t="shared" si="0"/>
        <v>100</v>
      </c>
      <c r="G51" s="40"/>
      <c r="H51" s="148">
        <f>C8+C9+C13+C14+C18+C19+C24+C25+C29+C30+C34+C35+C39+C40+C44+C45+C49+C50</f>
        <v>682087</v>
      </c>
      <c r="I51" s="148">
        <f>D8+D9+D13+D14+D18+D19+D24+D25+D29+D30+D34+D35+D39+D40+D44+D45+D49+D50</f>
        <v>736441</v>
      </c>
      <c r="J51" s="148">
        <f>E8+E9+E13+E14+E18+E19+E24+E25+E29+E30+E34+E35+E39+E40+E44+E45+E49+E50</f>
        <v>416479</v>
      </c>
      <c r="K51" s="93" t="s">
        <v>87</v>
      </c>
      <c r="N51" s="42"/>
    </row>
    <row r="52" spans="1:14" s="41" customFormat="1" ht="15" thickBot="1" x14ac:dyDescent="0.25">
      <c r="A52" s="57" t="s">
        <v>24</v>
      </c>
      <c r="B52" s="81"/>
      <c r="C52" s="58">
        <v>0</v>
      </c>
      <c r="D52" s="332">
        <v>0</v>
      </c>
      <c r="E52" s="332">
        <v>0</v>
      </c>
      <c r="F52" s="142">
        <v>0</v>
      </c>
      <c r="G52" s="40"/>
      <c r="H52" s="149">
        <f>C10+C11+C15+C16+C20+C21+C31+C32+C36+C37+C41+C42+C46+C47+C51+C52+C26+C27</f>
        <v>0</v>
      </c>
      <c r="I52" s="149">
        <f>H10+H15+H20+H26+H31+H36+H41+H46+I50</f>
        <v>22696</v>
      </c>
      <c r="J52" s="149">
        <f>I10+I15+I20+I26+I31+I36+I41+I46+J50</f>
        <v>17362</v>
      </c>
      <c r="K52" s="93" t="s">
        <v>84</v>
      </c>
      <c r="N52" s="42"/>
    </row>
    <row r="53" spans="1:14" s="41" customFormat="1" ht="13.5" hidden="1" customHeight="1" x14ac:dyDescent="0.2">
      <c r="A53" s="59"/>
      <c r="B53" s="60"/>
      <c r="C53" s="30">
        <f t="shared" ref="C53:E56" si="1">SUM(C49,C44,C39,C34,C29,C24,C18,C13,C8)</f>
        <v>678978</v>
      </c>
      <c r="D53" s="30">
        <f t="shared" si="1"/>
        <v>711018</v>
      </c>
      <c r="E53" s="30">
        <f t="shared" si="1"/>
        <v>396505</v>
      </c>
      <c r="F53" s="41" t="s">
        <v>32</v>
      </c>
      <c r="J53" s="120"/>
      <c r="K53" s="91"/>
      <c r="L53" s="61"/>
      <c r="N53" s="42"/>
    </row>
    <row r="54" spans="1:14" s="41" customFormat="1" ht="12.75" hidden="1" customHeight="1" x14ac:dyDescent="0.2">
      <c r="A54" s="59"/>
      <c r="B54" s="60"/>
      <c r="C54" s="30">
        <f t="shared" si="1"/>
        <v>3109</v>
      </c>
      <c r="D54" s="30">
        <f t="shared" si="1"/>
        <v>25423</v>
      </c>
      <c r="E54" s="30">
        <f t="shared" si="1"/>
        <v>19974</v>
      </c>
      <c r="F54" s="62" t="s">
        <v>33</v>
      </c>
      <c r="G54" s="62"/>
      <c r="H54" s="62"/>
      <c r="I54" s="62"/>
      <c r="J54" s="115"/>
      <c r="K54" s="91"/>
      <c r="N54" s="42"/>
    </row>
    <row r="55" spans="1:14" s="41" customFormat="1" ht="12.75" hidden="1" customHeight="1" x14ac:dyDescent="0.2">
      <c r="A55" s="59"/>
      <c r="B55" s="60"/>
      <c r="C55" s="30">
        <f t="shared" si="1"/>
        <v>0</v>
      </c>
      <c r="D55" s="30">
        <f t="shared" si="1"/>
        <v>22696</v>
      </c>
      <c r="E55" s="30">
        <f t="shared" si="1"/>
        <v>17362</v>
      </c>
      <c r="F55" s="62" t="s">
        <v>34</v>
      </c>
      <c r="G55" s="62"/>
      <c r="H55" s="62"/>
      <c r="I55" s="62"/>
      <c r="J55" s="115"/>
      <c r="K55" s="91"/>
      <c r="N55" s="42"/>
    </row>
    <row r="56" spans="1:14" s="41" customFormat="1" ht="12.75" hidden="1" customHeight="1" x14ac:dyDescent="0.2">
      <c r="A56" s="59"/>
      <c r="B56" s="60"/>
      <c r="C56" s="30">
        <f t="shared" si="1"/>
        <v>0</v>
      </c>
      <c r="D56" s="30">
        <f t="shared" si="1"/>
        <v>0</v>
      </c>
      <c r="E56" s="30">
        <f t="shared" si="1"/>
        <v>0</v>
      </c>
      <c r="F56" s="62" t="s">
        <v>35</v>
      </c>
      <c r="G56" s="62"/>
      <c r="H56" s="62"/>
      <c r="I56" s="62"/>
      <c r="J56" s="115"/>
      <c r="K56" s="91"/>
      <c r="N56" s="42"/>
    </row>
    <row r="57" spans="1:14" s="41" customFormat="1" ht="12.75" hidden="1" customHeight="1" x14ac:dyDescent="0.2">
      <c r="A57" s="59"/>
      <c r="B57" s="60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2" t="s">
        <v>36</v>
      </c>
      <c r="G57" s="62"/>
      <c r="H57" s="62"/>
      <c r="I57" s="62"/>
      <c r="J57" s="115"/>
      <c r="K57" s="91"/>
      <c r="N57" s="42"/>
    </row>
    <row r="58" spans="1:14" s="41" customFormat="1" ht="12.75" hidden="1" customHeight="1" x14ac:dyDescent="0.2">
      <c r="A58" s="59"/>
      <c r="B58" s="60"/>
      <c r="C58" s="63" t="e">
        <f>SUM(C53:C57)</f>
        <v>#REF!</v>
      </c>
      <c r="D58" s="63" t="e">
        <f>SUM(D53:D57)</f>
        <v>#REF!</v>
      </c>
      <c r="E58" s="63" t="e">
        <f>SUM(E53:E57)</f>
        <v>#REF!</v>
      </c>
      <c r="F58" s="62" t="s">
        <v>37</v>
      </c>
      <c r="G58" s="62"/>
      <c r="H58" s="62"/>
      <c r="I58" s="62"/>
      <c r="J58" s="115"/>
      <c r="K58" s="64"/>
      <c r="N58" s="42"/>
    </row>
    <row r="59" spans="1:14" s="41" customFormat="1" ht="12.75" hidden="1" customHeight="1" x14ac:dyDescent="0.2">
      <c r="A59" s="59"/>
      <c r="B59" s="60"/>
      <c r="C59" s="63"/>
      <c r="D59" s="63"/>
      <c r="E59" s="63"/>
      <c r="F59" s="62"/>
      <c r="G59" s="62"/>
      <c r="H59" s="62"/>
      <c r="I59" s="62"/>
      <c r="J59" s="115"/>
      <c r="K59" s="64"/>
      <c r="N59" s="42"/>
    </row>
    <row r="60" spans="1:14" s="41" customFormat="1" ht="12.75" hidden="1" customHeight="1" x14ac:dyDescent="0.2">
      <c r="A60" s="59"/>
      <c r="B60" s="60"/>
      <c r="C60" s="65">
        <f>C7+C12+C17+C23+C28+C33+C38+C43+C48</f>
        <v>687187</v>
      </c>
      <c r="D60" s="63">
        <f>D7+D12+D17+D23+D28+D33+D38+D43+D48</f>
        <v>764237</v>
      </c>
      <c r="E60" s="63">
        <f>E7+E12+E17+E23+E28+E33+E38+E43+E48</f>
        <v>437786</v>
      </c>
      <c r="F60" s="62" t="s">
        <v>38</v>
      </c>
      <c r="G60" s="62"/>
      <c r="H60" s="62"/>
      <c r="I60" s="62"/>
      <c r="J60" s="115"/>
      <c r="K60" s="66"/>
      <c r="N60" s="42"/>
    </row>
    <row r="61" spans="1:14" s="41" customFormat="1" ht="12.75" customHeight="1" thickTop="1" x14ac:dyDescent="0.2">
      <c r="A61" s="59"/>
      <c r="B61" s="60"/>
      <c r="C61" s="65"/>
      <c r="D61" s="63"/>
      <c r="E61" s="63"/>
      <c r="F61" s="62"/>
      <c r="G61" s="62"/>
      <c r="H61" s="62"/>
      <c r="I61" s="62"/>
      <c r="J61" s="115"/>
      <c r="K61" s="66"/>
      <c r="N61" s="42"/>
    </row>
    <row r="62" spans="1:14" s="41" customFormat="1" ht="12.75" customHeight="1" x14ac:dyDescent="0.2">
      <c r="A62" s="59"/>
      <c r="B62" s="60"/>
      <c r="E62" s="267">
        <f>SUM(E48,E43,E38,E33,E28,E23,E17,E12,E7)</f>
        <v>437786</v>
      </c>
      <c r="F62" s="62"/>
      <c r="G62" s="62"/>
      <c r="H62" s="62"/>
      <c r="I62" s="62"/>
      <c r="J62" s="115"/>
      <c r="K62" s="66"/>
      <c r="N62" s="42"/>
    </row>
    <row r="63" spans="1:14" s="41" customFormat="1" ht="12.75" customHeight="1" x14ac:dyDescent="0.2">
      <c r="A63" s="59"/>
      <c r="B63" s="60"/>
      <c r="C63" s="67"/>
      <c r="D63" s="63"/>
      <c r="E63" s="267">
        <f>SUM(C48,C43,C38,C33,C28,C23,C17,C12,C7)</f>
        <v>687187</v>
      </c>
      <c r="F63" s="63"/>
      <c r="G63" s="62"/>
      <c r="H63" s="62"/>
      <c r="I63" s="62"/>
      <c r="J63" s="115"/>
      <c r="K63" s="66"/>
      <c r="N63" s="42"/>
    </row>
    <row r="64" spans="1:14" s="41" customFormat="1" ht="12.75" customHeight="1" x14ac:dyDescent="0.2">
      <c r="A64" s="59"/>
      <c r="B64" s="60"/>
      <c r="C64" s="67"/>
      <c r="D64" s="63"/>
      <c r="E64" s="63"/>
      <c r="F64" s="62"/>
      <c r="G64" s="62"/>
      <c r="H64" s="62"/>
      <c r="I64" s="62"/>
      <c r="J64" s="115"/>
      <c r="K64" s="66"/>
      <c r="N64" s="42"/>
    </row>
    <row r="65" spans="1:15" s="41" customFormat="1" ht="12.75" customHeight="1" x14ac:dyDescent="0.2">
      <c r="A65" s="59"/>
      <c r="B65" s="60"/>
      <c r="C65" s="65"/>
      <c r="D65" s="63"/>
      <c r="E65" s="63"/>
      <c r="F65" s="62"/>
      <c r="G65" s="62"/>
      <c r="H65" s="62"/>
      <c r="I65" s="62"/>
      <c r="J65" s="115"/>
      <c r="K65" s="66"/>
      <c r="N65" s="42"/>
    </row>
    <row r="66" spans="1:15" s="41" customFormat="1" ht="12.75" customHeight="1" x14ac:dyDescent="0.2">
      <c r="A66" s="59"/>
      <c r="B66" s="60"/>
      <c r="C66" s="65"/>
      <c r="D66" s="63"/>
      <c r="E66" s="63"/>
      <c r="F66" s="62"/>
      <c r="G66" s="62"/>
      <c r="H66" s="62"/>
      <c r="I66" s="62"/>
      <c r="J66" s="115"/>
      <c r="K66" s="66"/>
      <c r="N66" s="42"/>
    </row>
    <row r="67" spans="1:15" s="41" customFormat="1" ht="12.75" customHeight="1" x14ac:dyDescent="0.2">
      <c r="A67" s="59"/>
      <c r="B67" s="60"/>
      <c r="C67" s="65"/>
      <c r="D67" s="205"/>
      <c r="E67" s="205"/>
      <c r="F67" s="62"/>
      <c r="G67" s="62"/>
      <c r="H67" s="62"/>
      <c r="I67" s="62"/>
      <c r="J67" s="115"/>
      <c r="K67" s="66"/>
      <c r="N67" s="42"/>
    </row>
    <row r="68" spans="1:15" s="41" customFormat="1" ht="12.75" customHeight="1" x14ac:dyDescent="0.2">
      <c r="A68" s="59"/>
      <c r="B68" s="60"/>
      <c r="C68" s="65"/>
      <c r="D68" s="205"/>
      <c r="E68" s="205"/>
      <c r="F68" s="62"/>
      <c r="G68" s="62"/>
      <c r="H68" s="62"/>
      <c r="I68" s="62"/>
      <c r="J68" s="115"/>
      <c r="K68" s="66"/>
      <c r="N68" s="42"/>
    </row>
    <row r="69" spans="1:15" ht="15" thickBot="1" x14ac:dyDescent="0.25">
      <c r="D69" s="333"/>
      <c r="E69" s="333"/>
      <c r="F69" s="30" t="s">
        <v>0</v>
      </c>
      <c r="G69" s="30"/>
      <c r="H69" s="30"/>
      <c r="I69" s="30"/>
      <c r="J69" s="115"/>
      <c r="K69" s="112"/>
    </row>
    <row r="70" spans="1:15" s="32" customFormat="1" thickTop="1" thickBot="1" x14ac:dyDescent="0.25">
      <c r="A70" s="255" t="s">
        <v>16</v>
      </c>
      <c r="B70" s="256" t="s">
        <v>17</v>
      </c>
      <c r="C70" s="257" t="s">
        <v>18</v>
      </c>
      <c r="D70" s="257" t="s">
        <v>19</v>
      </c>
      <c r="E70" s="257" t="s">
        <v>4</v>
      </c>
      <c r="F70" s="258" t="s">
        <v>5</v>
      </c>
      <c r="G70" s="31"/>
      <c r="H70" s="31"/>
      <c r="I70" s="31"/>
      <c r="J70" s="119"/>
      <c r="K70" s="110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6" t="s">
        <v>125</v>
      </c>
      <c r="G71" s="31"/>
      <c r="H71" s="31"/>
      <c r="I71" s="31"/>
      <c r="J71" s="119"/>
      <c r="K71" s="110"/>
      <c r="N71" s="33"/>
    </row>
    <row r="72" spans="1:15" s="68" customFormat="1" ht="15.75" thickTop="1" x14ac:dyDescent="0.25">
      <c r="A72" s="56" t="s">
        <v>39</v>
      </c>
      <c r="B72" s="181">
        <v>10</v>
      </c>
      <c r="C72" s="335">
        <f>C73+C78+C83</f>
        <v>470868</v>
      </c>
      <c r="D72" s="335">
        <f>D73+D78+D83</f>
        <v>5650008</v>
      </c>
      <c r="E72" s="335">
        <f>E73+E78+E83</f>
        <v>4723380</v>
      </c>
      <c r="F72" s="137">
        <f t="shared" ref="F72:F119" si="2">(E72/D72)*100</f>
        <v>83.599527646686525</v>
      </c>
      <c r="G72" s="35"/>
      <c r="H72" s="111"/>
      <c r="I72" s="111"/>
      <c r="J72" s="115"/>
      <c r="K72" s="111"/>
      <c r="N72" s="69"/>
    </row>
    <row r="73" spans="1:15" s="68" customFormat="1" x14ac:dyDescent="0.2">
      <c r="A73" s="70" t="s">
        <v>40</v>
      </c>
      <c r="B73" s="71"/>
      <c r="C73" s="72">
        <f>C74+C75+C76+C77</f>
        <v>60729</v>
      </c>
      <c r="D73" s="72">
        <f>D74+D75+D76+D77</f>
        <v>86757</v>
      </c>
      <c r="E73" s="72">
        <f>E74+E75+E76+E77</f>
        <v>81250</v>
      </c>
      <c r="F73" s="136">
        <f t="shared" si="2"/>
        <v>93.652385398296389</v>
      </c>
      <c r="G73" s="40"/>
      <c r="H73" s="40"/>
      <c r="I73" s="40"/>
      <c r="J73" s="121"/>
      <c r="K73" s="114"/>
      <c r="L73" s="125"/>
      <c r="M73" s="125"/>
      <c r="N73" s="113"/>
      <c r="O73" s="125"/>
    </row>
    <row r="74" spans="1:15" s="68" customFormat="1" x14ac:dyDescent="0.2">
      <c r="A74" s="73" t="s">
        <v>21</v>
      </c>
      <c r="B74" s="74"/>
      <c r="C74" s="39">
        <v>50229</v>
      </c>
      <c r="D74" s="39">
        <v>79385</v>
      </c>
      <c r="E74" s="39">
        <v>73878</v>
      </c>
      <c r="F74" s="136">
        <f t="shared" si="2"/>
        <v>93.062921206777091</v>
      </c>
      <c r="G74" s="40"/>
      <c r="H74" s="40"/>
      <c r="I74" s="40"/>
      <c r="J74" s="121"/>
      <c r="K74" s="93"/>
      <c r="L74" s="61"/>
      <c r="M74" s="125"/>
      <c r="N74" s="113"/>
      <c r="O74" s="125"/>
    </row>
    <row r="75" spans="1:15" s="68" customFormat="1" x14ac:dyDescent="0.2">
      <c r="A75" s="37" t="s">
        <v>22</v>
      </c>
      <c r="B75" s="75"/>
      <c r="C75" s="39">
        <v>10500</v>
      </c>
      <c r="D75" s="39">
        <v>6830</v>
      </c>
      <c r="E75" s="39">
        <v>6830</v>
      </c>
      <c r="F75" s="136">
        <f t="shared" si="2"/>
        <v>100</v>
      </c>
      <c r="G75" s="40"/>
      <c r="H75" s="40"/>
      <c r="I75" s="40"/>
      <c r="J75" s="121"/>
      <c r="K75" s="93"/>
      <c r="L75" s="89"/>
      <c r="M75" s="125"/>
      <c r="N75" s="113"/>
      <c r="O75" s="125"/>
    </row>
    <row r="76" spans="1:15" s="68" customFormat="1" x14ac:dyDescent="0.2">
      <c r="A76" s="43" t="s">
        <v>23</v>
      </c>
      <c r="B76" s="74"/>
      <c r="C76" s="39">
        <v>0</v>
      </c>
      <c r="D76" s="39">
        <v>542</v>
      </c>
      <c r="E76" s="39">
        <v>542</v>
      </c>
      <c r="F76" s="136">
        <f t="shared" si="2"/>
        <v>100</v>
      </c>
      <c r="G76" s="40"/>
      <c r="H76" s="40"/>
      <c r="I76" s="40"/>
      <c r="J76" s="121"/>
      <c r="K76" s="93"/>
      <c r="L76" s="126"/>
      <c r="M76" s="125"/>
      <c r="N76" s="113"/>
      <c r="O76" s="125"/>
    </row>
    <row r="77" spans="1:15" s="68" customFormat="1" x14ac:dyDescent="0.2">
      <c r="A77" s="76" t="s">
        <v>24</v>
      </c>
      <c r="B77" s="75"/>
      <c r="C77" s="39">
        <v>0</v>
      </c>
      <c r="D77" s="39">
        <v>0</v>
      </c>
      <c r="E77" s="39">
        <v>0</v>
      </c>
      <c r="F77" s="136">
        <v>0</v>
      </c>
      <c r="G77" s="40"/>
      <c r="H77" s="40"/>
      <c r="I77" s="40"/>
      <c r="J77" s="121"/>
      <c r="K77" s="93"/>
      <c r="L77" s="89"/>
      <c r="M77" s="125"/>
      <c r="N77" s="113"/>
      <c r="O77" s="125"/>
    </row>
    <row r="78" spans="1:15" s="68" customFormat="1" x14ac:dyDescent="0.2">
      <c r="A78" s="77" t="s">
        <v>42</v>
      </c>
      <c r="B78" s="75"/>
      <c r="C78" s="72">
        <f>C79+C80+C81+C82</f>
        <v>408139</v>
      </c>
      <c r="D78" s="72">
        <f>D79+D80+D81+D82</f>
        <v>2422214</v>
      </c>
      <c r="E78" s="72">
        <f>E79+E80+E81+E82</f>
        <v>2015934</v>
      </c>
      <c r="F78" s="136">
        <f t="shared" si="2"/>
        <v>83.226915540905964</v>
      </c>
      <c r="G78" s="40"/>
      <c r="H78" s="40"/>
      <c r="I78" s="40"/>
      <c r="J78" s="115"/>
      <c r="K78" s="114"/>
      <c r="L78" s="125"/>
      <c r="M78" s="125"/>
      <c r="N78" s="113"/>
      <c r="O78" s="125"/>
    </row>
    <row r="79" spans="1:15" s="68" customFormat="1" x14ac:dyDescent="0.2">
      <c r="A79" s="73" t="s">
        <v>21</v>
      </c>
      <c r="B79" s="75"/>
      <c r="C79" s="39">
        <v>408139</v>
      </c>
      <c r="D79" s="39">
        <v>417726</v>
      </c>
      <c r="E79" s="39">
        <v>342559</v>
      </c>
      <c r="F79" s="136">
        <f t="shared" si="2"/>
        <v>82.00566878767421</v>
      </c>
      <c r="G79" s="153"/>
      <c r="H79" s="153"/>
      <c r="I79" s="40"/>
      <c r="J79" s="115"/>
      <c r="K79" s="93"/>
      <c r="L79" s="125"/>
      <c r="M79" s="125"/>
      <c r="N79" s="113"/>
      <c r="O79" s="125"/>
    </row>
    <row r="80" spans="1:15" s="68" customFormat="1" x14ac:dyDescent="0.2">
      <c r="A80" s="37" t="s">
        <v>22</v>
      </c>
      <c r="B80" s="75"/>
      <c r="C80" s="39">
        <v>0</v>
      </c>
      <c r="D80" s="39">
        <v>4841</v>
      </c>
      <c r="E80" s="39">
        <v>4841</v>
      </c>
      <c r="F80" s="136">
        <f t="shared" si="2"/>
        <v>100</v>
      </c>
      <c r="G80" s="40"/>
      <c r="H80" s="40"/>
      <c r="I80" s="40"/>
      <c r="J80" s="115"/>
      <c r="K80" s="93"/>
      <c r="L80" s="125"/>
      <c r="M80" s="125"/>
      <c r="N80" s="113"/>
      <c r="O80" s="125"/>
    </row>
    <row r="81" spans="1:15" s="68" customFormat="1" x14ac:dyDescent="0.2">
      <c r="A81" s="76" t="s">
        <v>23</v>
      </c>
      <c r="B81" s="75"/>
      <c r="C81" s="39">
        <v>0</v>
      </c>
      <c r="D81" s="39">
        <v>1999647</v>
      </c>
      <c r="E81" s="39">
        <v>1668534</v>
      </c>
      <c r="F81" s="136">
        <f t="shared" si="2"/>
        <v>83.441427411938207</v>
      </c>
      <c r="G81" s="40"/>
      <c r="H81" s="40"/>
      <c r="I81" s="40"/>
      <c r="J81" s="121"/>
      <c r="K81" s="93"/>
      <c r="L81" s="125"/>
      <c r="M81" s="125"/>
      <c r="N81" s="113"/>
      <c r="O81" s="125"/>
    </row>
    <row r="82" spans="1:15" s="68" customFormat="1" x14ac:dyDescent="0.2">
      <c r="A82" s="76" t="s">
        <v>24</v>
      </c>
      <c r="B82" s="75"/>
      <c r="C82" s="39">
        <v>0</v>
      </c>
      <c r="D82" s="39">
        <v>0</v>
      </c>
      <c r="E82" s="39">
        <v>0</v>
      </c>
      <c r="F82" s="136">
        <v>0</v>
      </c>
      <c r="G82" s="40"/>
      <c r="H82" s="40"/>
      <c r="I82" s="40"/>
      <c r="J82" s="121"/>
      <c r="K82" s="93"/>
      <c r="L82" s="125"/>
      <c r="M82" s="125"/>
      <c r="N82" s="113"/>
      <c r="O82" s="125"/>
    </row>
    <row r="83" spans="1:15" s="68" customFormat="1" x14ac:dyDescent="0.2">
      <c r="A83" s="77" t="s">
        <v>65</v>
      </c>
      <c r="B83" s="75"/>
      <c r="C83" s="72">
        <f>C84+C85+C86+C87</f>
        <v>2000</v>
      </c>
      <c r="D83" s="72">
        <f>D84+D85+D86+D87</f>
        <v>3141037</v>
      </c>
      <c r="E83" s="72">
        <f>E84+E85+E86+E87</f>
        <v>2626196</v>
      </c>
      <c r="F83" s="136">
        <f t="shared" si="2"/>
        <v>83.609202947943629</v>
      </c>
      <c r="G83" s="40"/>
      <c r="H83" s="40"/>
      <c r="I83" s="40"/>
      <c r="J83" s="121"/>
      <c r="K83" s="114"/>
      <c r="L83" s="125"/>
      <c r="M83" s="125"/>
      <c r="N83" s="113"/>
      <c r="O83" s="125"/>
    </row>
    <row r="84" spans="1:15" s="68" customFormat="1" x14ac:dyDescent="0.2">
      <c r="A84" s="73" t="s">
        <v>21</v>
      </c>
      <c r="B84" s="75"/>
      <c r="C84" s="39">
        <v>2000</v>
      </c>
      <c r="D84" s="353">
        <v>1908</v>
      </c>
      <c r="E84" s="353">
        <v>1346</v>
      </c>
      <c r="F84" s="136">
        <f t="shared" si="2"/>
        <v>70.545073375262064</v>
      </c>
      <c r="G84" s="40"/>
      <c r="H84" s="40"/>
      <c r="I84" s="40"/>
      <c r="J84" s="121"/>
      <c r="K84" s="93"/>
      <c r="L84" s="125"/>
      <c r="M84" s="127"/>
      <c r="N84" s="113"/>
      <c r="O84" s="125"/>
    </row>
    <row r="85" spans="1:15" s="68" customFormat="1" x14ac:dyDescent="0.2">
      <c r="A85" s="37" t="s">
        <v>22</v>
      </c>
      <c r="B85" s="75"/>
      <c r="C85" s="39">
        <v>0</v>
      </c>
      <c r="D85" s="39">
        <v>0</v>
      </c>
      <c r="E85" s="39">
        <v>0</v>
      </c>
      <c r="F85" s="136">
        <v>0</v>
      </c>
      <c r="G85" s="40"/>
      <c r="H85" s="40"/>
      <c r="I85" s="40"/>
      <c r="J85" s="121"/>
      <c r="K85" s="93"/>
      <c r="L85" s="125"/>
      <c r="M85" s="128"/>
      <c r="N85" s="113"/>
      <c r="O85" s="125"/>
    </row>
    <row r="86" spans="1:15" s="68" customFormat="1" x14ac:dyDescent="0.2">
      <c r="A86" s="76" t="s">
        <v>23</v>
      </c>
      <c r="B86" s="75"/>
      <c r="C86" s="39">
        <v>0</v>
      </c>
      <c r="D86" s="39">
        <v>3139129</v>
      </c>
      <c r="E86" s="39">
        <v>2624850</v>
      </c>
      <c r="F86" s="136">
        <f t="shared" si="2"/>
        <v>83.617143481519875</v>
      </c>
      <c r="G86" s="40"/>
      <c r="H86" s="40"/>
      <c r="I86" s="334">
        <f>D76+D77+D81+D82+D86+D87</f>
        <v>5139318</v>
      </c>
      <c r="J86" s="334">
        <f>E76+E77+E81+E82+E86+E87</f>
        <v>4293926</v>
      </c>
      <c r="K86" s="93"/>
      <c r="L86" s="125"/>
      <c r="M86" s="113"/>
      <c r="N86" s="113"/>
      <c r="O86" s="125"/>
    </row>
    <row r="87" spans="1:15" s="68" customFormat="1" x14ac:dyDescent="0.2">
      <c r="A87" s="76" t="s">
        <v>24</v>
      </c>
      <c r="B87" s="75"/>
      <c r="C87" s="39">
        <v>0</v>
      </c>
      <c r="D87" s="39">
        <v>0</v>
      </c>
      <c r="E87" s="39">
        <v>0</v>
      </c>
      <c r="F87" s="141">
        <v>0</v>
      </c>
      <c r="G87" s="40"/>
      <c r="H87" s="40"/>
      <c r="I87" s="266"/>
      <c r="J87" s="121"/>
      <c r="K87" s="93"/>
      <c r="L87" s="125"/>
      <c r="M87" s="113"/>
      <c r="N87" s="113"/>
      <c r="O87" s="125"/>
    </row>
    <row r="88" spans="1:15" ht="15" x14ac:dyDescent="0.25">
      <c r="A88" s="47" t="s">
        <v>43</v>
      </c>
      <c r="B88" s="181">
        <v>11</v>
      </c>
      <c r="C88" s="335">
        <f>C89+C94</f>
        <v>266437</v>
      </c>
      <c r="D88" s="335">
        <f>D89+D94</f>
        <v>289178</v>
      </c>
      <c r="E88" s="335">
        <f>E89+E94</f>
        <v>195389</v>
      </c>
      <c r="F88" s="137">
        <f t="shared" si="2"/>
        <v>67.567034836674992</v>
      </c>
      <c r="G88" s="35"/>
      <c r="H88" s="111"/>
      <c r="I88" s="111"/>
      <c r="J88" s="115"/>
      <c r="K88" s="111"/>
      <c r="L88" s="129"/>
      <c r="M88" s="129"/>
      <c r="N88" s="130"/>
      <c r="O88" s="129"/>
    </row>
    <row r="89" spans="1:15" s="41" customFormat="1" x14ac:dyDescent="0.2">
      <c r="A89" s="70" t="s">
        <v>40</v>
      </c>
      <c r="B89" s="78"/>
      <c r="C89" s="72">
        <f>C90+C91+C92+C93</f>
        <v>10191</v>
      </c>
      <c r="D89" s="72">
        <f>D90+D91+D92+D93</f>
        <v>21528</v>
      </c>
      <c r="E89" s="72">
        <f>E90+E91+E92+E93</f>
        <v>11978</v>
      </c>
      <c r="F89" s="136">
        <f t="shared" si="2"/>
        <v>55.639167595689329</v>
      </c>
      <c r="G89" s="79"/>
      <c r="H89" s="79"/>
      <c r="I89" s="79"/>
      <c r="J89" s="115"/>
      <c r="K89" s="114"/>
      <c r="L89" s="90"/>
      <c r="M89" s="90"/>
      <c r="N89" s="91"/>
      <c r="O89" s="90"/>
    </row>
    <row r="90" spans="1:15" s="41" customFormat="1" x14ac:dyDescent="0.2">
      <c r="A90" s="73" t="s">
        <v>21</v>
      </c>
      <c r="B90" s="78"/>
      <c r="C90" s="39">
        <v>10191</v>
      </c>
      <c r="D90" s="39">
        <v>15628</v>
      </c>
      <c r="E90" s="39">
        <v>7411</v>
      </c>
      <c r="F90" s="136">
        <f t="shared" si="2"/>
        <v>47.421295111338623</v>
      </c>
      <c r="G90" s="79"/>
      <c r="H90" s="79"/>
      <c r="I90" s="79"/>
      <c r="J90" s="115"/>
      <c r="K90" s="93"/>
      <c r="L90" s="126"/>
      <c r="M90" s="90"/>
      <c r="N90" s="91"/>
      <c r="O90" s="90"/>
    </row>
    <row r="91" spans="1:15" s="41" customFormat="1" x14ac:dyDescent="0.2">
      <c r="A91" s="37" t="s">
        <v>22</v>
      </c>
      <c r="B91" s="78"/>
      <c r="C91" s="39">
        <v>0</v>
      </c>
      <c r="D91" s="39">
        <v>400</v>
      </c>
      <c r="E91" s="39">
        <v>400</v>
      </c>
      <c r="F91" s="136">
        <f t="shared" si="2"/>
        <v>100</v>
      </c>
      <c r="G91" s="79"/>
      <c r="H91" s="79"/>
      <c r="I91" s="79"/>
      <c r="J91" s="115"/>
      <c r="K91" s="93"/>
      <c r="L91" s="90"/>
      <c r="M91" s="90"/>
      <c r="N91" s="91"/>
      <c r="O91" s="90"/>
    </row>
    <row r="92" spans="1:15" s="41" customFormat="1" x14ac:dyDescent="0.2">
      <c r="A92" s="43" t="s">
        <v>23</v>
      </c>
      <c r="B92" s="78"/>
      <c r="C92" s="39">
        <v>0</v>
      </c>
      <c r="D92" s="204">
        <v>5500</v>
      </c>
      <c r="E92" s="39">
        <v>4167</v>
      </c>
      <c r="F92" s="136">
        <f t="shared" si="2"/>
        <v>75.763636363636365</v>
      </c>
      <c r="G92" s="79"/>
      <c r="H92" s="79"/>
      <c r="I92" s="79"/>
      <c r="J92" s="115"/>
      <c r="K92" s="93"/>
      <c r="L92" s="90"/>
      <c r="M92" s="90"/>
      <c r="N92" s="91"/>
      <c r="O92" s="90"/>
    </row>
    <row r="93" spans="1:15" s="41" customFormat="1" x14ac:dyDescent="0.2">
      <c r="A93" s="76" t="s">
        <v>24</v>
      </c>
      <c r="B93" s="78"/>
      <c r="C93" s="39">
        <v>0</v>
      </c>
      <c r="D93" s="39">
        <v>0</v>
      </c>
      <c r="E93" s="39">
        <v>0</v>
      </c>
      <c r="F93" s="136">
        <v>0</v>
      </c>
      <c r="G93" s="79"/>
      <c r="H93" s="79"/>
      <c r="I93" s="79"/>
      <c r="J93" s="115"/>
      <c r="K93" s="93"/>
      <c r="L93" s="90"/>
      <c r="M93" s="90"/>
      <c r="N93" s="91"/>
      <c r="O93" s="90"/>
    </row>
    <row r="94" spans="1:15" s="41" customFormat="1" x14ac:dyDescent="0.2">
      <c r="A94" s="77" t="s">
        <v>42</v>
      </c>
      <c r="B94" s="78"/>
      <c r="C94" s="72">
        <f>C95+C96+C97+C98</f>
        <v>256246</v>
      </c>
      <c r="D94" s="354">
        <f>D95+D96+D97+D98</f>
        <v>267650</v>
      </c>
      <c r="E94" s="72">
        <f>E95+E96+E97+E98</f>
        <v>183411</v>
      </c>
      <c r="F94" s="136">
        <f t="shared" si="2"/>
        <v>68.526433775453029</v>
      </c>
      <c r="G94" s="79"/>
      <c r="H94" s="79"/>
      <c r="I94" s="79"/>
      <c r="J94" s="115"/>
      <c r="K94" s="114"/>
      <c r="L94" s="90"/>
      <c r="M94" s="90"/>
      <c r="N94" s="91"/>
      <c r="O94" s="90"/>
    </row>
    <row r="95" spans="1:15" s="41" customFormat="1" x14ac:dyDescent="0.2">
      <c r="A95" s="73" t="s">
        <v>21</v>
      </c>
      <c r="B95" s="78"/>
      <c r="C95" s="39">
        <v>256246</v>
      </c>
      <c r="D95" s="39">
        <v>263956</v>
      </c>
      <c r="E95" s="39">
        <v>180495</v>
      </c>
      <c r="F95" s="136">
        <f t="shared" si="2"/>
        <v>68.380714967646128</v>
      </c>
      <c r="G95" s="79"/>
      <c r="H95" s="79"/>
      <c r="I95" s="79"/>
      <c r="J95" s="115"/>
      <c r="K95" s="93"/>
      <c r="L95" s="90"/>
      <c r="M95" s="90"/>
      <c r="N95" s="91"/>
      <c r="O95" s="90"/>
    </row>
    <row r="96" spans="1:15" s="41" customFormat="1" x14ac:dyDescent="0.2">
      <c r="A96" s="37" t="s">
        <v>22</v>
      </c>
      <c r="B96" s="78"/>
      <c r="C96" s="39">
        <v>0</v>
      </c>
      <c r="D96" s="39">
        <v>1954</v>
      </c>
      <c r="E96" s="39">
        <v>1537</v>
      </c>
      <c r="F96" s="136">
        <f t="shared" si="2"/>
        <v>78.659160696008186</v>
      </c>
      <c r="G96" s="79"/>
      <c r="H96" s="79"/>
      <c r="I96" s="40">
        <f>D92+D93+D97+D98</f>
        <v>7240</v>
      </c>
      <c r="J96" s="40">
        <f>E92+E93+E97+E98</f>
        <v>5546</v>
      </c>
      <c r="K96" s="93"/>
      <c r="L96" s="90"/>
      <c r="M96" s="90"/>
      <c r="N96" s="91"/>
      <c r="O96" s="90"/>
    </row>
    <row r="97" spans="1:15" s="41" customFormat="1" x14ac:dyDescent="0.2">
      <c r="A97" s="76" t="s">
        <v>23</v>
      </c>
      <c r="B97" s="78"/>
      <c r="C97" s="39">
        <v>0</v>
      </c>
      <c r="D97" s="39">
        <v>1740</v>
      </c>
      <c r="E97" s="39">
        <v>1379</v>
      </c>
      <c r="F97" s="136">
        <f t="shared" si="2"/>
        <v>79.252873563218401</v>
      </c>
      <c r="G97" s="79"/>
      <c r="H97" s="79"/>
      <c r="I97" s="79"/>
      <c r="J97" s="115"/>
      <c r="K97" s="93"/>
      <c r="L97" s="90"/>
      <c r="M97" s="90"/>
      <c r="N97" s="91"/>
      <c r="O97" s="90"/>
    </row>
    <row r="98" spans="1:15" s="41" customFormat="1" x14ac:dyDescent="0.2">
      <c r="A98" s="76" t="s">
        <v>24</v>
      </c>
      <c r="B98" s="78"/>
      <c r="C98" s="39">
        <v>0</v>
      </c>
      <c r="D98" s="39">
        <v>0</v>
      </c>
      <c r="E98" s="39">
        <v>0</v>
      </c>
      <c r="F98" s="141">
        <v>0</v>
      </c>
      <c r="G98" s="79"/>
      <c r="H98" s="79"/>
      <c r="I98" s="79"/>
      <c r="J98" s="115"/>
      <c r="K98" s="93"/>
      <c r="L98" s="90"/>
      <c r="M98" s="90"/>
      <c r="N98" s="91"/>
      <c r="O98" s="90"/>
    </row>
    <row r="99" spans="1:15" ht="15" customHeight="1" x14ac:dyDescent="0.25">
      <c r="A99" s="341" t="s">
        <v>44</v>
      </c>
      <c r="B99" s="181">
        <v>12</v>
      </c>
      <c r="C99" s="335">
        <f>C100+C105</f>
        <v>1310697</v>
      </c>
      <c r="D99" s="335">
        <f>D100+D105</f>
        <v>1608302</v>
      </c>
      <c r="E99" s="335">
        <f>E100+E105</f>
        <v>1318823</v>
      </c>
      <c r="F99" s="137">
        <f t="shared" si="2"/>
        <v>82.000955044512779</v>
      </c>
      <c r="G99" s="35"/>
      <c r="H99" s="111"/>
      <c r="I99" s="111"/>
      <c r="J99" s="115"/>
      <c r="K99" s="111"/>
      <c r="L99" s="129"/>
      <c r="M99" s="129"/>
      <c r="N99" s="130"/>
      <c r="O99" s="129"/>
    </row>
    <row r="100" spans="1:15" ht="15" customHeight="1" x14ac:dyDescent="0.2">
      <c r="A100" s="70" t="s">
        <v>40</v>
      </c>
      <c r="B100" s="71"/>
      <c r="C100" s="72">
        <f>C101+C102+C103+C104</f>
        <v>790644</v>
      </c>
      <c r="D100" s="72">
        <f>D101+D102+D103+D104</f>
        <v>1038569</v>
      </c>
      <c r="E100" s="363">
        <f>E101+E102+E103+E104</f>
        <v>845737</v>
      </c>
      <c r="F100" s="136">
        <f t="shared" si="2"/>
        <v>81.432913942164646</v>
      </c>
      <c r="G100" s="79"/>
      <c r="H100" s="79"/>
      <c r="I100" s="79"/>
      <c r="J100" s="115"/>
      <c r="K100" s="114"/>
      <c r="L100" s="129"/>
      <c r="M100" s="129"/>
      <c r="N100" s="130"/>
      <c r="O100" s="129"/>
    </row>
    <row r="101" spans="1:15" ht="15" customHeight="1" x14ac:dyDescent="0.2">
      <c r="A101" s="73" t="s">
        <v>21</v>
      </c>
      <c r="B101" s="71"/>
      <c r="C101" s="39">
        <v>790644</v>
      </c>
      <c r="D101" s="39">
        <v>811529</v>
      </c>
      <c r="E101" s="39">
        <v>657027</v>
      </c>
      <c r="F101" s="136">
        <f t="shared" si="2"/>
        <v>80.961616898471902</v>
      </c>
      <c r="G101" s="40"/>
      <c r="H101" s="40"/>
      <c r="I101" s="40"/>
      <c r="J101" s="115"/>
      <c r="K101" s="93"/>
      <c r="L101" s="126"/>
      <c r="M101" s="129"/>
      <c r="N101" s="130"/>
      <c r="O101" s="129"/>
    </row>
    <row r="102" spans="1:15" ht="15" customHeight="1" x14ac:dyDescent="0.2">
      <c r="A102" s="37" t="s">
        <v>22</v>
      </c>
      <c r="B102" s="71"/>
      <c r="C102" s="39">
        <v>0</v>
      </c>
      <c r="D102" s="39">
        <v>18470</v>
      </c>
      <c r="E102" s="39">
        <v>14900</v>
      </c>
      <c r="F102" s="136">
        <f t="shared" si="2"/>
        <v>80.671358960476454</v>
      </c>
      <c r="G102" s="40"/>
      <c r="H102" s="40"/>
      <c r="I102" s="40"/>
      <c r="J102" s="115"/>
      <c r="K102" s="93"/>
      <c r="L102" s="129"/>
      <c r="M102" s="129"/>
      <c r="N102" s="130"/>
      <c r="O102" s="129"/>
    </row>
    <row r="103" spans="1:15" ht="15" customHeight="1" x14ac:dyDescent="0.2">
      <c r="A103" s="43" t="s">
        <v>23</v>
      </c>
      <c r="B103" s="71"/>
      <c r="C103" s="39">
        <v>0</v>
      </c>
      <c r="D103" s="39">
        <v>208570</v>
      </c>
      <c r="E103" s="39">
        <v>173810</v>
      </c>
      <c r="F103" s="136">
        <f t="shared" si="2"/>
        <v>83.334132425564562</v>
      </c>
      <c r="G103" s="40"/>
      <c r="H103" s="40"/>
      <c r="I103" s="40"/>
      <c r="J103" s="115"/>
      <c r="K103" s="93"/>
      <c r="L103" s="129"/>
      <c r="M103" s="129"/>
      <c r="N103" s="130"/>
      <c r="O103" s="129"/>
    </row>
    <row r="104" spans="1:15" ht="15" customHeight="1" x14ac:dyDescent="0.2">
      <c r="A104" s="76" t="s">
        <v>24</v>
      </c>
      <c r="B104" s="71"/>
      <c r="C104" s="39">
        <v>0</v>
      </c>
      <c r="D104" s="39">
        <v>0</v>
      </c>
      <c r="E104" s="39">
        <v>0</v>
      </c>
      <c r="F104" s="136">
        <v>0</v>
      </c>
      <c r="G104" s="40"/>
      <c r="H104" s="40"/>
      <c r="I104" s="40"/>
      <c r="J104" s="115"/>
      <c r="K104" s="93"/>
      <c r="L104" s="129"/>
      <c r="M104" s="129"/>
      <c r="N104" s="130"/>
      <c r="O104" s="129"/>
    </row>
    <row r="105" spans="1:15" ht="15" customHeight="1" x14ac:dyDescent="0.2">
      <c r="A105" s="77" t="s">
        <v>42</v>
      </c>
      <c r="B105" s="71"/>
      <c r="C105" s="72">
        <f>C106+C107+C108+C109</f>
        <v>520053</v>
      </c>
      <c r="D105" s="72">
        <f>D106+D107+D108+D109</f>
        <v>569733</v>
      </c>
      <c r="E105" s="72">
        <f>E106+E107+E108+E109</f>
        <v>473086</v>
      </c>
      <c r="F105" s="136">
        <f t="shared" si="2"/>
        <v>83.03643987622273</v>
      </c>
      <c r="G105" s="79"/>
      <c r="H105" s="79"/>
      <c r="I105" s="79"/>
      <c r="J105" s="115"/>
      <c r="K105" s="114"/>
      <c r="L105" s="129"/>
      <c r="M105" s="129"/>
      <c r="N105" s="130"/>
      <c r="O105" s="129"/>
    </row>
    <row r="106" spans="1:15" ht="15" customHeight="1" x14ac:dyDescent="0.2">
      <c r="A106" s="73" t="s">
        <v>21</v>
      </c>
      <c r="B106" s="71"/>
      <c r="C106" s="39">
        <v>520053</v>
      </c>
      <c r="D106" s="39">
        <v>540053</v>
      </c>
      <c r="E106" s="39">
        <v>443406</v>
      </c>
      <c r="F106" s="136">
        <f t="shared" si="2"/>
        <v>82.104163850585039</v>
      </c>
      <c r="G106" s="40"/>
      <c r="H106" s="40"/>
      <c r="I106" s="40"/>
      <c r="J106" s="115"/>
      <c r="K106" s="93"/>
      <c r="L106" s="129"/>
      <c r="M106" s="129"/>
      <c r="N106" s="130"/>
      <c r="O106" s="129"/>
    </row>
    <row r="107" spans="1:15" ht="15" customHeight="1" x14ac:dyDescent="0.2">
      <c r="A107" s="37" t="s">
        <v>22</v>
      </c>
      <c r="B107" s="71"/>
      <c r="C107" s="39">
        <v>0</v>
      </c>
      <c r="D107" s="39">
        <v>29254</v>
      </c>
      <c r="E107" s="39">
        <v>29254</v>
      </c>
      <c r="F107" s="136">
        <f t="shared" si="2"/>
        <v>100</v>
      </c>
      <c r="G107" s="40"/>
      <c r="H107" s="40"/>
      <c r="I107" s="40"/>
      <c r="J107" s="115"/>
      <c r="K107" s="93"/>
      <c r="L107" s="129"/>
      <c r="M107" s="129"/>
      <c r="N107" s="130"/>
      <c r="O107" s="129"/>
    </row>
    <row r="108" spans="1:15" ht="15" customHeight="1" x14ac:dyDescent="0.2">
      <c r="A108" s="76" t="s">
        <v>23</v>
      </c>
      <c r="B108" s="71"/>
      <c r="C108" s="39">
        <v>0</v>
      </c>
      <c r="D108" s="39">
        <v>116</v>
      </c>
      <c r="E108" s="39">
        <v>116</v>
      </c>
      <c r="F108" s="136">
        <f t="shared" si="2"/>
        <v>100</v>
      </c>
      <c r="G108" s="40"/>
      <c r="H108" s="40"/>
      <c r="I108" s="40">
        <f>D103+D104+D108+D109</f>
        <v>208996</v>
      </c>
      <c r="J108" s="40">
        <f>E103+E104+E108+E109</f>
        <v>174236</v>
      </c>
      <c r="K108" s="93"/>
      <c r="L108" s="129"/>
      <c r="M108" s="129"/>
      <c r="N108" s="130"/>
      <c r="O108" s="129"/>
    </row>
    <row r="109" spans="1:15" ht="15" customHeight="1" x14ac:dyDescent="0.2">
      <c r="A109" s="76" t="s">
        <v>24</v>
      </c>
      <c r="B109" s="71"/>
      <c r="C109" s="39">
        <v>0</v>
      </c>
      <c r="D109" s="39">
        <v>310</v>
      </c>
      <c r="E109" s="39">
        <v>310</v>
      </c>
      <c r="F109" s="141">
        <f t="shared" si="2"/>
        <v>100</v>
      </c>
      <c r="G109" s="40"/>
      <c r="H109" s="40"/>
      <c r="I109" s="40"/>
      <c r="J109" s="115"/>
      <c r="K109" s="93"/>
      <c r="L109" s="129"/>
      <c r="M109" s="129"/>
      <c r="N109" s="130"/>
      <c r="O109" s="129"/>
    </row>
    <row r="110" spans="1:15" ht="15" customHeight="1" x14ac:dyDescent="0.25">
      <c r="A110" s="56" t="s">
        <v>45</v>
      </c>
      <c r="B110" s="181">
        <v>13</v>
      </c>
      <c r="C110" s="335">
        <f>C111+C116</f>
        <v>189884</v>
      </c>
      <c r="D110" s="335">
        <f>D111+D116</f>
        <v>205454</v>
      </c>
      <c r="E110" s="335">
        <f>E111+E116</f>
        <v>171468</v>
      </c>
      <c r="F110" s="137">
        <f t="shared" si="2"/>
        <v>83.458097676365512</v>
      </c>
      <c r="G110" s="35"/>
      <c r="H110" s="111"/>
      <c r="I110" s="111"/>
      <c r="J110" s="115"/>
      <c r="K110" s="111"/>
      <c r="L110" s="129"/>
      <c r="M110" s="129"/>
      <c r="N110" s="130"/>
      <c r="O110" s="129"/>
    </row>
    <row r="111" spans="1:15" s="41" customFormat="1" x14ac:dyDescent="0.2">
      <c r="A111" s="70" t="s">
        <v>40</v>
      </c>
      <c r="B111" s="78"/>
      <c r="C111" s="72">
        <f>C112+C113+C114+C115</f>
        <v>59705</v>
      </c>
      <c r="D111" s="72">
        <f>D112+D113+D114+D115</f>
        <v>71285</v>
      </c>
      <c r="E111" s="72">
        <f>E112+E113+E114+E115</f>
        <v>59536</v>
      </c>
      <c r="F111" s="136">
        <f t="shared" si="2"/>
        <v>83.518271726169601</v>
      </c>
      <c r="G111" s="79"/>
      <c r="H111" s="79"/>
      <c r="I111" s="79"/>
      <c r="J111" s="115"/>
      <c r="K111" s="114"/>
      <c r="L111" s="90"/>
      <c r="M111" s="90"/>
      <c r="N111" s="91"/>
      <c r="O111" s="90"/>
    </row>
    <row r="112" spans="1:15" s="41" customFormat="1" x14ac:dyDescent="0.2">
      <c r="A112" s="73" t="s">
        <v>21</v>
      </c>
      <c r="B112" s="78"/>
      <c r="C112" s="39">
        <v>59705</v>
      </c>
      <c r="D112" s="39">
        <v>70235</v>
      </c>
      <c r="E112" s="39">
        <v>58486</v>
      </c>
      <c r="F112" s="136">
        <f t="shared" si="2"/>
        <v>83.271872997793125</v>
      </c>
      <c r="G112" s="40"/>
      <c r="H112" s="40"/>
      <c r="I112" s="40"/>
      <c r="J112" s="115"/>
      <c r="K112" s="93"/>
      <c r="L112" s="126"/>
      <c r="M112" s="90"/>
      <c r="N112" s="91"/>
      <c r="O112" s="90"/>
    </row>
    <row r="113" spans="1:15" s="41" customFormat="1" x14ac:dyDescent="0.2">
      <c r="A113" s="37" t="s">
        <v>22</v>
      </c>
      <c r="B113" s="78"/>
      <c r="C113" s="39">
        <v>0</v>
      </c>
      <c r="D113" s="39">
        <v>1050</v>
      </c>
      <c r="E113" s="39">
        <v>1050</v>
      </c>
      <c r="F113" s="136">
        <f t="shared" si="2"/>
        <v>100</v>
      </c>
      <c r="G113" s="40"/>
      <c r="H113" s="40"/>
      <c r="I113" s="40"/>
      <c r="J113" s="115"/>
      <c r="K113" s="93"/>
      <c r="L113" s="90"/>
      <c r="M113" s="90"/>
      <c r="N113" s="91"/>
      <c r="O113" s="90"/>
    </row>
    <row r="114" spans="1:15" s="41" customFormat="1" x14ac:dyDescent="0.2">
      <c r="A114" s="43" t="s">
        <v>23</v>
      </c>
      <c r="B114" s="78"/>
      <c r="C114" s="39">
        <v>0</v>
      </c>
      <c r="D114" s="39">
        <v>0</v>
      </c>
      <c r="E114" s="39">
        <v>0</v>
      </c>
      <c r="F114" s="136">
        <v>0</v>
      </c>
      <c r="G114" s="40"/>
      <c r="H114" s="40"/>
      <c r="I114" s="40"/>
      <c r="J114" s="115"/>
      <c r="K114" s="93"/>
      <c r="L114" s="90"/>
      <c r="M114" s="90"/>
      <c r="N114" s="91"/>
      <c r="O114" s="90"/>
    </row>
    <row r="115" spans="1:15" s="41" customFormat="1" x14ac:dyDescent="0.2">
      <c r="A115" s="76" t="s">
        <v>24</v>
      </c>
      <c r="B115" s="78"/>
      <c r="C115" s="39">
        <v>0</v>
      </c>
      <c r="D115" s="39">
        <v>0</v>
      </c>
      <c r="E115" s="39">
        <v>0</v>
      </c>
      <c r="F115" s="136">
        <v>0</v>
      </c>
      <c r="G115" s="40"/>
      <c r="H115" s="40"/>
      <c r="I115" s="40"/>
      <c r="J115" s="115"/>
      <c r="K115" s="93"/>
      <c r="L115" s="90"/>
      <c r="M115" s="90"/>
      <c r="N115" s="91"/>
      <c r="O115" s="90"/>
    </row>
    <row r="116" spans="1:15" s="41" customFormat="1" x14ac:dyDescent="0.2">
      <c r="A116" s="77" t="s">
        <v>42</v>
      </c>
      <c r="B116" s="78"/>
      <c r="C116" s="72">
        <f>C117+C118+C119+C120</f>
        <v>130179</v>
      </c>
      <c r="D116" s="72">
        <f>D117+D118+D119+D120</f>
        <v>134169</v>
      </c>
      <c r="E116" s="72">
        <f>E117+E118+E119+E120</f>
        <v>111932</v>
      </c>
      <c r="F116" s="136">
        <f t="shared" si="2"/>
        <v>83.426126750590669</v>
      </c>
      <c r="G116" s="79"/>
      <c r="H116" s="79"/>
      <c r="I116" s="79"/>
      <c r="J116" s="115"/>
      <c r="K116" s="114"/>
      <c r="L116" s="90"/>
      <c r="M116" s="90"/>
      <c r="N116" s="91"/>
      <c r="O116" s="90"/>
    </row>
    <row r="117" spans="1:15" s="41" customFormat="1" x14ac:dyDescent="0.2">
      <c r="A117" s="73" t="s">
        <v>21</v>
      </c>
      <c r="B117" s="78"/>
      <c r="C117" s="39">
        <v>126079</v>
      </c>
      <c r="D117" s="39">
        <v>129615</v>
      </c>
      <c r="E117" s="39">
        <v>107378</v>
      </c>
      <c r="F117" s="136">
        <f t="shared" si="2"/>
        <v>82.84380665818</v>
      </c>
      <c r="G117" s="40"/>
      <c r="H117" s="40"/>
      <c r="I117" s="40"/>
      <c r="J117" s="115"/>
      <c r="K117" s="93"/>
      <c r="L117" s="90"/>
      <c r="M117" s="90"/>
      <c r="N117" s="91"/>
      <c r="O117" s="90"/>
    </row>
    <row r="118" spans="1:15" s="41" customFormat="1" x14ac:dyDescent="0.2">
      <c r="A118" s="37" t="s">
        <v>22</v>
      </c>
      <c r="B118" s="78"/>
      <c r="C118" s="39">
        <v>4100</v>
      </c>
      <c r="D118" s="39">
        <v>4177</v>
      </c>
      <c r="E118" s="39">
        <v>4177</v>
      </c>
      <c r="F118" s="136">
        <f t="shared" si="2"/>
        <v>100</v>
      </c>
      <c r="G118" s="40"/>
      <c r="H118" s="40"/>
      <c r="I118" s="40">
        <f>D120+D119+D115+D114</f>
        <v>377</v>
      </c>
      <c r="J118" s="40">
        <f>E120+E119+E115+E114</f>
        <v>377</v>
      </c>
      <c r="K118" s="93"/>
      <c r="L118" s="90"/>
      <c r="M118" s="90"/>
      <c r="N118" s="91"/>
      <c r="O118" s="90"/>
    </row>
    <row r="119" spans="1:15" s="41" customFormat="1" x14ac:dyDescent="0.2">
      <c r="A119" s="76" t="s">
        <v>23</v>
      </c>
      <c r="B119" s="78"/>
      <c r="C119" s="39">
        <v>0</v>
      </c>
      <c r="D119" s="39">
        <v>377</v>
      </c>
      <c r="E119" s="39">
        <v>377</v>
      </c>
      <c r="F119" s="136">
        <f t="shared" si="2"/>
        <v>100</v>
      </c>
      <c r="G119" s="40"/>
      <c r="H119" s="148">
        <f>C74+C75+C79+C80+C84+C85+C90+C91+C95+C96+C101+C102+C106+C107+C112+C113+C117+C118</f>
        <v>2237886</v>
      </c>
      <c r="I119" s="148">
        <f>D74+D75+D79+D80+D84+D85+D90+D91+D95+D96+D101+D102+D106+D107+D112+D113+D117+D118</f>
        <v>2397011</v>
      </c>
      <c r="J119" s="148">
        <f>E74+E75+E79+E80+E84+E85+E90+E91+E95+E96+E101+E102+E106+E107+E112+E113+E117+E118</f>
        <v>1934975</v>
      </c>
      <c r="K119" s="93" t="s">
        <v>86</v>
      </c>
      <c r="L119" s="90"/>
      <c r="M119" s="90"/>
      <c r="N119" s="91"/>
      <c r="O119" s="90"/>
    </row>
    <row r="120" spans="1:15" s="41" customFormat="1" ht="15" thickBot="1" x14ac:dyDescent="0.25">
      <c r="A120" s="80" t="s">
        <v>24</v>
      </c>
      <c r="B120" s="81"/>
      <c r="C120" s="58">
        <v>0</v>
      </c>
      <c r="D120" s="58">
        <v>0</v>
      </c>
      <c r="E120" s="58">
        <v>0</v>
      </c>
      <c r="F120" s="142">
        <v>0</v>
      </c>
      <c r="G120" s="40"/>
      <c r="H120" s="149">
        <f>C76+C77+C81+C82+C86+C87+C92+C93+C97+C98+C103+C104+C108+C109+C114+C115+C119+C120</f>
        <v>0</v>
      </c>
      <c r="I120" s="149">
        <f>I86+I96+I108+I118</f>
        <v>5355931</v>
      </c>
      <c r="J120" s="149">
        <f>J86+J96+J108+J118</f>
        <v>4474085</v>
      </c>
      <c r="K120" s="93" t="s">
        <v>84</v>
      </c>
      <c r="L120" s="82"/>
      <c r="M120" s="90"/>
      <c r="N120" s="91"/>
      <c r="O120" s="90"/>
    </row>
    <row r="121" spans="1:15" s="41" customFormat="1" ht="15" thickTop="1" x14ac:dyDescent="0.2">
      <c r="A121" s="59"/>
      <c r="B121" s="60"/>
      <c r="C121" s="83"/>
      <c r="D121" s="148"/>
      <c r="E121" s="268"/>
      <c r="F121" s="40"/>
      <c r="G121" s="40"/>
      <c r="H121" s="40"/>
      <c r="I121" s="40"/>
      <c r="J121" s="122"/>
      <c r="K121" s="93"/>
      <c r="L121" s="82"/>
      <c r="M121" s="90"/>
      <c r="N121" s="91"/>
      <c r="O121" s="90"/>
    </row>
    <row r="122" spans="1:15" s="41" customFormat="1" x14ac:dyDescent="0.2">
      <c r="A122" s="59"/>
      <c r="B122" s="60"/>
      <c r="C122" s="83"/>
      <c r="D122" s="83"/>
      <c r="E122" s="268"/>
      <c r="F122" s="40"/>
      <c r="G122" s="40"/>
      <c r="H122" s="40"/>
      <c r="I122" s="40"/>
      <c r="J122" s="122"/>
      <c r="K122" s="93"/>
      <c r="L122" s="82"/>
      <c r="M122" s="90"/>
      <c r="N122" s="91"/>
      <c r="O122" s="90"/>
    </row>
    <row r="123" spans="1:15" s="41" customFormat="1" x14ac:dyDescent="0.2">
      <c r="A123" s="59"/>
      <c r="B123" s="60"/>
      <c r="C123" s="83"/>
      <c r="D123" s="83"/>
      <c r="E123" s="268"/>
      <c r="F123" s="40"/>
      <c r="G123" s="40"/>
      <c r="H123" s="40"/>
      <c r="I123" s="40"/>
      <c r="J123" s="122"/>
      <c r="K123" s="93"/>
      <c r="L123" s="82"/>
      <c r="M123" s="90"/>
      <c r="N123" s="91"/>
      <c r="O123" s="90"/>
    </row>
    <row r="124" spans="1:15" s="41" customFormat="1" x14ac:dyDescent="0.2">
      <c r="A124" s="59"/>
      <c r="B124" s="60"/>
      <c r="C124" s="83"/>
      <c r="D124" s="83"/>
      <c r="E124" s="268"/>
      <c r="F124" s="40"/>
      <c r="G124" s="40"/>
      <c r="H124" s="40"/>
      <c r="I124" s="40"/>
      <c r="J124" s="122"/>
      <c r="K124" s="93"/>
      <c r="L124" s="82"/>
      <c r="M124" s="90"/>
      <c r="N124" s="91"/>
      <c r="O124" s="90"/>
    </row>
    <row r="125" spans="1:15" s="41" customFormat="1" x14ac:dyDescent="0.2">
      <c r="A125" s="59"/>
      <c r="B125" s="60"/>
      <c r="C125" s="83"/>
      <c r="D125" s="83"/>
      <c r="E125" s="83"/>
      <c r="F125" s="40"/>
      <c r="G125" s="40"/>
      <c r="H125" s="40"/>
      <c r="I125" s="40"/>
      <c r="J125" s="122"/>
      <c r="K125" s="93"/>
      <c r="L125" s="82"/>
      <c r="M125" s="90"/>
      <c r="N125" s="91"/>
      <c r="O125" s="90"/>
    </row>
    <row r="126" spans="1:15" s="41" customFormat="1" x14ac:dyDescent="0.2">
      <c r="A126" s="59"/>
      <c r="B126" s="60"/>
      <c r="C126" s="83"/>
      <c r="D126" s="83"/>
      <c r="E126" s="83"/>
      <c r="F126" s="40"/>
      <c r="G126" s="40"/>
      <c r="H126" s="40"/>
      <c r="I126" s="40"/>
      <c r="J126" s="122"/>
      <c r="K126" s="93"/>
      <c r="L126" s="82"/>
      <c r="M126" s="90"/>
      <c r="N126" s="91"/>
      <c r="O126" s="90"/>
    </row>
    <row r="127" spans="1:15" s="41" customFormat="1" x14ac:dyDescent="0.2">
      <c r="A127" s="59"/>
      <c r="B127" s="60"/>
      <c r="C127" s="83"/>
      <c r="D127" s="83"/>
      <c r="E127" s="83"/>
      <c r="F127" s="40"/>
      <c r="G127" s="40"/>
      <c r="H127" s="40"/>
      <c r="I127" s="40"/>
      <c r="J127" s="122"/>
      <c r="K127" s="93"/>
      <c r="L127" s="82"/>
      <c r="M127" s="90"/>
      <c r="N127" s="91"/>
      <c r="O127" s="90"/>
    </row>
    <row r="128" spans="1:15" s="41" customFormat="1" x14ac:dyDescent="0.2">
      <c r="A128" s="59"/>
      <c r="B128" s="60"/>
      <c r="C128" s="83"/>
      <c r="D128" s="83"/>
      <c r="E128" s="83"/>
      <c r="F128" s="40"/>
      <c r="G128" s="40"/>
      <c r="H128" s="40"/>
      <c r="I128" s="40"/>
      <c r="J128" s="122"/>
      <c r="K128" s="93"/>
      <c r="L128" s="82"/>
      <c r="M128" s="90"/>
      <c r="N128" s="91"/>
      <c r="O128" s="90"/>
    </row>
    <row r="129" spans="1:15" s="41" customFormat="1" x14ac:dyDescent="0.2">
      <c r="A129" s="59"/>
      <c r="B129" s="60"/>
      <c r="C129" s="83"/>
      <c r="D129" s="83"/>
      <c r="E129" s="83"/>
      <c r="F129" s="40"/>
      <c r="G129" s="40"/>
      <c r="H129" s="40"/>
      <c r="I129" s="40"/>
      <c r="J129" s="122"/>
      <c r="K129" s="93"/>
      <c r="L129" s="82"/>
      <c r="M129" s="90"/>
      <c r="N129" s="91"/>
      <c r="O129" s="90"/>
    </row>
    <row r="130" spans="1:15" ht="15" thickBot="1" x14ac:dyDescent="0.25">
      <c r="D130" s="196"/>
      <c r="E130" s="196"/>
      <c r="F130" s="30" t="s">
        <v>0</v>
      </c>
      <c r="G130" s="30"/>
      <c r="H130" s="30"/>
      <c r="I130" s="30"/>
      <c r="J130" s="115"/>
      <c r="K130" s="112"/>
    </row>
    <row r="131" spans="1:15" s="32" customFormat="1" ht="24" thickTop="1" thickBot="1" x14ac:dyDescent="0.25">
      <c r="A131" s="255" t="s">
        <v>16</v>
      </c>
      <c r="B131" s="256" t="s">
        <v>17</v>
      </c>
      <c r="C131" s="257" t="s">
        <v>18</v>
      </c>
      <c r="D131" s="257" t="s">
        <v>19</v>
      </c>
      <c r="E131" s="257" t="s">
        <v>4</v>
      </c>
      <c r="F131" s="258" t="s">
        <v>5</v>
      </c>
      <c r="G131" s="31"/>
      <c r="H131" s="31"/>
      <c r="I131" s="31"/>
      <c r="J131" s="119"/>
      <c r="K131" s="110"/>
      <c r="N131" s="33"/>
    </row>
    <row r="132" spans="1:15" s="32" customFormat="1" thickTop="1" thickBot="1" x14ac:dyDescent="0.25">
      <c r="A132" s="7">
        <v>1</v>
      </c>
      <c r="B132" s="4">
        <v>2</v>
      </c>
      <c r="C132" s="4">
        <v>3</v>
      </c>
      <c r="D132" s="4">
        <v>4</v>
      </c>
      <c r="E132" s="4">
        <v>5</v>
      </c>
      <c r="F132" s="226" t="s">
        <v>125</v>
      </c>
      <c r="G132" s="31"/>
      <c r="H132" s="31"/>
      <c r="I132" s="31"/>
      <c r="J132" s="119"/>
      <c r="K132" s="110"/>
      <c r="N132" s="33"/>
    </row>
    <row r="133" spans="1:15" s="48" customFormat="1" ht="15.75" thickTop="1" x14ac:dyDescent="0.25">
      <c r="A133" s="84" t="s">
        <v>46</v>
      </c>
      <c r="B133" s="71">
        <v>14</v>
      </c>
      <c r="C133" s="337">
        <f>C134+C139</f>
        <v>255714</v>
      </c>
      <c r="D133" s="337">
        <f>D134+D139</f>
        <v>295833</v>
      </c>
      <c r="E133" s="337">
        <f>E134+E139</f>
        <v>242877</v>
      </c>
      <c r="F133" s="137">
        <f t="shared" ref="F133:F172" si="3">(E133/D133)*100</f>
        <v>82.09936011195505</v>
      </c>
      <c r="G133" s="35"/>
      <c r="H133" s="111"/>
      <c r="I133" s="111"/>
      <c r="J133" s="115"/>
      <c r="K133" s="111"/>
      <c r="L133" s="90"/>
      <c r="M133" s="126"/>
      <c r="N133" s="64"/>
      <c r="O133" s="126"/>
    </row>
    <row r="134" spans="1:15" s="41" customFormat="1" x14ac:dyDescent="0.2">
      <c r="A134" s="70" t="s">
        <v>40</v>
      </c>
      <c r="B134" s="78"/>
      <c r="C134" s="72">
        <f>C135+C136+C137+C138</f>
        <v>20801</v>
      </c>
      <c r="D134" s="72">
        <f>D135+D136+D137+D138</f>
        <v>23371</v>
      </c>
      <c r="E134" s="72">
        <f>E135+E136+E137+E138</f>
        <v>19638</v>
      </c>
      <c r="F134" s="136">
        <f t="shared" si="3"/>
        <v>84.027213212956227</v>
      </c>
      <c r="G134" s="79"/>
      <c r="H134" s="79"/>
      <c r="I134" s="79"/>
      <c r="J134" s="115"/>
      <c r="K134" s="114"/>
      <c r="L134" s="90"/>
      <c r="M134" s="90"/>
      <c r="N134" s="91"/>
      <c r="O134" s="90"/>
    </row>
    <row r="135" spans="1:15" s="41" customFormat="1" x14ac:dyDescent="0.2">
      <c r="A135" s="73" t="s">
        <v>21</v>
      </c>
      <c r="B135" s="78"/>
      <c r="C135" s="39">
        <v>20201</v>
      </c>
      <c r="D135" s="39">
        <v>20887</v>
      </c>
      <c r="E135" s="39">
        <v>17766</v>
      </c>
      <c r="F135" s="136">
        <f t="shared" si="3"/>
        <v>85.057691386987116</v>
      </c>
      <c r="G135" s="40"/>
      <c r="H135" s="40"/>
      <c r="I135" s="40"/>
      <c r="J135" s="115"/>
      <c r="K135" s="93"/>
      <c r="L135" s="126"/>
      <c r="M135" s="90"/>
      <c r="N135" s="91"/>
      <c r="O135" s="90"/>
    </row>
    <row r="136" spans="1:15" s="41" customFormat="1" x14ac:dyDescent="0.2">
      <c r="A136" s="37" t="s">
        <v>22</v>
      </c>
      <c r="B136" s="78"/>
      <c r="C136" s="39">
        <v>0</v>
      </c>
      <c r="D136" s="39">
        <v>100</v>
      </c>
      <c r="E136" s="39">
        <v>100</v>
      </c>
      <c r="F136" s="136">
        <f t="shared" si="3"/>
        <v>100</v>
      </c>
      <c r="G136" s="40"/>
      <c r="H136" s="40"/>
      <c r="I136" s="40"/>
      <c r="J136" s="115"/>
      <c r="K136" s="93"/>
      <c r="L136" s="90"/>
      <c r="M136" s="90"/>
      <c r="N136" s="91"/>
      <c r="O136" s="90"/>
    </row>
    <row r="137" spans="1:15" s="41" customFormat="1" x14ac:dyDescent="0.2">
      <c r="A137" s="43" t="s">
        <v>23</v>
      </c>
      <c r="B137" s="78"/>
      <c r="C137" s="39">
        <v>600</v>
      </c>
      <c r="D137" s="39">
        <v>2384</v>
      </c>
      <c r="E137" s="39">
        <v>1772</v>
      </c>
      <c r="F137" s="136">
        <f t="shared" si="3"/>
        <v>74.328859060402692</v>
      </c>
      <c r="G137" s="40"/>
      <c r="H137" s="40"/>
      <c r="I137" s="40"/>
      <c r="J137" s="115"/>
      <c r="K137" s="93"/>
      <c r="L137" s="90"/>
      <c r="M137" s="90"/>
      <c r="N137" s="91"/>
      <c r="O137" s="90"/>
    </row>
    <row r="138" spans="1:15" s="41" customFormat="1" x14ac:dyDescent="0.2">
      <c r="A138" s="76" t="s">
        <v>24</v>
      </c>
      <c r="B138" s="78"/>
      <c r="C138" s="39">
        <v>0</v>
      </c>
      <c r="D138" s="39">
        <v>0</v>
      </c>
      <c r="E138" s="39">
        <v>0</v>
      </c>
      <c r="F138" s="136">
        <v>0</v>
      </c>
      <c r="G138" s="40"/>
      <c r="H138" s="40"/>
      <c r="I138" s="40"/>
      <c r="J138" s="115"/>
      <c r="K138" s="93"/>
      <c r="L138" s="90"/>
      <c r="M138" s="90"/>
      <c r="N138" s="91"/>
      <c r="O138" s="90"/>
    </row>
    <row r="139" spans="1:15" s="41" customFormat="1" x14ac:dyDescent="0.2">
      <c r="A139" s="77" t="s">
        <v>42</v>
      </c>
      <c r="B139" s="78"/>
      <c r="C139" s="72">
        <f>C140+C141+C142+C143</f>
        <v>234913</v>
      </c>
      <c r="D139" s="72">
        <f>D140+D141+D142+D143</f>
        <v>272462</v>
      </c>
      <c r="E139" s="72">
        <f>E140+E141+E142+E143</f>
        <v>223239</v>
      </c>
      <c r="F139" s="136">
        <f>(E139/D139)*100</f>
        <v>81.933994465283234</v>
      </c>
      <c r="G139" s="79"/>
      <c r="H139" s="79"/>
      <c r="I139" s="79"/>
      <c r="J139" s="115"/>
      <c r="K139" s="114"/>
      <c r="L139" s="90"/>
      <c r="M139" s="90"/>
      <c r="N139" s="91"/>
      <c r="O139" s="90"/>
    </row>
    <row r="140" spans="1:15" s="41" customFormat="1" x14ac:dyDescent="0.2">
      <c r="A140" s="73" t="s">
        <v>21</v>
      </c>
      <c r="B140" s="78"/>
      <c r="C140" s="39">
        <v>229557</v>
      </c>
      <c r="D140" s="39">
        <v>252096</v>
      </c>
      <c r="E140" s="39">
        <v>206616</v>
      </c>
      <c r="F140" s="136">
        <f t="shared" si="3"/>
        <v>81.959253617669461</v>
      </c>
      <c r="G140" s="40"/>
      <c r="H140" s="40"/>
      <c r="I140" s="40"/>
      <c r="J140" s="115"/>
      <c r="K140" s="93"/>
      <c r="L140" s="90"/>
      <c r="M140" s="90"/>
      <c r="N140" s="91"/>
      <c r="O140" s="90"/>
    </row>
    <row r="141" spans="1:15" s="41" customFormat="1" x14ac:dyDescent="0.2">
      <c r="A141" s="37" t="s">
        <v>22</v>
      </c>
      <c r="B141" s="78"/>
      <c r="C141" s="39">
        <v>5356</v>
      </c>
      <c r="D141" s="39">
        <v>8906</v>
      </c>
      <c r="E141" s="39">
        <v>5163</v>
      </c>
      <c r="F141" s="136">
        <f t="shared" si="3"/>
        <v>57.972153604311707</v>
      </c>
      <c r="G141" s="40"/>
      <c r="H141" s="40"/>
      <c r="I141" s="40">
        <f>D137+D138+D142+D143</f>
        <v>13844</v>
      </c>
      <c r="J141" s="40">
        <f>E137+E138+E142+E143</f>
        <v>13232</v>
      </c>
      <c r="K141" s="93"/>
      <c r="L141" s="90"/>
      <c r="M141" s="90"/>
      <c r="N141" s="91"/>
      <c r="O141" s="90"/>
    </row>
    <row r="142" spans="1:15" s="41" customFormat="1" x14ac:dyDescent="0.2">
      <c r="A142" s="76" t="s">
        <v>23</v>
      </c>
      <c r="B142" s="78"/>
      <c r="C142" s="39">
        <v>0</v>
      </c>
      <c r="D142" s="39">
        <v>11460</v>
      </c>
      <c r="E142" s="39">
        <v>11460</v>
      </c>
      <c r="F142" s="136">
        <f t="shared" si="3"/>
        <v>100</v>
      </c>
      <c r="G142" s="40"/>
      <c r="H142" s="40"/>
      <c r="I142" s="40"/>
      <c r="J142" s="115"/>
      <c r="K142" s="93"/>
      <c r="L142" s="90"/>
      <c r="M142" s="90"/>
      <c r="N142" s="91"/>
      <c r="O142" s="90"/>
    </row>
    <row r="143" spans="1:15" s="41" customFormat="1" x14ac:dyDescent="0.2">
      <c r="A143" s="76" t="s">
        <v>24</v>
      </c>
      <c r="B143" s="78"/>
      <c r="C143" s="39">
        <v>0</v>
      </c>
      <c r="D143" s="39">
        <v>0</v>
      </c>
      <c r="E143" s="39">
        <v>0</v>
      </c>
      <c r="F143" s="136">
        <v>0</v>
      </c>
      <c r="G143" s="40"/>
      <c r="H143" s="40"/>
      <c r="I143" s="40"/>
      <c r="J143" s="115"/>
      <c r="K143" s="93"/>
      <c r="L143" s="90"/>
      <c r="M143" s="90"/>
      <c r="N143" s="91"/>
      <c r="O143" s="90"/>
    </row>
    <row r="144" spans="1:15" s="48" customFormat="1" ht="15" x14ac:dyDescent="0.25">
      <c r="A144" s="85" t="s">
        <v>47</v>
      </c>
      <c r="B144" s="182">
        <v>15</v>
      </c>
      <c r="C144" s="338">
        <v>20</v>
      </c>
      <c r="D144" s="338">
        <v>20</v>
      </c>
      <c r="E144" s="338">
        <v>0</v>
      </c>
      <c r="F144" s="140">
        <f t="shared" si="3"/>
        <v>0</v>
      </c>
      <c r="G144" s="35"/>
      <c r="H144" s="35"/>
      <c r="I144" s="35"/>
      <c r="J144" s="115"/>
      <c r="K144" s="111"/>
      <c r="L144" s="63"/>
      <c r="M144" s="126"/>
      <c r="N144" s="64"/>
      <c r="O144" s="126"/>
    </row>
    <row r="145" spans="1:15" s="48" customFormat="1" ht="15" x14ac:dyDescent="0.25">
      <c r="A145" s="85" t="s">
        <v>48</v>
      </c>
      <c r="B145" s="182">
        <v>16</v>
      </c>
      <c r="C145" s="338">
        <v>20</v>
      </c>
      <c r="D145" s="338">
        <v>0</v>
      </c>
      <c r="E145" s="338">
        <v>0</v>
      </c>
      <c r="F145" s="140">
        <v>0</v>
      </c>
      <c r="G145" s="35"/>
      <c r="H145" s="35"/>
      <c r="I145" s="35"/>
      <c r="J145" s="115"/>
      <c r="K145" s="111"/>
      <c r="L145" s="126"/>
      <c r="M145" s="126"/>
      <c r="N145" s="64"/>
      <c r="O145" s="126"/>
    </row>
    <row r="146" spans="1:15" s="48" customFormat="1" ht="15" x14ac:dyDescent="0.25">
      <c r="A146" s="84" t="s">
        <v>96</v>
      </c>
      <c r="B146" s="183">
        <v>17</v>
      </c>
      <c r="C146" s="337">
        <f>C147+C148+C149+C150</f>
        <v>539401</v>
      </c>
      <c r="D146" s="337">
        <f>D147+D148+D149+D150</f>
        <v>513882</v>
      </c>
      <c r="E146" s="337">
        <f>E147+E148+E149+E150</f>
        <v>364260</v>
      </c>
      <c r="F146" s="137">
        <f t="shared" si="3"/>
        <v>70.883977255478882</v>
      </c>
      <c r="G146" s="35"/>
      <c r="H146" s="35"/>
      <c r="I146" s="35"/>
      <c r="J146" s="115"/>
      <c r="K146" s="111"/>
      <c r="L146" s="126"/>
      <c r="M146" s="126"/>
      <c r="N146" s="64"/>
      <c r="O146" s="126"/>
    </row>
    <row r="147" spans="1:15" s="48" customFormat="1" x14ac:dyDescent="0.2">
      <c r="A147" s="37" t="s">
        <v>21</v>
      </c>
      <c r="B147" s="51"/>
      <c r="C147" s="39">
        <v>14054</v>
      </c>
      <c r="D147" s="39">
        <v>53990</v>
      </c>
      <c r="E147" s="39">
        <v>37496</v>
      </c>
      <c r="F147" s="136">
        <f t="shared" si="3"/>
        <v>69.449898129283199</v>
      </c>
      <c r="G147" s="40"/>
      <c r="H147" s="40"/>
      <c r="I147" s="40"/>
      <c r="J147" s="115"/>
      <c r="K147" s="93"/>
      <c r="L147" s="126"/>
      <c r="M147" s="131"/>
      <c r="N147" s="64"/>
      <c r="O147" s="126"/>
    </row>
    <row r="148" spans="1:15" s="48" customFormat="1" x14ac:dyDescent="0.2">
      <c r="A148" s="37" t="s">
        <v>22</v>
      </c>
      <c r="B148" s="51"/>
      <c r="C148" s="39">
        <v>525347</v>
      </c>
      <c r="D148" s="39">
        <v>459892</v>
      </c>
      <c r="E148" s="39">
        <v>326764</v>
      </c>
      <c r="F148" s="136">
        <f t="shared" si="3"/>
        <v>71.052334026249639</v>
      </c>
      <c r="G148" s="40"/>
      <c r="H148" s="40"/>
      <c r="I148" s="40"/>
      <c r="J148" s="115"/>
      <c r="K148" s="93"/>
      <c r="L148" s="126"/>
      <c r="M148" s="132"/>
      <c r="N148" s="64"/>
      <c r="O148" s="126"/>
    </row>
    <row r="149" spans="1:15" s="48" customFormat="1" x14ac:dyDescent="0.2">
      <c r="A149" s="43" t="s">
        <v>23</v>
      </c>
      <c r="B149" s="38"/>
      <c r="C149" s="39">
        <v>0</v>
      </c>
      <c r="D149" s="39">
        <v>0</v>
      </c>
      <c r="E149" s="39">
        <v>0</v>
      </c>
      <c r="F149" s="136">
        <v>0</v>
      </c>
      <c r="G149" s="40"/>
      <c r="H149" s="40"/>
      <c r="I149" s="40"/>
      <c r="J149" s="116"/>
      <c r="K149" s="93"/>
      <c r="L149" s="126"/>
      <c r="M149" s="64"/>
      <c r="N149" s="64"/>
      <c r="O149" s="126"/>
    </row>
    <row r="150" spans="1:15" s="48" customFormat="1" x14ac:dyDescent="0.2">
      <c r="A150" s="50" t="s">
        <v>24</v>
      </c>
      <c r="B150" s="45"/>
      <c r="C150" s="46">
        <v>0</v>
      </c>
      <c r="D150" s="46">
        <v>0</v>
      </c>
      <c r="E150" s="46">
        <v>0</v>
      </c>
      <c r="F150" s="141">
        <v>0</v>
      </c>
      <c r="G150" s="40"/>
      <c r="H150" s="40"/>
      <c r="I150" s="40"/>
      <c r="J150" s="116"/>
      <c r="K150" s="93"/>
      <c r="L150" s="126"/>
      <c r="M150" s="66"/>
      <c r="N150" s="64"/>
      <c r="O150" s="126"/>
    </row>
    <row r="151" spans="1:15" s="48" customFormat="1" ht="15" x14ac:dyDescent="0.25">
      <c r="A151" s="53" t="s">
        <v>136</v>
      </c>
      <c r="B151" s="183">
        <v>18</v>
      </c>
      <c r="C151" s="337">
        <v>0</v>
      </c>
      <c r="D151" s="337">
        <f>D152</f>
        <v>28396</v>
      </c>
      <c r="E151" s="337">
        <f>E152</f>
        <v>13385</v>
      </c>
      <c r="F151" s="137">
        <f>F152+F153+F154+F155</f>
        <v>47.136920693055359</v>
      </c>
      <c r="G151" s="40"/>
      <c r="H151" s="40"/>
      <c r="I151" s="40"/>
      <c r="J151" s="116"/>
      <c r="K151" s="93"/>
      <c r="L151" s="126"/>
      <c r="M151" s="66"/>
      <c r="N151" s="64"/>
      <c r="O151" s="126"/>
    </row>
    <row r="152" spans="1:15" s="48" customFormat="1" x14ac:dyDescent="0.2">
      <c r="A152" s="37" t="s">
        <v>21</v>
      </c>
      <c r="B152" s="51"/>
      <c r="C152" s="39">
        <v>0</v>
      </c>
      <c r="D152" s="39">
        <v>28396</v>
      </c>
      <c r="E152" s="39">
        <v>13385</v>
      </c>
      <c r="F152" s="136">
        <f t="shared" ref="F152" si="4">(E152/D152)*100</f>
        <v>47.136920693055359</v>
      </c>
      <c r="G152" s="40"/>
      <c r="H152" s="40"/>
      <c r="I152" s="40"/>
      <c r="J152" s="115"/>
      <c r="K152" s="93"/>
      <c r="L152" s="126"/>
      <c r="M152" s="131"/>
      <c r="N152" s="64"/>
      <c r="O152" s="126"/>
    </row>
    <row r="153" spans="1:15" s="48" customFormat="1" x14ac:dyDescent="0.2">
      <c r="A153" s="37" t="s">
        <v>22</v>
      </c>
      <c r="B153" s="51"/>
      <c r="C153" s="39">
        <v>0</v>
      </c>
      <c r="D153" s="39">
        <v>0</v>
      </c>
      <c r="E153" s="39">
        <v>0</v>
      </c>
      <c r="F153" s="136">
        <v>0</v>
      </c>
      <c r="G153" s="40"/>
      <c r="H153" s="40"/>
      <c r="I153" s="40"/>
      <c r="J153" s="115"/>
      <c r="K153" s="93"/>
      <c r="L153" s="126"/>
      <c r="M153" s="132"/>
      <c r="N153" s="64"/>
      <c r="O153" s="126"/>
    </row>
    <row r="154" spans="1:15" s="48" customFormat="1" x14ac:dyDescent="0.2">
      <c r="A154" s="43" t="s">
        <v>23</v>
      </c>
      <c r="B154" s="38"/>
      <c r="C154" s="39">
        <v>0</v>
      </c>
      <c r="D154" s="39">
        <v>0</v>
      </c>
      <c r="E154" s="39">
        <v>0</v>
      </c>
      <c r="F154" s="136">
        <v>0</v>
      </c>
      <c r="G154" s="40"/>
      <c r="H154" s="40"/>
      <c r="I154" s="40"/>
      <c r="J154" s="116"/>
      <c r="K154" s="93"/>
      <c r="L154" s="126"/>
      <c r="M154" s="64"/>
      <c r="N154" s="64"/>
      <c r="O154" s="126"/>
    </row>
    <row r="155" spans="1:15" s="48" customFormat="1" x14ac:dyDescent="0.2">
      <c r="A155" s="50" t="s">
        <v>24</v>
      </c>
      <c r="B155" s="45"/>
      <c r="C155" s="46">
        <v>0</v>
      </c>
      <c r="D155" s="46">
        <v>0</v>
      </c>
      <c r="E155" s="46">
        <v>0</v>
      </c>
      <c r="F155" s="141">
        <v>0</v>
      </c>
      <c r="G155" s="40"/>
      <c r="H155" s="40"/>
      <c r="I155" s="40"/>
      <c r="J155" s="116"/>
      <c r="K155" s="93"/>
      <c r="L155" s="126"/>
      <c r="M155" s="66"/>
      <c r="N155" s="64"/>
      <c r="O155" s="126"/>
    </row>
    <row r="156" spans="1:15" s="48" customFormat="1" ht="15" x14ac:dyDescent="0.25">
      <c r="A156" s="84" t="s">
        <v>49</v>
      </c>
      <c r="B156" s="71" t="s">
        <v>144</v>
      </c>
      <c r="C156" s="337">
        <f>C157+C158+C159+C160</f>
        <v>58494</v>
      </c>
      <c r="D156" s="337">
        <f>D157+D158+D159+D160</f>
        <v>894545</v>
      </c>
      <c r="E156" s="337">
        <f>E157+E158+E159+E160+E161</f>
        <v>824115</v>
      </c>
      <c r="F156" s="136">
        <f t="shared" si="3"/>
        <v>92.126723641627862</v>
      </c>
      <c r="G156" s="35"/>
      <c r="H156" s="35"/>
      <c r="I156" s="35"/>
      <c r="J156" s="115"/>
      <c r="K156" s="111"/>
      <c r="L156" s="126"/>
      <c r="M156" s="126"/>
      <c r="N156" s="64"/>
      <c r="O156" s="126"/>
    </row>
    <row r="157" spans="1:15" s="48" customFormat="1" x14ac:dyDescent="0.2">
      <c r="A157" s="73" t="s">
        <v>21</v>
      </c>
      <c r="B157" s="71"/>
      <c r="C157" s="39">
        <v>58094</v>
      </c>
      <c r="D157" s="39">
        <v>68809</v>
      </c>
      <c r="E157" s="39">
        <v>37172</v>
      </c>
      <c r="F157" s="136">
        <f t="shared" si="3"/>
        <v>54.022002935662485</v>
      </c>
      <c r="G157" s="40"/>
      <c r="H157" s="40"/>
      <c r="I157" s="40"/>
      <c r="J157" s="115"/>
      <c r="K157" s="93"/>
      <c r="L157" s="126"/>
      <c r="M157" s="126"/>
      <c r="N157" s="64"/>
      <c r="O157" s="126"/>
    </row>
    <row r="158" spans="1:15" s="48" customFormat="1" x14ac:dyDescent="0.2">
      <c r="A158" s="73" t="s">
        <v>22</v>
      </c>
      <c r="B158" s="71"/>
      <c r="C158" s="39">
        <v>400</v>
      </c>
      <c r="D158" s="39">
        <v>522997</v>
      </c>
      <c r="E158" s="39">
        <v>307528</v>
      </c>
      <c r="F158" s="136">
        <f t="shared" si="3"/>
        <v>58.801102109572334</v>
      </c>
      <c r="G158" s="40"/>
      <c r="H158" s="40"/>
      <c r="I158" s="40"/>
      <c r="J158" s="115"/>
      <c r="K158" s="93"/>
      <c r="L158" s="126"/>
      <c r="M158" s="126"/>
      <c r="N158" s="64"/>
      <c r="O158" s="126"/>
    </row>
    <row r="159" spans="1:15" s="48" customFormat="1" x14ac:dyDescent="0.2">
      <c r="A159" s="43" t="s">
        <v>23</v>
      </c>
      <c r="B159" s="71"/>
      <c r="C159" s="39">
        <v>0</v>
      </c>
      <c r="D159" s="39">
        <v>273035</v>
      </c>
      <c r="E159" s="39">
        <v>201160</v>
      </c>
      <c r="F159" s="136">
        <f t="shared" si="3"/>
        <v>73.675536103429963</v>
      </c>
      <c r="G159" s="40"/>
      <c r="H159" s="40">
        <f>D159+D160</f>
        <v>302739</v>
      </c>
      <c r="I159" s="40">
        <f>E159+E160</f>
        <v>210967</v>
      </c>
      <c r="J159" s="206" t="s">
        <v>95</v>
      </c>
      <c r="K159" s="93"/>
      <c r="L159" s="126"/>
      <c r="M159" s="126"/>
      <c r="N159" s="64"/>
      <c r="O159" s="126"/>
    </row>
    <row r="160" spans="1:15" s="48" customFormat="1" x14ac:dyDescent="0.2">
      <c r="A160" s="76" t="s">
        <v>24</v>
      </c>
      <c r="B160" s="71"/>
      <c r="C160" s="39">
        <v>0</v>
      </c>
      <c r="D160" s="39">
        <v>29704</v>
      </c>
      <c r="E160" s="39">
        <v>9807</v>
      </c>
      <c r="F160" s="136">
        <f t="shared" si="3"/>
        <v>33.015755453810932</v>
      </c>
      <c r="G160" s="40"/>
      <c r="H160" s="40"/>
      <c r="I160" s="40"/>
      <c r="J160" s="115"/>
      <c r="K160" s="93"/>
      <c r="L160" s="126"/>
      <c r="M160" s="126"/>
      <c r="N160" s="64"/>
      <c r="O160" s="126"/>
    </row>
    <row r="161" spans="1:15" s="48" customFormat="1" x14ac:dyDescent="0.2">
      <c r="A161" s="50" t="s">
        <v>89</v>
      </c>
      <c r="B161" s="71"/>
      <c r="C161" s="39">
        <v>0</v>
      </c>
      <c r="D161" s="39">
        <v>0</v>
      </c>
      <c r="E161" s="39">
        <v>268448</v>
      </c>
      <c r="F161" s="141">
        <v>0</v>
      </c>
      <c r="G161" s="40"/>
      <c r="H161" s="40"/>
      <c r="I161" s="40"/>
      <c r="J161" s="115"/>
      <c r="K161" s="93"/>
      <c r="L161" s="126"/>
      <c r="M161" s="126"/>
      <c r="N161" s="64"/>
      <c r="O161" s="126"/>
    </row>
    <row r="162" spans="1:15" s="48" customFormat="1" ht="15" x14ac:dyDescent="0.25">
      <c r="A162" s="56" t="s">
        <v>93</v>
      </c>
      <c r="B162" s="181">
        <v>99</v>
      </c>
      <c r="C162" s="335">
        <f>C163+C164</f>
        <v>40000</v>
      </c>
      <c r="D162" s="335">
        <f>D163+D164</f>
        <v>72668</v>
      </c>
      <c r="E162" s="335">
        <f>E163+E164</f>
        <v>63195</v>
      </c>
      <c r="F162" s="137">
        <f t="shared" si="3"/>
        <v>86.964000660538346</v>
      </c>
      <c r="G162" s="40"/>
      <c r="H162" s="40"/>
      <c r="I162" s="40"/>
      <c r="J162" s="115"/>
      <c r="K162" s="111"/>
      <c r="L162" s="126"/>
      <c r="M162" s="126"/>
      <c r="N162" s="64"/>
      <c r="O162" s="126"/>
    </row>
    <row r="163" spans="1:15" s="48" customFormat="1" x14ac:dyDescent="0.2">
      <c r="A163" s="73" t="s">
        <v>21</v>
      </c>
      <c r="B163" s="71"/>
      <c r="C163" s="39">
        <v>20000</v>
      </c>
      <c r="D163" s="39">
        <v>30000</v>
      </c>
      <c r="E163" s="39">
        <v>28836</v>
      </c>
      <c r="F163" s="136">
        <f t="shared" si="3"/>
        <v>96.12</v>
      </c>
      <c r="G163" s="40"/>
      <c r="H163" s="40"/>
      <c r="I163" s="40"/>
      <c r="J163" s="115"/>
      <c r="K163" s="93"/>
      <c r="L163" s="126"/>
      <c r="M163" s="126"/>
      <c r="N163" s="64"/>
      <c r="O163" s="126"/>
    </row>
    <row r="164" spans="1:15" s="48" customFormat="1" x14ac:dyDescent="0.2">
      <c r="A164" s="44" t="s">
        <v>22</v>
      </c>
      <c r="B164" s="88"/>
      <c r="C164" s="46">
        <v>20000</v>
      </c>
      <c r="D164" s="46">
        <v>42668</v>
      </c>
      <c r="E164" s="46">
        <v>34359</v>
      </c>
      <c r="F164" s="141">
        <f t="shared" si="3"/>
        <v>80.526389800318739</v>
      </c>
      <c r="G164" s="40"/>
      <c r="H164" s="40"/>
      <c r="I164" s="40"/>
      <c r="J164" s="115"/>
      <c r="K164" s="93"/>
      <c r="L164" s="126"/>
      <c r="M164" s="133"/>
      <c r="N164" s="64"/>
      <c r="O164" s="126"/>
    </row>
    <row r="165" spans="1:15" s="48" customFormat="1" ht="15" x14ac:dyDescent="0.25">
      <c r="A165" s="92" t="s">
        <v>50</v>
      </c>
      <c r="B165" s="71">
        <v>199</v>
      </c>
      <c r="C165" s="337">
        <f>C166</f>
        <v>5300</v>
      </c>
      <c r="D165" s="337">
        <f>D166</f>
        <v>6522</v>
      </c>
      <c r="E165" s="337">
        <f>E166</f>
        <v>4693</v>
      </c>
      <c r="F165" s="137">
        <f t="shared" si="3"/>
        <v>71.956455075130336</v>
      </c>
      <c r="G165" s="40"/>
      <c r="H165" s="40"/>
      <c r="I165" s="40"/>
      <c r="J165" s="115"/>
      <c r="K165" s="111"/>
      <c r="L165" s="63"/>
      <c r="M165" s="126"/>
      <c r="N165" s="64"/>
      <c r="O165" s="126"/>
    </row>
    <row r="166" spans="1:15" s="48" customFormat="1" x14ac:dyDescent="0.2">
      <c r="A166" s="73" t="s">
        <v>21</v>
      </c>
      <c r="B166" s="71"/>
      <c r="C166" s="39">
        <v>5300</v>
      </c>
      <c r="D166" s="39">
        <v>6522</v>
      </c>
      <c r="E166" s="39">
        <v>4693</v>
      </c>
      <c r="F166" s="136">
        <f t="shared" si="3"/>
        <v>71.956455075130336</v>
      </c>
      <c r="G166" s="40"/>
      <c r="H166" s="40"/>
      <c r="I166" s="40"/>
      <c r="J166" s="115"/>
      <c r="K166" s="93"/>
      <c r="L166" s="63"/>
      <c r="M166" s="64"/>
      <c r="N166" s="64"/>
      <c r="O166" s="126"/>
    </row>
    <row r="167" spans="1:15" s="48" customFormat="1" x14ac:dyDescent="0.2">
      <c r="A167" s="44" t="s">
        <v>22</v>
      </c>
      <c r="B167" s="88"/>
      <c r="C167" s="46">
        <v>0</v>
      </c>
      <c r="D167" s="46">
        <v>0</v>
      </c>
      <c r="E167" s="46">
        <v>0</v>
      </c>
      <c r="F167" s="141">
        <v>0</v>
      </c>
      <c r="G167" s="40"/>
      <c r="H167" s="40"/>
      <c r="I167" s="40"/>
      <c r="J167" s="115"/>
      <c r="K167" s="93"/>
      <c r="L167" s="63"/>
      <c r="M167" s="64"/>
      <c r="N167" s="64"/>
      <c r="O167" s="126"/>
    </row>
    <row r="168" spans="1:15" ht="26.25" customHeight="1" x14ac:dyDescent="0.25">
      <c r="A168" s="368" t="s">
        <v>51</v>
      </c>
      <c r="B168" s="369"/>
      <c r="C168" s="144">
        <f>C7+C12+C17+C23+C28+C33+C38+C43+C48+C72+C88+C99+C110+C133+C144+C145+C146+C156+C162+C165+C151</f>
        <v>3824022</v>
      </c>
      <c r="D168" s="144">
        <f>D7+D12+D17+D23+D28+D33+D38+D43+D48+D72+D88+D99+D110+D133+D144+D145+D146+D151+D156+D162+D165</f>
        <v>10329045</v>
      </c>
      <c r="E168" s="144">
        <f>E7+E12+E17+E23+E28+E33+E38+E43+E48+E72+E88+E99+E110+E133+E144+E145+E146+E156+E162+E165+E151</f>
        <v>8359371</v>
      </c>
      <c r="F168" s="140">
        <f t="shared" si="3"/>
        <v>80.93072496053604</v>
      </c>
      <c r="G168" s="197"/>
      <c r="H168" s="148">
        <f>C135+C136+C140+C141+C144+C145+C147+C148+C157+C158+C166+C167+C152+C153</f>
        <v>858349</v>
      </c>
      <c r="I168" s="148">
        <f>D135+D136+D140+D141+D144+D145+D147+D148+D157+D158+D166+D167+D152+D153</f>
        <v>1422615</v>
      </c>
      <c r="J168" s="148">
        <f>E135+E136+E140+E141+E144+E145+E147+E148+E157+E158+E166+E167+E152+E153</f>
        <v>956683</v>
      </c>
      <c r="K168" s="177" t="s">
        <v>85</v>
      </c>
      <c r="L168" s="63"/>
      <c r="M168" s="129"/>
      <c r="N168" s="130"/>
      <c r="O168" s="129"/>
    </row>
    <row r="169" spans="1:15" ht="22.5" customHeight="1" x14ac:dyDescent="0.2">
      <c r="A169" s="198" t="s">
        <v>7</v>
      </c>
      <c r="B169" s="199"/>
      <c r="C169" s="39">
        <f>Příjmy!B14</f>
        <v>5294</v>
      </c>
      <c r="D169" s="39">
        <f>Příjmy!C14</f>
        <v>5294</v>
      </c>
      <c r="E169" s="39">
        <f>Příjmy!D14</f>
        <v>272538</v>
      </c>
      <c r="F169" s="141">
        <f>(E169/D169)*100</f>
        <v>5148.0544012089158</v>
      </c>
      <c r="G169" s="40"/>
      <c r="H169" s="147">
        <f>C137+C138+C142+C143+C149+C150+C159+C160</f>
        <v>600</v>
      </c>
      <c r="I169" s="147">
        <f>I141+H159</f>
        <v>316583</v>
      </c>
      <c r="J169" s="147">
        <f>J141+I159</f>
        <v>224199</v>
      </c>
      <c r="K169" s="112" t="s">
        <v>84</v>
      </c>
      <c r="L169" s="63"/>
      <c r="M169" s="129"/>
      <c r="N169" s="130"/>
      <c r="O169" s="129"/>
    </row>
    <row r="170" spans="1:15" ht="32.25" thickBot="1" x14ac:dyDescent="0.3">
      <c r="A170" s="200" t="s">
        <v>52</v>
      </c>
      <c r="B170" s="201"/>
      <c r="C170" s="143">
        <f>C168-C169</f>
        <v>3818728</v>
      </c>
      <c r="D170" s="143">
        <f>D168-D169</f>
        <v>10323751</v>
      </c>
      <c r="E170" s="143">
        <f>E168-E169</f>
        <v>8086833</v>
      </c>
      <c r="F170" s="139">
        <f>(E170/D170)*100</f>
        <v>78.332313516666559</v>
      </c>
      <c r="G170" s="197"/>
      <c r="H170" s="35"/>
      <c r="I170" s="35"/>
      <c r="J170" s="124"/>
      <c r="K170" s="118"/>
      <c r="L170" s="61"/>
      <c r="M170" s="129"/>
      <c r="N170" s="130"/>
      <c r="O170" s="129"/>
    </row>
    <row r="171" spans="1:15" ht="24" customHeight="1" thickTop="1" x14ac:dyDescent="0.25">
      <c r="A171" s="202" t="s">
        <v>145</v>
      </c>
      <c r="B171" s="146"/>
      <c r="C171" s="339">
        <v>119826</v>
      </c>
      <c r="D171" s="339">
        <v>134112</v>
      </c>
      <c r="E171" s="339">
        <v>72610</v>
      </c>
      <c r="F171" s="137">
        <f t="shared" si="3"/>
        <v>54.141314722023381</v>
      </c>
      <c r="G171" s="35"/>
      <c r="H171" s="35"/>
      <c r="I171" s="35"/>
      <c r="J171" s="123"/>
      <c r="K171" s="117"/>
      <c r="L171" s="63"/>
      <c r="M171" s="129"/>
      <c r="N171" s="130"/>
      <c r="O171" s="129"/>
    </row>
    <row r="172" spans="1:15" ht="48" thickBot="1" x14ac:dyDescent="0.3">
      <c r="A172" s="200" t="s">
        <v>67</v>
      </c>
      <c r="B172" s="201"/>
      <c r="C172" s="143">
        <f>C168-C169+C171</f>
        <v>3938554</v>
      </c>
      <c r="D172" s="143">
        <f>D168-D169+D171</f>
        <v>10457863</v>
      </c>
      <c r="E172" s="143">
        <f>E168-E169+E171</f>
        <v>8159443</v>
      </c>
      <c r="F172" s="139">
        <f t="shared" si="3"/>
        <v>78.022087304069672</v>
      </c>
      <c r="G172" s="35"/>
      <c r="H172" s="35"/>
      <c r="I172" s="35"/>
      <c r="J172" s="124"/>
      <c r="K172" s="118"/>
      <c r="L172" s="61"/>
      <c r="M172" s="129"/>
      <c r="N172" s="130"/>
      <c r="O172" s="129"/>
    </row>
    <row r="173" spans="1:15" hidden="1" x14ac:dyDescent="0.2">
      <c r="C173" s="27" t="e">
        <f>SUM(C157,#REF!,C166,C163)</f>
        <v>#REF!</v>
      </c>
      <c r="D173" s="27" t="e">
        <f>SUM(D157,#REF!,#REF!,#REF!,#REF!,#REF!,#REF!,#REF!,#REF!,#REF!,#REF!,#REF!,#REF!,#REF!,#REF!,#REF!,#REF!,#REF!,D163,D166,#REF!)</f>
        <v>#REF!</v>
      </c>
      <c r="F173" s="95" t="s">
        <v>32</v>
      </c>
      <c r="G173" s="95"/>
      <c r="H173" s="95"/>
      <c r="I173" s="95"/>
      <c r="J173" s="87"/>
      <c r="K173" s="28" t="e">
        <f>SUM(K157,#REF!,#REF!,#REF!,#REF!,#REF!,#REF!,#REF!,#REF!,#REF!,#REF!,#REF!,#REF!,#REF!,#REF!,#REF!,#REF!,#REF!,K163,K166,#REF!,#REF!,#REF!,#REF!,#REF!,#REF!,#REF!,#REF!,#REF!)</f>
        <v>#REF!</v>
      </c>
      <c r="L173" s="94"/>
    </row>
    <row r="174" spans="1:15" hidden="1" x14ac:dyDescent="0.2">
      <c r="C174" s="27" t="e">
        <f>SUM(C167,C164,#REF!,#REF!,#REF!)</f>
        <v>#REF!</v>
      </c>
      <c r="D174" s="27" t="e">
        <f>SUM(D158,,#REF!,#REF!,#REF!,#REF!,#REF!,#REF!,#REF!,#REF!,#REF!,D164)</f>
        <v>#REF!</v>
      </c>
      <c r="F174" s="95" t="s">
        <v>53</v>
      </c>
      <c r="G174" s="95"/>
      <c r="H174" s="95"/>
      <c r="I174" s="95"/>
      <c r="J174" s="87"/>
      <c r="K174" s="28" t="e">
        <f>SUM(K158,,#REF!,#REF!,#REF!,#REF!,#REF!,#REF!,#REF!,#REF!,#REF!,K164)</f>
        <v>#REF!</v>
      </c>
      <c r="L174" s="94"/>
    </row>
    <row r="175" spans="1:15" hidden="1" x14ac:dyDescent="0.2">
      <c r="C175" s="27" t="e">
        <f>SUM(#REF!,#REF!,#REF!)</f>
        <v>#REF!</v>
      </c>
      <c r="D175" s="27" t="e">
        <f>SUM(#REF!,#REF!,#REF!)</f>
        <v>#REF!</v>
      </c>
      <c r="F175" s="95" t="s">
        <v>36</v>
      </c>
      <c r="G175" s="95"/>
      <c r="H175" s="95"/>
      <c r="I175" s="95"/>
      <c r="J175" s="87"/>
      <c r="K175" s="28" t="e">
        <f>SUM(#REF!,#REF!,#REF!,#REF!,#REF!,#REF!,#REF!,#REF!,#REF!,K160)</f>
        <v>#REF!</v>
      </c>
      <c r="L175" s="94"/>
    </row>
    <row r="176" spans="1:15" ht="15" hidden="1" x14ac:dyDescent="0.25">
      <c r="C176" s="96" t="e">
        <f>SUM(C173:C175)</f>
        <v>#REF!</v>
      </c>
      <c r="D176" s="96" t="e">
        <f>SUM(D173:D175)</f>
        <v>#REF!</v>
      </c>
      <c r="E176" s="96"/>
      <c r="F176" s="97" t="s">
        <v>54</v>
      </c>
      <c r="G176" s="97"/>
      <c r="H176" s="97"/>
      <c r="I176" s="97"/>
      <c r="J176" s="87"/>
      <c r="K176" s="36" t="e">
        <f>SUM(K173:K175)</f>
        <v>#REF!</v>
      </c>
      <c r="L176" s="94"/>
    </row>
    <row r="177" spans="1:12" hidden="1" x14ac:dyDescent="0.2">
      <c r="C177" s="27" t="e">
        <f>C165+#REF!+C156+C162</f>
        <v>#REF!</v>
      </c>
      <c r="D177" s="27" t="e">
        <f>D165+D162+#REF!+#REF!+#REF!+#REF!+#REF!+#REF!+#REF!+#REF!+#REF!+#REF!+#REF!+#REF!+#REF!+#REF!+#REF!+#REF!+#REF!+D156+#REF!</f>
        <v>#REF!</v>
      </c>
      <c r="F177" s="95" t="s">
        <v>55</v>
      </c>
      <c r="G177" s="95"/>
      <c r="H177" s="95"/>
      <c r="I177" s="95"/>
      <c r="J177" s="87"/>
      <c r="K177" s="28" t="e">
        <f>K165+K162+#REF!+#REF!+#REF!+#REF!+#REF!+#REF!+#REF!+#REF!+#REF!+#REF!+#REF!+#REF!+#REF!+#REF!+#REF!+#REF!+#REF!+K156+#REF!+#REF!+#REF!+#REF!+#REF!+#REF!+#REF!+#REF!+#REF!</f>
        <v>#REF!</v>
      </c>
      <c r="L177" s="94"/>
    </row>
    <row r="178" spans="1:12" hidden="1" x14ac:dyDescent="0.2">
      <c r="F178" s="95" t="s">
        <v>56</v>
      </c>
      <c r="G178" s="95"/>
      <c r="H178" s="95"/>
      <c r="I178" s="95"/>
      <c r="J178" s="87"/>
      <c r="K178" s="28" t="e">
        <f>K175+K57</f>
        <v>#REF!</v>
      </c>
      <c r="L178" s="94"/>
    </row>
    <row r="179" spans="1:12" ht="15" hidden="1" x14ac:dyDescent="0.25">
      <c r="C179" s="98" t="e">
        <f>SUM(C176,#REF!,C60)</f>
        <v>#REF!</v>
      </c>
      <c r="D179" s="98" t="e">
        <f>SUM(D176,#REF!,D60)</f>
        <v>#REF!</v>
      </c>
      <c r="E179" s="98"/>
      <c r="F179" s="27" t="s">
        <v>41</v>
      </c>
      <c r="J179" s="87"/>
      <c r="K179" s="99" t="e">
        <f>SUM(K176,#REF!,K60)</f>
        <v>#REF!</v>
      </c>
      <c r="L179" s="94"/>
    </row>
    <row r="180" spans="1:12" hidden="1" x14ac:dyDescent="0.2">
      <c r="C180" s="100">
        <v>59211</v>
      </c>
      <c r="D180" s="100">
        <v>247085</v>
      </c>
      <c r="E180" s="100"/>
      <c r="F180" s="27" t="s">
        <v>57</v>
      </c>
      <c r="J180" s="87"/>
      <c r="K180" s="101">
        <v>245923</v>
      </c>
      <c r="L180" s="94"/>
    </row>
    <row r="181" spans="1:12" ht="18" hidden="1" x14ac:dyDescent="0.25">
      <c r="A181" s="102"/>
      <c r="B181" s="103"/>
      <c r="C181" s="104" t="e">
        <f>C179+C180</f>
        <v>#REF!</v>
      </c>
      <c r="D181" s="104" t="e">
        <f>D179+D180</f>
        <v>#REF!</v>
      </c>
      <c r="E181" s="104"/>
      <c r="F181" s="105" t="s">
        <v>41</v>
      </c>
      <c r="G181" s="105"/>
      <c r="H181" s="105"/>
      <c r="I181" s="105"/>
      <c r="J181" s="87"/>
      <c r="K181" s="106" t="e">
        <f>K179+K180</f>
        <v>#REF!</v>
      </c>
      <c r="L181" s="94"/>
    </row>
    <row r="182" spans="1:12" ht="18.75" thickTop="1" x14ac:dyDescent="0.25">
      <c r="A182" s="102" t="s">
        <v>58</v>
      </c>
      <c r="B182" s="103"/>
      <c r="C182" s="104"/>
      <c r="D182" s="331"/>
      <c r="E182" s="104"/>
      <c r="F182" s="107"/>
      <c r="G182" s="107"/>
      <c r="H182" s="107"/>
      <c r="I182" s="107"/>
      <c r="J182" s="87"/>
      <c r="K182" s="106"/>
      <c r="L182" s="94"/>
    </row>
    <row r="183" spans="1:12" ht="12.75" x14ac:dyDescent="0.2">
      <c r="A183" s="374" t="s">
        <v>59</v>
      </c>
      <c r="B183" s="375"/>
      <c r="C183" s="375"/>
      <c r="D183" s="375"/>
      <c r="E183" s="375"/>
      <c r="F183" s="375"/>
      <c r="G183" s="108"/>
      <c r="H183" s="108"/>
      <c r="I183" s="108"/>
      <c r="J183" s="87"/>
      <c r="K183" s="109"/>
      <c r="L183" s="94"/>
    </row>
    <row r="184" spans="1:12" ht="12.75" x14ac:dyDescent="0.2">
      <c r="A184" s="375"/>
      <c r="B184" s="375"/>
      <c r="C184" s="375"/>
      <c r="D184" s="375"/>
      <c r="E184" s="375"/>
      <c r="F184" s="375"/>
      <c r="G184" s="108"/>
      <c r="H184" s="108"/>
      <c r="I184" s="108"/>
      <c r="J184" s="87"/>
      <c r="K184" s="109"/>
      <c r="L184" s="94"/>
    </row>
    <row r="185" spans="1:12" hidden="1" x14ac:dyDescent="0.2">
      <c r="A185" s="29" t="s">
        <v>60</v>
      </c>
      <c r="J185" s="87"/>
      <c r="L185" s="86"/>
    </row>
    <row r="186" spans="1:12" hidden="1" x14ac:dyDescent="0.2">
      <c r="A186" s="73" t="s">
        <v>21</v>
      </c>
      <c r="J186" s="87"/>
    </row>
    <row r="187" spans="1:12" hidden="1" x14ac:dyDescent="0.2">
      <c r="A187" s="37" t="s">
        <v>22</v>
      </c>
      <c r="J187" s="87"/>
    </row>
    <row r="188" spans="1:12" hidden="1" x14ac:dyDescent="0.2">
      <c r="A188" s="43" t="s">
        <v>23</v>
      </c>
      <c r="J188" s="87"/>
    </row>
    <row r="189" spans="1:12" hidden="1" x14ac:dyDescent="0.2">
      <c r="A189" s="76" t="s">
        <v>24</v>
      </c>
      <c r="J189" s="87"/>
    </row>
    <row r="190" spans="1:12" hidden="1" x14ac:dyDescent="0.2">
      <c r="A190" s="77" t="s">
        <v>42</v>
      </c>
      <c r="J190" s="87"/>
    </row>
    <row r="191" spans="1:12" hidden="1" x14ac:dyDescent="0.2">
      <c r="A191" s="73" t="s">
        <v>21</v>
      </c>
      <c r="J191" s="87"/>
    </row>
    <row r="192" spans="1:12" hidden="1" x14ac:dyDescent="0.2">
      <c r="A192" s="37" t="s">
        <v>22</v>
      </c>
      <c r="J192" s="87"/>
    </row>
    <row r="193" spans="1:10" hidden="1" x14ac:dyDescent="0.2">
      <c r="A193" s="76" t="s">
        <v>23</v>
      </c>
      <c r="J193" s="87"/>
    </row>
    <row r="194" spans="1:10" hidden="1" x14ac:dyDescent="0.2">
      <c r="A194" s="52" t="s">
        <v>24</v>
      </c>
      <c r="J194" s="87"/>
    </row>
    <row r="195" spans="1:10" hidden="1" x14ac:dyDescent="0.2">
      <c r="A195" s="29" t="s">
        <v>36</v>
      </c>
      <c r="J195" s="87"/>
    </row>
    <row r="196" spans="1:10" hidden="1" x14ac:dyDescent="0.2">
      <c r="A196" s="29" t="s">
        <v>51</v>
      </c>
      <c r="J196" s="87"/>
    </row>
    <row r="197" spans="1:10" x14ac:dyDescent="0.2">
      <c r="J197" s="87"/>
    </row>
    <row r="198" spans="1:10" x14ac:dyDescent="0.2">
      <c r="J198" s="87"/>
    </row>
    <row r="199" spans="1:10" x14ac:dyDescent="0.2">
      <c r="J199" s="87"/>
    </row>
    <row r="200" spans="1:10" x14ac:dyDescent="0.2">
      <c r="J200" s="87"/>
    </row>
    <row r="201" spans="1:10" x14ac:dyDescent="0.2">
      <c r="J201" s="87"/>
    </row>
    <row r="202" spans="1:10" x14ac:dyDescent="0.2">
      <c r="J202" s="87"/>
    </row>
    <row r="203" spans="1:10" x14ac:dyDescent="0.2">
      <c r="J203" s="87"/>
    </row>
    <row r="204" spans="1:10" x14ac:dyDescent="0.2">
      <c r="J204" s="87"/>
    </row>
    <row r="205" spans="1:10" x14ac:dyDescent="0.2">
      <c r="J205" s="87"/>
    </row>
    <row r="206" spans="1:10" x14ac:dyDescent="0.2">
      <c r="J206" s="87"/>
    </row>
    <row r="207" spans="1:10" x14ac:dyDescent="0.2">
      <c r="J207" s="87"/>
    </row>
    <row r="208" spans="1:10" ht="15.75" thickBot="1" x14ac:dyDescent="0.3">
      <c r="A208" s="134" t="s">
        <v>61</v>
      </c>
      <c r="F208" s="236" t="s">
        <v>126</v>
      </c>
      <c r="J208" s="87"/>
    </row>
    <row r="209" spans="1:14" s="32" customFormat="1" thickTop="1" thickBot="1" x14ac:dyDescent="0.25">
      <c r="A209" s="259"/>
      <c r="B209" s="260"/>
      <c r="C209" s="257" t="s">
        <v>18</v>
      </c>
      <c r="D209" s="257" t="s">
        <v>19</v>
      </c>
      <c r="E209" s="257" t="s">
        <v>4</v>
      </c>
      <c r="F209" s="258" t="s">
        <v>5</v>
      </c>
      <c r="G209" s="31"/>
      <c r="H209" s="31"/>
      <c r="I209" s="31"/>
      <c r="J209" s="284"/>
      <c r="K209" s="110"/>
      <c r="N209" s="33"/>
    </row>
    <row r="210" spans="1:14" s="32" customFormat="1" thickTop="1" thickBot="1" x14ac:dyDescent="0.25">
      <c r="A210" s="235">
        <v>1</v>
      </c>
      <c r="B210" s="225"/>
      <c r="C210" s="225">
        <v>2</v>
      </c>
      <c r="D210" s="4">
        <v>3</v>
      </c>
      <c r="E210" s="4">
        <v>4</v>
      </c>
      <c r="F210" s="226" t="s">
        <v>6</v>
      </c>
      <c r="G210" s="31"/>
      <c r="H210" s="31"/>
      <c r="I210" s="31"/>
      <c r="J210" s="119"/>
      <c r="K210" s="110"/>
      <c r="N210" s="33"/>
    </row>
    <row r="211" spans="1:14" ht="15" thickTop="1" x14ac:dyDescent="0.2">
      <c r="A211" s="227" t="s">
        <v>91</v>
      </c>
      <c r="B211" s="231"/>
      <c r="C211" s="233">
        <f>C172-C212-C214-C215-C216</f>
        <v>3247667</v>
      </c>
      <c r="D211" s="233">
        <f>D172-D212-D214-D215-D216</f>
        <v>3557240</v>
      </c>
      <c r="E211" s="233">
        <f>E172-E212-E214-E215-E216</f>
        <v>2703726</v>
      </c>
      <c r="F211" s="218">
        <f t="shared" ref="F211:F217" si="5">(E211/D211)*100</f>
        <v>76.006285772115461</v>
      </c>
      <c r="G211" s="24"/>
      <c r="H211" s="94">
        <f>H51+H119+H168</f>
        <v>3778322</v>
      </c>
      <c r="I211" s="94">
        <f>I51+I119+I168</f>
        <v>4556067</v>
      </c>
      <c r="J211" s="94">
        <f>J51+J119+J168</f>
        <v>3308137</v>
      </c>
      <c r="K211" s="28" t="s">
        <v>88</v>
      </c>
    </row>
    <row r="212" spans="1:14" x14ac:dyDescent="0.2">
      <c r="A212" s="373" t="s">
        <v>66</v>
      </c>
      <c r="B212" s="199"/>
      <c r="C212" s="39">
        <f>H212</f>
        <v>600</v>
      </c>
      <c r="D212" s="39">
        <v>5695211</v>
      </c>
      <c r="E212" s="39">
        <v>4715648</v>
      </c>
      <c r="F212" s="219">
        <f t="shared" si="5"/>
        <v>82.800233389070215</v>
      </c>
      <c r="G212" s="24"/>
      <c r="H212" s="150">
        <f>H52+H120+H169</f>
        <v>600</v>
      </c>
      <c r="I212" s="150">
        <f>I52+I120+I169</f>
        <v>5695210</v>
      </c>
      <c r="J212" s="150">
        <f>J52+J120+J169</f>
        <v>4715646</v>
      </c>
    </row>
    <row r="213" spans="1:14" x14ac:dyDescent="0.2">
      <c r="A213" s="373"/>
      <c r="B213" s="199"/>
      <c r="C213" s="39"/>
      <c r="D213" s="39"/>
      <c r="E213" s="39"/>
      <c r="F213" s="219"/>
      <c r="G213" s="24"/>
      <c r="H213" s="151"/>
      <c r="I213" s="27">
        <v>0</v>
      </c>
      <c r="J213" s="195">
        <v>0</v>
      </c>
      <c r="K213" s="203" t="s">
        <v>94</v>
      </c>
    </row>
    <row r="214" spans="1:14" x14ac:dyDescent="0.2">
      <c r="A214" s="228" t="s">
        <v>141</v>
      </c>
      <c r="B214" s="199"/>
      <c r="C214" s="39">
        <v>408877</v>
      </c>
      <c r="D214" s="39">
        <v>920496</v>
      </c>
      <c r="E214" s="39">
        <v>581530</v>
      </c>
      <c r="F214" s="219">
        <f t="shared" si="5"/>
        <v>63.175722653873564</v>
      </c>
      <c r="G214" s="24"/>
      <c r="H214" s="24"/>
      <c r="I214" s="152">
        <f>I212-I213</f>
        <v>5695210</v>
      </c>
      <c r="J214" s="152">
        <f>J212-J213</f>
        <v>4715646</v>
      </c>
    </row>
    <row r="215" spans="1:14" x14ac:dyDescent="0.2">
      <c r="A215" s="229" t="s">
        <v>68</v>
      </c>
      <c r="B215" s="199"/>
      <c r="C215" s="39">
        <v>241410</v>
      </c>
      <c r="D215" s="39">
        <v>212248</v>
      </c>
      <c r="E215" s="39">
        <v>95344</v>
      </c>
      <c r="F215" s="219">
        <f t="shared" si="5"/>
        <v>44.921035769477214</v>
      </c>
      <c r="G215" s="24"/>
      <c r="H215" s="24"/>
    </row>
    <row r="216" spans="1:14" x14ac:dyDescent="0.2">
      <c r="A216" s="220" t="s">
        <v>69</v>
      </c>
      <c r="B216" s="199"/>
      <c r="C216" s="39">
        <f>C162</f>
        <v>40000</v>
      </c>
      <c r="D216" s="39">
        <f>D162</f>
        <v>72668</v>
      </c>
      <c r="E216" s="39">
        <f>E162</f>
        <v>63195</v>
      </c>
      <c r="F216" s="219">
        <f t="shared" si="5"/>
        <v>86.964000660538346</v>
      </c>
      <c r="G216" s="24"/>
      <c r="H216" s="24"/>
    </row>
    <row r="217" spans="1:14" ht="15.75" thickBot="1" x14ac:dyDescent="0.3">
      <c r="A217" s="230" t="s">
        <v>64</v>
      </c>
      <c r="B217" s="232"/>
      <c r="C217" s="234">
        <f>C212+C214+C215+C216+C211</f>
        <v>3938554</v>
      </c>
      <c r="D217" s="234">
        <f>D212+D214+D215+D216+D211</f>
        <v>10457863</v>
      </c>
      <c r="E217" s="234">
        <f>E212+E214+E215+E216+E211</f>
        <v>8159443</v>
      </c>
      <c r="F217" s="221">
        <f t="shared" si="5"/>
        <v>78.022087304069672</v>
      </c>
      <c r="G217" s="24"/>
      <c r="H217" s="94"/>
    </row>
    <row r="218" spans="1:14" ht="15" thickTop="1" x14ac:dyDescent="0.2">
      <c r="D218" s="196"/>
      <c r="E218" s="196"/>
    </row>
  </sheetData>
  <mergeCells count="5">
    <mergeCell ref="A168:B168"/>
    <mergeCell ref="A1:F1"/>
    <mergeCell ref="A2:F2"/>
    <mergeCell ref="A212:A213"/>
    <mergeCell ref="A183:F184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10. 2013</oddHeader>
    <oddFooter xml:space="preserve">&amp;L&amp;"Arial,Kurzíva"Zastupitelstvo Olomouckého kraje 19-12-2013
5.3.-Rozpočet Olomouckého kraje 2013-plnění rozpočtu k 31. 10. 2013
Příloha č.2-Plnění rozpočtu výdajů Olomouckého kraje k 31. 10. 2013&amp;R&amp;"Arial,Kurzíva"Strana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zoomScaleNormal="100" workbookViewId="0">
      <selection activeCell="E10" sqref="E1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148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6">
        <v>1</v>
      </c>
      <c r="B6" s="377"/>
      <c r="C6" s="377"/>
      <c r="D6" s="378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Příjmy!B28+Příjmy!B31</f>
        <v>3898554</v>
      </c>
      <c r="F7" s="241">
        <f>Příjmy!C28+Příjmy!C31</f>
        <v>4785878</v>
      </c>
      <c r="G7" s="241">
        <f>Příjmy!D28+Příjmy!D31</f>
        <v>4233610</v>
      </c>
      <c r="H7" s="186">
        <f>(G7/F7)*100</f>
        <v>88.460466397179374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90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Výdaje!C211+Výdaje!C215+Výdaje!C214+Výdaje!C212</f>
        <v>3898554</v>
      </c>
      <c r="F9" s="243">
        <f>Výdaje!D211+Výdaje!D215+Výdaje!D214</f>
        <v>4689984</v>
      </c>
      <c r="G9" s="243">
        <f>Výdaje!E211+Výdaje!E215+Výdaje!E214</f>
        <v>3380600</v>
      </c>
      <c r="H9" s="192">
        <f>(G9/F9)*100</f>
        <v>72.081269360407191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193" t="s">
        <v>92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853010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6">
        <v>1</v>
      </c>
      <c r="B40" s="377"/>
      <c r="C40" s="377"/>
      <c r="D40" s="378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10457863</v>
      </c>
      <c r="G41" s="251">
        <f>Příjmy!D33</f>
        <v>9118938</v>
      </c>
      <c r="H41" s="254">
        <f>(G41/F41)*100</f>
        <v>87.196954100469668</v>
      </c>
    </row>
    <row r="42" spans="1:8" ht="19.5" x14ac:dyDescent="0.4">
      <c r="A42" s="174" t="s">
        <v>79</v>
      </c>
      <c r="B42" s="175"/>
      <c r="C42" s="175"/>
      <c r="D42" s="176"/>
      <c r="E42" s="252">
        <f>Výdaje!C217</f>
        <v>3938554</v>
      </c>
      <c r="F42" s="252">
        <f>Výdaje!D217</f>
        <v>10457863</v>
      </c>
      <c r="G42" s="252">
        <f>Výdaje!E217</f>
        <v>8159443</v>
      </c>
      <c r="H42" s="253">
        <f>(G42/F42)*100</f>
        <v>78.022087304069672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959495</v>
      </c>
      <c r="H43" s="165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31.10.2013</oddHeader>
    <oddFooter xml:space="preserve">&amp;L&amp;"Arial CE,Kurzíva"Zastupitelstvo Olomouckého kraje 19-12-2013
5.3.-Rozpočet Olomouckého kraje 2013-plnění rozpočtu k 31. 10. 2013
Příloha č.2-Plnění rozpočtu výdajů Olomouckého kraje k 31. 10. 2013&amp;R&amp;"Arial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8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70" t="s">
        <v>127</v>
      </c>
      <c r="B1" s="371"/>
      <c r="C1" s="371"/>
      <c r="D1" s="371"/>
      <c r="E1" s="371"/>
      <c r="F1" s="371"/>
      <c r="G1" s="286"/>
      <c r="H1" s="286"/>
      <c r="I1" s="286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5" t="s">
        <v>16</v>
      </c>
      <c r="B3" s="256" t="s">
        <v>17</v>
      </c>
      <c r="C3" s="257" t="s">
        <v>18</v>
      </c>
      <c r="D3" s="257" t="s">
        <v>19</v>
      </c>
      <c r="E3" s="257" t="s">
        <v>4</v>
      </c>
      <c r="F3" s="258" t="s">
        <v>5</v>
      </c>
      <c r="G3" s="31"/>
      <c r="H3" s="31"/>
      <c r="I3" s="31"/>
      <c r="J3" s="119"/>
      <c r="K3" s="110"/>
      <c r="N3" s="33"/>
    </row>
    <row r="4" spans="1:14" s="48" customFormat="1" ht="15.75" thickTop="1" x14ac:dyDescent="0.25">
      <c r="A4" s="322" t="s">
        <v>26</v>
      </c>
      <c r="B4" s="179">
        <v>3</v>
      </c>
      <c r="C4" s="145">
        <f>C5+C6+C7+C8+C9</f>
        <v>299231</v>
      </c>
      <c r="D4" s="145">
        <f>D5+D6+D7+D8+D9</f>
        <v>303137</v>
      </c>
      <c r="E4" s="145">
        <f>E5+E6+E7+E8+E9</f>
        <v>187892</v>
      </c>
      <c r="F4" s="323">
        <f t="shared" ref="F4:F9" si="0">(E4/D4)*100</f>
        <v>61.982535949092323</v>
      </c>
      <c r="G4" s="35"/>
      <c r="H4" s="35"/>
      <c r="I4" s="35"/>
      <c r="J4" s="35"/>
      <c r="K4" s="111"/>
      <c r="N4" s="49"/>
    </row>
    <row r="5" spans="1:14" s="48" customFormat="1" x14ac:dyDescent="0.2">
      <c r="A5" s="324" t="s">
        <v>21</v>
      </c>
      <c r="B5" s="51"/>
      <c r="C5" s="39">
        <v>291081</v>
      </c>
      <c r="D5" s="39">
        <v>293591</v>
      </c>
      <c r="E5" s="39">
        <v>183624</v>
      </c>
      <c r="F5" s="325">
        <f t="shared" si="0"/>
        <v>62.544151557779358</v>
      </c>
      <c r="G5" s="40"/>
      <c r="H5" s="40"/>
      <c r="I5" s="40"/>
      <c r="J5" s="40"/>
      <c r="K5" s="93"/>
      <c r="N5" s="49"/>
    </row>
    <row r="6" spans="1:14" s="48" customFormat="1" x14ac:dyDescent="0.2">
      <c r="A6" s="324" t="s">
        <v>22</v>
      </c>
      <c r="B6" s="51"/>
      <c r="C6" s="39">
        <v>2200</v>
      </c>
      <c r="D6" s="39">
        <v>2480</v>
      </c>
      <c r="E6" s="39">
        <v>123</v>
      </c>
      <c r="F6" s="325">
        <f t="shared" si="0"/>
        <v>4.959677419354839</v>
      </c>
      <c r="G6" s="40"/>
      <c r="H6" s="40"/>
      <c r="I6" s="40"/>
      <c r="J6" s="40"/>
      <c r="K6" s="93"/>
      <c r="N6" s="49"/>
    </row>
    <row r="7" spans="1:14" s="41" customFormat="1" x14ac:dyDescent="0.2">
      <c r="A7" s="326" t="s">
        <v>23</v>
      </c>
      <c r="B7" s="38"/>
      <c r="C7" s="39">
        <v>0</v>
      </c>
      <c r="D7" s="39">
        <v>1116</v>
      </c>
      <c r="E7" s="39">
        <v>310</v>
      </c>
      <c r="F7" s="325">
        <f t="shared" si="0"/>
        <v>27.777777777777779</v>
      </c>
      <c r="G7" s="40"/>
      <c r="H7" s="148">
        <f>D7+D8</f>
        <v>1116</v>
      </c>
      <c r="I7" s="148">
        <f>E7+E8</f>
        <v>310</v>
      </c>
      <c r="J7" s="148"/>
      <c r="K7" s="93"/>
      <c r="N7" s="42"/>
    </row>
    <row r="8" spans="1:14" s="41" customFormat="1" x14ac:dyDescent="0.2">
      <c r="A8" s="326" t="s">
        <v>24</v>
      </c>
      <c r="B8" s="38"/>
      <c r="C8" s="39">
        <v>0</v>
      </c>
      <c r="D8" s="39">
        <v>0</v>
      </c>
      <c r="E8" s="39">
        <v>0</v>
      </c>
      <c r="F8" s="325">
        <v>0</v>
      </c>
      <c r="G8" s="40"/>
      <c r="H8" s="40"/>
      <c r="I8" s="40"/>
      <c r="J8" s="40"/>
      <c r="K8" s="93"/>
      <c r="N8" s="42"/>
    </row>
    <row r="9" spans="1:14" s="41" customFormat="1" ht="15" thickBot="1" x14ac:dyDescent="0.25">
      <c r="A9" s="327" t="s">
        <v>89</v>
      </c>
      <c r="B9" s="328"/>
      <c r="C9" s="329">
        <v>5950</v>
      </c>
      <c r="D9" s="329">
        <v>5950</v>
      </c>
      <c r="E9" s="329">
        <v>3835</v>
      </c>
      <c r="F9" s="330">
        <f t="shared" si="0"/>
        <v>64.453781512605048</v>
      </c>
      <c r="G9" s="40"/>
      <c r="H9" s="40"/>
      <c r="I9" s="40"/>
      <c r="J9" s="40"/>
      <c r="K9" s="93"/>
      <c r="N9" s="42"/>
    </row>
    <row r="10" spans="1:14" s="41" customFormat="1" ht="12.75" customHeight="1" x14ac:dyDescent="0.2">
      <c r="A10" s="59"/>
      <c r="B10" s="60"/>
      <c r="E10" s="267" t="e">
        <f>SUM(#REF!,#REF!,#REF!,#REF!,#REF!,#REF!,E4,#REF!,#REF!)</f>
        <v>#REF!</v>
      </c>
      <c r="F10" s="62"/>
      <c r="G10" s="62"/>
      <c r="H10" s="62"/>
      <c r="I10" s="62"/>
      <c r="J10" s="115"/>
      <c r="K10" s="66"/>
      <c r="N10" s="42"/>
    </row>
    <row r="11" spans="1:14" s="41" customFormat="1" ht="12.75" customHeight="1" x14ac:dyDescent="0.2">
      <c r="A11" s="59"/>
      <c r="B11" s="60"/>
      <c r="C11" s="67"/>
      <c r="D11" s="63"/>
      <c r="E11" s="267" t="e">
        <f>SUM(#REF!,#REF!,#REF!,#REF!,#REF!,#REF!,C4,#REF!,#REF!)</f>
        <v>#REF!</v>
      </c>
      <c r="F11" s="63"/>
      <c r="G11" s="62"/>
      <c r="H11" s="62"/>
      <c r="I11" s="62"/>
      <c r="J11" s="115"/>
      <c r="K11" s="66"/>
      <c r="N11" s="42"/>
    </row>
    <row r="12" spans="1:14" s="41" customFormat="1" ht="12.75" customHeight="1" x14ac:dyDescent="0.2">
      <c r="A12" s="59"/>
      <c r="B12" s="60"/>
      <c r="C12" s="67"/>
      <c r="D12" s="63"/>
      <c r="E12" s="63"/>
      <c r="F12" s="62"/>
      <c r="G12" s="62"/>
      <c r="H12" s="62"/>
      <c r="I12" s="62"/>
      <c r="J12" s="115"/>
      <c r="K12" s="66"/>
      <c r="N12" s="42"/>
    </row>
    <row r="13" spans="1:14" s="41" customFormat="1" ht="12.75" customHeight="1" x14ac:dyDescent="0.2">
      <c r="A13" s="59"/>
      <c r="B13" s="60"/>
      <c r="C13" s="65"/>
      <c r="D13" s="63"/>
      <c r="E13" s="63"/>
      <c r="F13" s="62"/>
      <c r="G13" s="62"/>
      <c r="H13" s="62"/>
      <c r="I13" s="62"/>
      <c r="J13" s="115"/>
      <c r="K13" s="66"/>
      <c r="N13" s="42"/>
    </row>
    <row r="14" spans="1:14" s="90" customFormat="1" ht="12.75" customHeight="1" x14ac:dyDescent="0.2">
      <c r="A14" s="59"/>
      <c r="B14" s="60"/>
      <c r="C14" s="65"/>
      <c r="D14" s="63"/>
      <c r="E14" s="63"/>
      <c r="F14" s="62"/>
      <c r="G14" s="62"/>
      <c r="H14" s="62"/>
      <c r="I14" s="62"/>
      <c r="J14" s="115"/>
      <c r="K14" s="66"/>
      <c r="N14" s="91"/>
    </row>
    <row r="15" spans="1:14" s="90" customFormat="1" ht="12.75" customHeight="1" x14ac:dyDescent="0.2">
      <c r="A15" s="59"/>
      <c r="B15" s="60"/>
      <c r="C15" s="65"/>
      <c r="D15" s="205"/>
      <c r="E15" s="205"/>
      <c r="F15" s="62"/>
      <c r="G15" s="62"/>
      <c r="H15" s="62"/>
      <c r="I15" s="62"/>
      <c r="J15" s="115"/>
      <c r="K15" s="66"/>
      <c r="N15" s="91"/>
    </row>
    <row r="16" spans="1:14" s="90" customFormat="1" ht="12.75" customHeight="1" x14ac:dyDescent="0.2">
      <c r="A16" s="59"/>
      <c r="B16" s="60"/>
      <c r="C16" s="65"/>
      <c r="D16" s="205"/>
      <c r="E16" s="205"/>
      <c r="F16" s="62"/>
      <c r="G16" s="62"/>
      <c r="H16" s="62"/>
      <c r="I16" s="62"/>
      <c r="J16" s="115"/>
      <c r="K16" s="66"/>
      <c r="N16" s="91"/>
    </row>
    <row r="17" spans="1:14" s="129" customFormat="1" ht="24" customHeight="1" x14ac:dyDescent="0.25">
      <c r="A17" s="304"/>
      <c r="B17" s="304"/>
      <c r="C17" s="305"/>
      <c r="D17" s="306"/>
      <c r="E17" s="305"/>
      <c r="F17" s="307"/>
      <c r="G17" s="35"/>
      <c r="H17" s="35"/>
      <c r="I17" s="35"/>
      <c r="J17" s="123"/>
      <c r="K17" s="117"/>
      <c r="L17" s="63"/>
      <c r="N17" s="130"/>
    </row>
    <row r="18" spans="1:14" s="129" customFormat="1" ht="18" x14ac:dyDescent="0.25">
      <c r="A18" s="308"/>
      <c r="B18" s="309"/>
      <c r="C18" s="310"/>
      <c r="D18" s="310"/>
      <c r="E18" s="310"/>
      <c r="F18" s="307"/>
      <c r="G18" s="35"/>
      <c r="H18" s="35"/>
      <c r="I18" s="35"/>
      <c r="J18" s="124"/>
      <c r="K18" s="118"/>
      <c r="L18" s="61"/>
      <c r="N18" s="130"/>
    </row>
    <row r="19" spans="1:14" s="129" customFormat="1" ht="15" hidden="1" thickTop="1" x14ac:dyDescent="0.2">
      <c r="A19" s="287"/>
      <c r="B19" s="60"/>
      <c r="C19" s="288"/>
      <c r="D19" s="288"/>
      <c r="E19" s="288"/>
      <c r="F19" s="289"/>
      <c r="G19" s="289"/>
      <c r="H19" s="289"/>
      <c r="I19" s="289"/>
      <c r="J19" s="115"/>
      <c r="K19" s="112"/>
      <c r="L19" s="290"/>
      <c r="N19" s="130"/>
    </row>
    <row r="20" spans="1:14" s="129" customFormat="1" ht="15" hidden="1" thickTop="1" x14ac:dyDescent="0.2">
      <c r="A20" s="287"/>
      <c r="B20" s="60"/>
      <c r="C20" s="288"/>
      <c r="D20" s="288"/>
      <c r="E20" s="288"/>
      <c r="F20" s="289"/>
      <c r="G20" s="289"/>
      <c r="H20" s="289"/>
      <c r="I20" s="289"/>
      <c r="J20" s="115"/>
      <c r="K20" s="112"/>
      <c r="L20" s="290"/>
      <c r="N20" s="130"/>
    </row>
    <row r="21" spans="1:14" s="129" customFormat="1" ht="15" hidden="1" thickTop="1" x14ac:dyDescent="0.2">
      <c r="A21" s="287"/>
      <c r="B21" s="60"/>
      <c r="C21" s="288"/>
      <c r="D21" s="288"/>
      <c r="E21" s="288"/>
      <c r="F21" s="289"/>
      <c r="G21" s="289"/>
      <c r="H21" s="289"/>
      <c r="I21" s="289"/>
      <c r="J21" s="115"/>
      <c r="K21" s="112"/>
      <c r="L21" s="290"/>
      <c r="N21" s="130"/>
    </row>
    <row r="22" spans="1:14" s="129" customFormat="1" ht="15.75" hidden="1" thickTop="1" x14ac:dyDescent="0.25">
      <c r="A22" s="287"/>
      <c r="B22" s="60"/>
      <c r="C22" s="291"/>
      <c r="D22" s="291"/>
      <c r="E22" s="291"/>
      <c r="F22" s="292"/>
      <c r="G22" s="292"/>
      <c r="H22" s="292"/>
      <c r="I22" s="292"/>
      <c r="J22" s="115"/>
      <c r="K22" s="111"/>
      <c r="L22" s="290"/>
      <c r="N22" s="130"/>
    </row>
    <row r="23" spans="1:14" s="129" customFormat="1" ht="15" hidden="1" thickTop="1" x14ac:dyDescent="0.2">
      <c r="A23" s="287"/>
      <c r="B23" s="60"/>
      <c r="C23" s="288"/>
      <c r="D23" s="288"/>
      <c r="E23" s="288"/>
      <c r="F23" s="289"/>
      <c r="G23" s="289"/>
      <c r="H23" s="289"/>
      <c r="I23" s="289"/>
      <c r="J23" s="115"/>
      <c r="K23" s="112"/>
      <c r="L23" s="290"/>
      <c r="N23" s="130"/>
    </row>
    <row r="24" spans="1:14" s="129" customFormat="1" ht="15" hidden="1" thickTop="1" x14ac:dyDescent="0.2">
      <c r="A24" s="287"/>
      <c r="B24" s="60"/>
      <c r="C24" s="288"/>
      <c r="D24" s="288"/>
      <c r="E24" s="288"/>
      <c r="F24" s="289"/>
      <c r="G24" s="289"/>
      <c r="H24" s="289"/>
      <c r="I24" s="289"/>
      <c r="J24" s="115"/>
      <c r="K24" s="112"/>
      <c r="L24" s="290"/>
      <c r="N24" s="130"/>
    </row>
    <row r="25" spans="1:14" s="129" customFormat="1" ht="15.75" hidden="1" thickTop="1" x14ac:dyDescent="0.25">
      <c r="A25" s="287"/>
      <c r="B25" s="60"/>
      <c r="C25" s="293"/>
      <c r="D25" s="293"/>
      <c r="E25" s="293"/>
      <c r="F25" s="288"/>
      <c r="G25" s="288"/>
      <c r="H25" s="288"/>
      <c r="I25" s="288"/>
      <c r="J25" s="115"/>
      <c r="K25" s="294"/>
      <c r="L25" s="290"/>
      <c r="N25" s="130"/>
    </row>
    <row r="26" spans="1:14" s="129" customFormat="1" ht="15" hidden="1" thickTop="1" x14ac:dyDescent="0.2">
      <c r="A26" s="287"/>
      <c r="B26" s="60"/>
      <c r="C26" s="295"/>
      <c r="D26" s="295"/>
      <c r="E26" s="295"/>
      <c r="F26" s="288"/>
      <c r="G26" s="288"/>
      <c r="H26" s="288"/>
      <c r="I26" s="288"/>
      <c r="J26" s="115"/>
      <c r="K26" s="296"/>
      <c r="L26" s="290"/>
      <c r="N26" s="130"/>
    </row>
    <row r="27" spans="1:14" s="129" customFormat="1" ht="18.75" hidden="1" thickTop="1" x14ac:dyDescent="0.25">
      <c r="A27" s="102"/>
      <c r="B27" s="103"/>
      <c r="C27" s="104"/>
      <c r="D27" s="104"/>
      <c r="E27" s="104"/>
      <c r="F27" s="105"/>
      <c r="G27" s="105"/>
      <c r="H27" s="105"/>
      <c r="I27" s="105"/>
      <c r="J27" s="115"/>
      <c r="K27" s="106"/>
      <c r="L27" s="290"/>
      <c r="N27" s="130"/>
    </row>
    <row r="28" spans="1:14" s="129" customFormat="1" ht="18" x14ac:dyDescent="0.25">
      <c r="A28" s="102"/>
      <c r="B28" s="103"/>
      <c r="C28" s="104"/>
      <c r="D28" s="104"/>
      <c r="E28" s="104"/>
      <c r="F28" s="107"/>
      <c r="G28" s="107"/>
      <c r="H28" s="107"/>
      <c r="I28" s="107"/>
      <c r="J28" s="115"/>
      <c r="K28" s="106"/>
      <c r="L28" s="290"/>
      <c r="N28" s="130"/>
    </row>
    <row r="29" spans="1:14" s="129" customFormat="1" ht="12.75" x14ac:dyDescent="0.2">
      <c r="A29" s="374"/>
      <c r="B29" s="379"/>
      <c r="C29" s="379"/>
      <c r="D29" s="379"/>
      <c r="E29" s="379"/>
      <c r="F29" s="379"/>
      <c r="G29" s="108"/>
      <c r="H29" s="108"/>
      <c r="I29" s="108"/>
      <c r="J29" s="115"/>
      <c r="K29" s="109"/>
      <c r="L29" s="290"/>
      <c r="N29" s="130"/>
    </row>
    <row r="30" spans="1:14" s="129" customFormat="1" ht="12.75" x14ac:dyDescent="0.2">
      <c r="A30" s="379"/>
      <c r="B30" s="379"/>
      <c r="C30" s="379"/>
      <c r="D30" s="379"/>
      <c r="E30" s="379"/>
      <c r="F30" s="379"/>
      <c r="G30" s="108"/>
      <c r="H30" s="108"/>
      <c r="I30" s="108"/>
      <c r="J30" s="115"/>
      <c r="K30" s="109"/>
      <c r="L30" s="290"/>
      <c r="N30" s="130"/>
    </row>
    <row r="31" spans="1:14" s="129" customFormat="1" hidden="1" x14ac:dyDescent="0.2">
      <c r="A31" s="287"/>
      <c r="B31" s="60"/>
      <c r="C31" s="288"/>
      <c r="D31" s="288"/>
      <c r="E31" s="288"/>
      <c r="F31" s="288"/>
      <c r="G31" s="288"/>
      <c r="H31" s="288"/>
      <c r="I31" s="288"/>
      <c r="J31" s="115"/>
      <c r="K31" s="112"/>
      <c r="L31" s="63"/>
      <c r="N31" s="130"/>
    </row>
    <row r="32" spans="1:14" s="129" customFormat="1" hidden="1" x14ac:dyDescent="0.2">
      <c r="A32" s="73"/>
      <c r="B32" s="60"/>
      <c r="C32" s="288"/>
      <c r="D32" s="288"/>
      <c r="E32" s="288"/>
      <c r="F32" s="288"/>
      <c r="G32" s="288"/>
      <c r="H32" s="288"/>
      <c r="I32" s="288"/>
      <c r="J32" s="115"/>
      <c r="K32" s="112"/>
      <c r="N32" s="130"/>
    </row>
    <row r="33" spans="1:14" s="129" customFormat="1" hidden="1" x14ac:dyDescent="0.2">
      <c r="A33" s="37"/>
      <c r="B33" s="60"/>
      <c r="C33" s="288"/>
      <c r="D33" s="288"/>
      <c r="E33" s="288"/>
      <c r="F33" s="288"/>
      <c r="G33" s="288"/>
      <c r="H33" s="288"/>
      <c r="I33" s="288"/>
      <c r="J33" s="115"/>
      <c r="K33" s="112"/>
      <c r="N33" s="130"/>
    </row>
    <row r="34" spans="1:14" s="129" customFormat="1" hidden="1" x14ac:dyDescent="0.2">
      <c r="A34" s="43"/>
      <c r="B34" s="60"/>
      <c r="C34" s="288"/>
      <c r="D34" s="288"/>
      <c r="E34" s="288"/>
      <c r="F34" s="288"/>
      <c r="G34" s="288"/>
      <c r="H34" s="288"/>
      <c r="I34" s="288"/>
      <c r="J34" s="115"/>
      <c r="K34" s="112"/>
      <c r="N34" s="130"/>
    </row>
    <row r="35" spans="1:14" s="129" customFormat="1" hidden="1" x14ac:dyDescent="0.2">
      <c r="A35" s="76"/>
      <c r="B35" s="60"/>
      <c r="C35" s="288"/>
      <c r="D35" s="288"/>
      <c r="E35" s="288"/>
      <c r="F35" s="288"/>
      <c r="G35" s="288"/>
      <c r="H35" s="288"/>
      <c r="I35" s="288"/>
      <c r="J35" s="115"/>
      <c r="K35" s="112"/>
      <c r="N35" s="130"/>
    </row>
    <row r="36" spans="1:14" s="129" customFormat="1" hidden="1" x14ac:dyDescent="0.2">
      <c r="A36" s="77"/>
      <c r="B36" s="60"/>
      <c r="C36" s="288"/>
      <c r="D36" s="288"/>
      <c r="E36" s="288"/>
      <c r="F36" s="288"/>
      <c r="G36" s="288"/>
      <c r="H36" s="288"/>
      <c r="I36" s="288"/>
      <c r="J36" s="115"/>
      <c r="K36" s="112"/>
      <c r="N36" s="130"/>
    </row>
    <row r="37" spans="1:14" s="129" customFormat="1" hidden="1" x14ac:dyDescent="0.2">
      <c r="A37" s="73"/>
      <c r="B37" s="60"/>
      <c r="C37" s="288"/>
      <c r="D37" s="288"/>
      <c r="E37" s="288"/>
      <c r="F37" s="288"/>
      <c r="G37" s="288"/>
      <c r="H37" s="288"/>
      <c r="I37" s="288"/>
      <c r="J37" s="115"/>
      <c r="K37" s="112"/>
      <c r="N37" s="130"/>
    </row>
    <row r="38" spans="1:14" s="129" customFormat="1" hidden="1" x14ac:dyDescent="0.2">
      <c r="A38" s="37"/>
      <c r="B38" s="60"/>
      <c r="C38" s="288"/>
      <c r="D38" s="288"/>
      <c r="E38" s="288"/>
      <c r="F38" s="288"/>
      <c r="G38" s="288"/>
      <c r="H38" s="288"/>
      <c r="I38" s="288"/>
      <c r="J38" s="115"/>
      <c r="K38" s="112"/>
      <c r="N38" s="130"/>
    </row>
    <row r="39" spans="1:14" s="129" customFormat="1" hidden="1" x14ac:dyDescent="0.2">
      <c r="A39" s="76"/>
      <c r="B39" s="60"/>
      <c r="C39" s="288"/>
      <c r="D39" s="288"/>
      <c r="E39" s="288"/>
      <c r="F39" s="288"/>
      <c r="G39" s="288"/>
      <c r="H39" s="288"/>
      <c r="I39" s="288"/>
      <c r="J39" s="115"/>
      <c r="K39" s="112"/>
      <c r="N39" s="130"/>
    </row>
    <row r="40" spans="1:14" s="129" customFormat="1" hidden="1" x14ac:dyDescent="0.2">
      <c r="A40" s="52"/>
      <c r="B40" s="60"/>
      <c r="C40" s="288"/>
      <c r="D40" s="288"/>
      <c r="E40" s="288"/>
      <c r="F40" s="288"/>
      <c r="G40" s="288"/>
      <c r="H40" s="288"/>
      <c r="I40" s="288"/>
      <c r="J40" s="115"/>
      <c r="K40" s="112"/>
      <c r="N40" s="130"/>
    </row>
    <row r="41" spans="1:14" s="129" customFormat="1" hidden="1" x14ac:dyDescent="0.2">
      <c r="A41" s="287"/>
      <c r="B41" s="60"/>
      <c r="C41" s="288"/>
      <c r="D41" s="288"/>
      <c r="E41" s="288"/>
      <c r="F41" s="288"/>
      <c r="G41" s="288"/>
      <c r="H41" s="288"/>
      <c r="I41" s="288"/>
      <c r="J41" s="115"/>
      <c r="K41" s="112"/>
      <c r="N41" s="130"/>
    </row>
    <row r="42" spans="1:14" s="129" customFormat="1" hidden="1" x14ac:dyDescent="0.2">
      <c r="A42" s="287"/>
      <c r="B42" s="60"/>
      <c r="C42" s="288"/>
      <c r="D42" s="288"/>
      <c r="E42" s="288"/>
      <c r="F42" s="288"/>
      <c r="G42" s="288"/>
      <c r="H42" s="288"/>
      <c r="I42" s="288"/>
      <c r="J42" s="115"/>
      <c r="K42" s="112"/>
      <c r="N42" s="130"/>
    </row>
    <row r="43" spans="1:14" s="129" customFormat="1" x14ac:dyDescent="0.2">
      <c r="A43" s="287"/>
      <c r="B43" s="60"/>
      <c r="C43" s="288"/>
      <c r="D43" s="288"/>
      <c r="E43" s="288"/>
      <c r="F43" s="288"/>
      <c r="G43" s="288"/>
      <c r="H43" s="288"/>
      <c r="I43" s="288"/>
      <c r="J43" s="115"/>
      <c r="K43" s="112"/>
      <c r="N43" s="130"/>
    </row>
    <row r="44" spans="1:14" s="129" customFormat="1" ht="15" x14ac:dyDescent="0.25">
      <c r="A44" s="311"/>
      <c r="B44" s="60"/>
      <c r="C44" s="288"/>
      <c r="D44" s="288"/>
      <c r="E44" s="288"/>
      <c r="F44" s="297"/>
      <c r="G44" s="288"/>
      <c r="H44" s="288"/>
      <c r="I44" s="288"/>
      <c r="J44" s="115"/>
      <c r="K44" s="112"/>
      <c r="N44" s="130"/>
    </row>
    <row r="45" spans="1:14" s="298" customFormat="1" ht="12.75" x14ac:dyDescent="0.2">
      <c r="A45" s="312"/>
      <c r="B45" s="313"/>
      <c r="C45" s="314"/>
      <c r="D45" s="314"/>
      <c r="E45" s="314"/>
      <c r="F45" s="315"/>
      <c r="G45" s="31"/>
      <c r="H45" s="31"/>
      <c r="I45" s="31"/>
      <c r="J45" s="284"/>
      <c r="K45" s="110"/>
      <c r="N45" s="299"/>
    </row>
    <row r="46" spans="1:14" s="298" customFormat="1" ht="12.75" x14ac:dyDescent="0.2">
      <c r="A46" s="316"/>
      <c r="B46" s="317"/>
      <c r="C46" s="317"/>
      <c r="D46" s="317"/>
      <c r="E46" s="317"/>
      <c r="F46" s="315"/>
      <c r="G46" s="31"/>
      <c r="H46" s="31"/>
      <c r="I46" s="31"/>
      <c r="J46" s="119"/>
      <c r="K46" s="110"/>
      <c r="N46" s="299"/>
    </row>
    <row r="47" spans="1:14" s="129" customFormat="1" x14ac:dyDescent="0.2">
      <c r="A47" s="287"/>
      <c r="B47" s="60"/>
      <c r="C47" s="288"/>
      <c r="D47" s="148"/>
      <c r="E47" s="148"/>
      <c r="F47" s="318"/>
      <c r="H47" s="290"/>
      <c r="I47" s="290"/>
      <c r="J47" s="290"/>
      <c r="K47" s="112"/>
      <c r="N47" s="130"/>
    </row>
    <row r="48" spans="1:14" s="129" customFormat="1" x14ac:dyDescent="0.2">
      <c r="A48" s="380"/>
      <c r="B48" s="60"/>
      <c r="C48" s="148"/>
      <c r="D48" s="268"/>
      <c r="E48" s="148"/>
      <c r="F48" s="318"/>
      <c r="H48" s="300"/>
      <c r="I48" s="300"/>
      <c r="J48" s="300"/>
      <c r="K48" s="112"/>
      <c r="N48" s="130"/>
    </row>
    <row r="49" spans="1:14" s="129" customFormat="1" x14ac:dyDescent="0.2">
      <c r="A49" s="380"/>
      <c r="B49" s="60"/>
      <c r="C49" s="148"/>
      <c r="D49" s="148"/>
      <c r="E49" s="148"/>
      <c r="F49" s="318"/>
      <c r="H49" s="301"/>
      <c r="I49" s="288"/>
      <c r="J49" s="61"/>
      <c r="K49" s="93"/>
      <c r="N49" s="130"/>
    </row>
    <row r="50" spans="1:14" s="129" customFormat="1" x14ac:dyDescent="0.2">
      <c r="A50" s="319"/>
      <c r="B50" s="60"/>
      <c r="C50" s="148"/>
      <c r="D50" s="268"/>
      <c r="E50" s="148"/>
      <c r="F50" s="318"/>
      <c r="I50" s="302"/>
      <c r="J50" s="302"/>
      <c r="K50" s="112"/>
      <c r="N50" s="130"/>
    </row>
    <row r="51" spans="1:14" s="129" customFormat="1" x14ac:dyDescent="0.2">
      <c r="A51" s="320"/>
      <c r="B51" s="60"/>
      <c r="C51" s="148"/>
      <c r="D51" s="268"/>
      <c r="E51" s="148"/>
      <c r="F51" s="318"/>
      <c r="I51" s="288"/>
      <c r="J51" s="303"/>
      <c r="K51" s="112"/>
      <c r="N51" s="130"/>
    </row>
    <row r="52" spans="1:14" s="129" customFormat="1" x14ac:dyDescent="0.2">
      <c r="A52" s="321"/>
      <c r="B52" s="60"/>
      <c r="C52" s="148"/>
      <c r="D52" s="268"/>
      <c r="E52" s="148"/>
      <c r="F52" s="318"/>
      <c r="I52" s="288"/>
      <c r="J52" s="303"/>
      <c r="K52" s="112"/>
      <c r="N52" s="130"/>
    </row>
    <row r="53" spans="1:14" s="129" customFormat="1" ht="15" x14ac:dyDescent="0.25">
      <c r="A53" s="311"/>
      <c r="B53" s="60"/>
      <c r="C53" s="291"/>
      <c r="D53" s="291"/>
      <c r="E53" s="291"/>
      <c r="F53" s="307"/>
      <c r="H53" s="290"/>
      <c r="I53" s="288"/>
      <c r="J53" s="303"/>
      <c r="K53" s="112"/>
      <c r="N53" s="130"/>
    </row>
    <row r="54" spans="1:14" s="129" customFormat="1" x14ac:dyDescent="0.2">
      <c r="A54" s="287"/>
      <c r="B54" s="60"/>
      <c r="C54" s="288"/>
      <c r="D54" s="268"/>
      <c r="E54" s="268"/>
      <c r="F54" s="288"/>
      <c r="G54" s="288"/>
      <c r="H54" s="288"/>
      <c r="I54" s="288"/>
      <c r="J54" s="303"/>
      <c r="K54" s="112"/>
      <c r="N54" s="130"/>
    </row>
    <row r="55" spans="1:14" s="129" customFormat="1" x14ac:dyDescent="0.2">
      <c r="A55" s="287"/>
      <c r="B55" s="60"/>
      <c r="C55" s="288"/>
      <c r="D55" s="288"/>
      <c r="E55" s="288"/>
      <c r="F55" s="288"/>
      <c r="G55" s="288"/>
      <c r="H55" s="288"/>
      <c r="I55" s="288"/>
      <c r="J55" s="303"/>
      <c r="K55" s="112"/>
      <c r="N55" s="130"/>
    </row>
    <row r="56" spans="1:14" s="129" customFormat="1" x14ac:dyDescent="0.2">
      <c r="A56" s="287"/>
      <c r="B56" s="60"/>
      <c r="C56" s="288"/>
      <c r="D56" s="288"/>
      <c r="E56" s="288"/>
      <c r="F56" s="288"/>
      <c r="G56" s="288"/>
      <c r="H56" s="288"/>
      <c r="I56" s="288"/>
      <c r="J56" s="303"/>
      <c r="K56" s="112"/>
      <c r="N56" s="130"/>
    </row>
    <row r="57" spans="1:14" s="129" customFormat="1" x14ac:dyDescent="0.2">
      <c r="A57" s="287"/>
      <c r="B57" s="60"/>
      <c r="C57" s="288"/>
      <c r="D57" s="288"/>
      <c r="E57" s="288"/>
      <c r="F57" s="288"/>
      <c r="G57" s="288"/>
      <c r="H57" s="288"/>
      <c r="I57" s="288"/>
      <c r="J57" s="303"/>
      <c r="K57" s="112"/>
      <c r="N57" s="130"/>
    </row>
    <row r="58" spans="1:14" s="129" customFormat="1" x14ac:dyDescent="0.2">
      <c r="A58" s="287"/>
      <c r="B58" s="60"/>
      <c r="C58" s="288"/>
      <c r="D58" s="288"/>
      <c r="E58" s="288"/>
      <c r="F58" s="288"/>
      <c r="G58" s="288"/>
      <c r="H58" s="288"/>
      <c r="I58" s="288"/>
      <c r="J58" s="303"/>
      <c r="K58" s="112"/>
      <c r="N58" s="130"/>
    </row>
    <row r="59" spans="1:14" s="129" customFormat="1" x14ac:dyDescent="0.2">
      <c r="A59" s="287"/>
      <c r="B59" s="60"/>
      <c r="C59" s="288"/>
      <c r="D59" s="288"/>
      <c r="E59" s="288"/>
      <c r="F59" s="288"/>
      <c r="G59" s="288"/>
      <c r="H59" s="288"/>
      <c r="I59" s="288"/>
      <c r="J59" s="303"/>
      <c r="K59" s="112"/>
      <c r="N59" s="130"/>
    </row>
    <row r="60" spans="1:14" s="129" customFormat="1" x14ac:dyDescent="0.2">
      <c r="A60" s="287"/>
      <c r="B60" s="60"/>
      <c r="C60" s="288"/>
      <c r="D60" s="288"/>
      <c r="E60" s="288"/>
      <c r="F60" s="288"/>
      <c r="G60" s="288"/>
      <c r="H60" s="288"/>
      <c r="I60" s="288"/>
      <c r="J60" s="303"/>
      <c r="K60" s="112"/>
      <c r="N60" s="130"/>
    </row>
    <row r="61" spans="1:14" s="129" customFormat="1" x14ac:dyDescent="0.2">
      <c r="A61" s="287"/>
      <c r="B61" s="60"/>
      <c r="C61" s="288"/>
      <c r="D61" s="288"/>
      <c r="E61" s="288"/>
      <c r="F61" s="288"/>
      <c r="G61" s="288"/>
      <c r="H61" s="288"/>
      <c r="I61" s="288"/>
      <c r="J61" s="303"/>
      <c r="K61" s="112"/>
      <c r="N61" s="130"/>
    </row>
    <row r="62" spans="1:14" s="129" customFormat="1" x14ac:dyDescent="0.2">
      <c r="A62" s="287"/>
      <c r="B62" s="60"/>
      <c r="C62" s="288"/>
      <c r="D62" s="288"/>
      <c r="E62" s="288"/>
      <c r="F62" s="288"/>
      <c r="G62" s="288"/>
      <c r="H62" s="288"/>
      <c r="I62" s="288"/>
      <c r="J62" s="303"/>
      <c r="K62" s="112"/>
      <c r="N62" s="130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8"/>
      <c r="B3" s="168" t="s">
        <v>75</v>
      </c>
      <c r="C3" s="168" t="s">
        <v>76</v>
      </c>
    </row>
    <row r="4" spans="1:3" x14ac:dyDescent="0.2">
      <c r="A4" s="168" t="s">
        <v>18</v>
      </c>
      <c r="B4" s="168">
        <f>Rekapitulace!E7</f>
        <v>3898554</v>
      </c>
      <c r="C4" s="168">
        <f>Rekapitulace!E9</f>
        <v>3898554</v>
      </c>
    </row>
    <row r="5" spans="1:3" x14ac:dyDescent="0.2">
      <c r="A5" s="168" t="s">
        <v>19</v>
      </c>
      <c r="B5" s="168">
        <f>Rekapitulace!F7</f>
        <v>4785878</v>
      </c>
      <c r="C5" s="168">
        <f>Rekapitulace!F9</f>
        <v>4689984</v>
      </c>
    </row>
    <row r="6" spans="1:3" x14ac:dyDescent="0.2">
      <c r="A6" s="168" t="s">
        <v>4</v>
      </c>
      <c r="B6" s="168">
        <f>Rekapitulace!G7</f>
        <v>4233610</v>
      </c>
      <c r="C6" s="168">
        <f>Rekapitulace!G9</f>
        <v>3380600</v>
      </c>
    </row>
    <row r="32" spans="1:3" x14ac:dyDescent="0.2">
      <c r="A32" s="168"/>
      <c r="B32" s="168" t="s">
        <v>81</v>
      </c>
      <c r="C32" s="168" t="s">
        <v>82</v>
      </c>
    </row>
    <row r="33" spans="1:3" x14ac:dyDescent="0.2">
      <c r="A33" s="168" t="s">
        <v>18</v>
      </c>
      <c r="B33" s="168">
        <f>Příjmy!B33</f>
        <v>3938554</v>
      </c>
      <c r="C33" s="168">
        <f>Výdaje!C217</f>
        <v>3938554</v>
      </c>
    </row>
    <row r="34" spans="1:3" x14ac:dyDescent="0.2">
      <c r="A34" s="168" t="s">
        <v>19</v>
      </c>
      <c r="B34" s="168">
        <f>Příjmy!C33</f>
        <v>10457863</v>
      </c>
      <c r="C34" s="168">
        <f>Výdaje!D217</f>
        <v>10457863</v>
      </c>
    </row>
    <row r="35" spans="1:3" x14ac:dyDescent="0.2">
      <c r="A35" s="168" t="s">
        <v>4</v>
      </c>
      <c r="B35" s="168">
        <f>Příjmy!D33</f>
        <v>9118938</v>
      </c>
      <c r="C35" s="168">
        <f>Výdaje!E217</f>
        <v>8159443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4">
        <v>8115</v>
      </c>
    </row>
    <row r="3" spans="1:6" x14ac:dyDescent="0.2">
      <c r="C3" s="211">
        <f>D3+D4+D5</f>
        <v>161414000</v>
      </c>
      <c r="D3" s="208">
        <v>41142000</v>
      </c>
      <c r="E3" t="s">
        <v>108</v>
      </c>
      <c r="F3" t="s">
        <v>112</v>
      </c>
    </row>
    <row r="4" spans="1:6" x14ac:dyDescent="0.2">
      <c r="C4" s="208"/>
      <c r="D4" s="208">
        <v>97035000</v>
      </c>
      <c r="E4" t="s">
        <v>109</v>
      </c>
      <c r="F4" t="s">
        <v>112</v>
      </c>
    </row>
    <row r="5" spans="1:6" x14ac:dyDescent="0.2">
      <c r="C5" s="208"/>
      <c r="D5" s="208">
        <v>23237000</v>
      </c>
      <c r="E5" t="s">
        <v>110</v>
      </c>
      <c r="F5" t="s">
        <v>112</v>
      </c>
    </row>
    <row r="6" spans="1:6" x14ac:dyDescent="0.2">
      <c r="C6" s="208"/>
    </row>
    <row r="8" spans="1:6" x14ac:dyDescent="0.2">
      <c r="A8" s="212" t="s">
        <v>97</v>
      </c>
      <c r="B8" s="212" t="s">
        <v>17</v>
      </c>
      <c r="C8" s="213">
        <v>8115</v>
      </c>
      <c r="D8" s="212" t="s">
        <v>98</v>
      </c>
      <c r="E8" s="212" t="s">
        <v>99</v>
      </c>
    </row>
    <row r="9" spans="1:6" x14ac:dyDescent="0.2">
      <c r="A9" s="209" t="s">
        <v>111</v>
      </c>
      <c r="B9">
        <v>11</v>
      </c>
      <c r="C9" s="216">
        <v>139046.97</v>
      </c>
      <c r="E9">
        <v>71000100686</v>
      </c>
    </row>
    <row r="10" spans="1:6" x14ac:dyDescent="0.2">
      <c r="A10" s="209" t="s">
        <v>100</v>
      </c>
      <c r="B10">
        <v>58</v>
      </c>
      <c r="C10" s="216">
        <v>22919266.140000001</v>
      </c>
      <c r="E10">
        <v>71000000000</v>
      </c>
    </row>
    <row r="11" spans="1:6" x14ac:dyDescent="0.2">
      <c r="A11" s="209" t="s">
        <v>101</v>
      </c>
      <c r="B11">
        <v>63</v>
      </c>
      <c r="C11" s="216">
        <v>28596708.789999999</v>
      </c>
      <c r="E11">
        <v>71000000000</v>
      </c>
    </row>
    <row r="12" spans="1:6" x14ac:dyDescent="0.2">
      <c r="A12" s="209" t="s">
        <v>102</v>
      </c>
      <c r="B12">
        <v>68</v>
      </c>
      <c r="C12" s="216">
        <v>19248386.399999999</v>
      </c>
      <c r="E12">
        <v>71000000000</v>
      </c>
    </row>
    <row r="13" spans="1:6" x14ac:dyDescent="0.2">
      <c r="A13" s="209" t="s">
        <v>103</v>
      </c>
      <c r="B13">
        <v>53</v>
      </c>
      <c r="C13" s="216">
        <v>2849258.72</v>
      </c>
      <c r="E13">
        <v>71000000000</v>
      </c>
    </row>
    <row r="14" spans="1:6" x14ac:dyDescent="0.2">
      <c r="A14" s="209" t="s">
        <v>103</v>
      </c>
      <c r="B14">
        <v>54</v>
      </c>
      <c r="C14" s="216">
        <v>171141.26</v>
      </c>
      <c r="E14">
        <v>71000000000</v>
      </c>
    </row>
    <row r="15" spans="1:6" x14ac:dyDescent="0.2">
      <c r="A15" s="209" t="s">
        <v>103</v>
      </c>
      <c r="B15">
        <v>55</v>
      </c>
      <c r="C15" s="216">
        <v>85448.15</v>
      </c>
      <c r="E15">
        <v>71000000000</v>
      </c>
    </row>
    <row r="16" spans="1:6" x14ac:dyDescent="0.2">
      <c r="A16" s="209" t="s">
        <v>104</v>
      </c>
      <c r="B16">
        <v>56</v>
      </c>
      <c r="C16" s="216">
        <v>46667546.780000001</v>
      </c>
      <c r="E16">
        <v>71000000000</v>
      </c>
    </row>
    <row r="17" spans="1:7" x14ac:dyDescent="0.2">
      <c r="A17" s="209" t="s">
        <v>104</v>
      </c>
      <c r="B17">
        <v>57</v>
      </c>
      <c r="C17" s="216">
        <v>14942427.93</v>
      </c>
      <c r="E17">
        <v>71000000000</v>
      </c>
    </row>
    <row r="18" spans="1:7" x14ac:dyDescent="0.2">
      <c r="A18" s="209" t="s">
        <v>105</v>
      </c>
      <c r="B18">
        <v>60</v>
      </c>
      <c r="C18" s="216">
        <v>48299146.789999999</v>
      </c>
      <c r="E18">
        <v>71000000000</v>
      </c>
    </row>
    <row r="19" spans="1:7" x14ac:dyDescent="0.2">
      <c r="A19" s="209" t="s">
        <v>106</v>
      </c>
      <c r="B19">
        <v>64</v>
      </c>
      <c r="C19" s="216">
        <v>170000</v>
      </c>
      <c r="E19">
        <v>71000100493</v>
      </c>
    </row>
    <row r="20" spans="1:7" x14ac:dyDescent="0.2">
      <c r="A20" s="209" t="s">
        <v>107</v>
      </c>
      <c r="B20">
        <v>66</v>
      </c>
      <c r="C20" s="216">
        <v>42362429.25</v>
      </c>
      <c r="E20">
        <v>71000000000</v>
      </c>
    </row>
    <row r="21" spans="1:7" x14ac:dyDescent="0.2">
      <c r="A21" s="209" t="s">
        <v>107</v>
      </c>
      <c r="B21">
        <v>67</v>
      </c>
      <c r="C21" s="216">
        <v>15396049.710000001</v>
      </c>
      <c r="E21">
        <v>71000000000</v>
      </c>
    </row>
    <row r="22" spans="1:7" x14ac:dyDescent="0.2">
      <c r="A22" s="209" t="s">
        <v>113</v>
      </c>
      <c r="B22">
        <v>7</v>
      </c>
      <c r="C22" s="217">
        <v>223975684.03</v>
      </c>
      <c r="D22">
        <v>813</v>
      </c>
      <c r="E22">
        <v>71000000000</v>
      </c>
    </row>
    <row r="23" spans="1:7" x14ac:dyDescent="0.2">
      <c r="A23" s="209" t="s">
        <v>113</v>
      </c>
      <c r="B23">
        <v>7</v>
      </c>
      <c r="C23" s="216">
        <v>24976497.02</v>
      </c>
      <c r="D23">
        <v>887</v>
      </c>
      <c r="E23">
        <v>71000000000</v>
      </c>
      <c r="F23" s="215"/>
    </row>
    <row r="24" spans="1:7" x14ac:dyDescent="0.2">
      <c r="A24" s="209" t="s">
        <v>114</v>
      </c>
      <c r="B24">
        <v>64</v>
      </c>
      <c r="C24" s="216">
        <v>31424.83</v>
      </c>
      <c r="E24">
        <v>71000100070</v>
      </c>
      <c r="F24" s="215"/>
    </row>
    <row r="25" spans="1:7" x14ac:dyDescent="0.2">
      <c r="A25" s="209" t="s">
        <v>115</v>
      </c>
      <c r="B25">
        <v>71</v>
      </c>
      <c r="C25" s="216">
        <v>11000</v>
      </c>
      <c r="E25">
        <v>71000000000</v>
      </c>
      <c r="F25" s="215"/>
    </row>
    <row r="26" spans="1:7" x14ac:dyDescent="0.2">
      <c r="A26" s="209" t="s">
        <v>116</v>
      </c>
      <c r="B26">
        <v>7</v>
      </c>
      <c r="C26" s="216">
        <v>174168.18</v>
      </c>
      <c r="D26">
        <v>19</v>
      </c>
      <c r="E26">
        <v>73003000000</v>
      </c>
      <c r="F26" s="215"/>
    </row>
    <row r="27" spans="1:7" x14ac:dyDescent="0.2">
      <c r="A27" s="209" t="s">
        <v>118</v>
      </c>
      <c r="B27">
        <v>64</v>
      </c>
      <c r="C27" s="216">
        <v>1793591.61</v>
      </c>
      <c r="E27">
        <v>71000100493</v>
      </c>
      <c r="F27" s="215"/>
    </row>
    <row r="28" spans="1:7" x14ac:dyDescent="0.2">
      <c r="A28" s="209" t="s">
        <v>119</v>
      </c>
      <c r="B28">
        <v>64</v>
      </c>
      <c r="C28" s="216">
        <v>1433086.82</v>
      </c>
      <c r="E28">
        <v>71000100580</v>
      </c>
      <c r="F28" s="215"/>
    </row>
    <row r="29" spans="1:7" x14ac:dyDescent="0.2">
      <c r="A29" s="209" t="s">
        <v>120</v>
      </c>
      <c r="B29">
        <v>7</v>
      </c>
      <c r="C29" s="216">
        <v>8028426</v>
      </c>
      <c r="E29">
        <v>71000000000</v>
      </c>
      <c r="F29" s="215"/>
    </row>
    <row r="30" spans="1:7" x14ac:dyDescent="0.2">
      <c r="A30" s="209" t="s">
        <v>117</v>
      </c>
      <c r="B30">
        <v>7</v>
      </c>
      <c r="C30" s="216">
        <v>8511507.6600000001</v>
      </c>
      <c r="E30">
        <v>71000000000</v>
      </c>
      <c r="F30" s="216" t="s">
        <v>123</v>
      </c>
      <c r="G30" s="208">
        <f>SUM(C9:C30)</f>
        <v>510782243.04000002</v>
      </c>
    </row>
    <row r="31" spans="1:7" x14ac:dyDescent="0.2">
      <c r="A31" s="209" t="s">
        <v>121</v>
      </c>
      <c r="B31">
        <v>7</v>
      </c>
      <c r="C31" s="216">
        <v>62860</v>
      </c>
      <c r="D31">
        <v>19</v>
      </c>
      <c r="E31">
        <v>73001000000</v>
      </c>
      <c r="F31" s="208"/>
      <c r="G31" s="208"/>
    </row>
    <row r="32" spans="1:7" x14ac:dyDescent="0.2">
      <c r="A32" s="210" t="s">
        <v>122</v>
      </c>
      <c r="B32">
        <v>10</v>
      </c>
      <c r="C32" s="216">
        <v>11618</v>
      </c>
      <c r="D32">
        <v>19</v>
      </c>
      <c r="E32">
        <v>71000000000</v>
      </c>
      <c r="F32" s="211"/>
      <c r="G32" s="208"/>
    </row>
    <row r="33" spans="1:7" x14ac:dyDescent="0.2">
      <c r="A33" s="210" t="s">
        <v>122</v>
      </c>
      <c r="B33">
        <v>10</v>
      </c>
      <c r="C33" s="216">
        <v>14430.49</v>
      </c>
      <c r="D33">
        <v>19</v>
      </c>
      <c r="E33">
        <v>71000000000</v>
      </c>
      <c r="F33" s="208" t="s">
        <v>124</v>
      </c>
      <c r="G33" s="208">
        <f>SUM(C31:C33)</f>
        <v>88908.49</v>
      </c>
    </row>
    <row r="34" spans="1:7" x14ac:dyDescent="0.2">
      <c r="A34" s="210" t="s">
        <v>131</v>
      </c>
      <c r="B34">
        <v>7</v>
      </c>
      <c r="C34" s="216">
        <v>1716423.13</v>
      </c>
      <c r="D34">
        <v>19</v>
      </c>
      <c r="E34">
        <v>73000000000</v>
      </c>
      <c r="F34" s="208" t="s">
        <v>128</v>
      </c>
      <c r="G34" s="208">
        <f>C34</f>
        <v>1716423.13</v>
      </c>
    </row>
    <row r="35" spans="1:7" x14ac:dyDescent="0.2">
      <c r="A35" s="210" t="s">
        <v>132</v>
      </c>
      <c r="B35">
        <v>99</v>
      </c>
      <c r="C35" s="216">
        <v>25196737.460000001</v>
      </c>
      <c r="E35">
        <v>71000000000</v>
      </c>
      <c r="F35" s="208"/>
      <c r="G35" s="208"/>
    </row>
    <row r="36" spans="1:7" x14ac:dyDescent="0.2">
      <c r="A36" s="210" t="s">
        <v>133</v>
      </c>
      <c r="B36">
        <v>7</v>
      </c>
      <c r="C36" s="216">
        <v>168935624.75</v>
      </c>
      <c r="D36">
        <v>24</v>
      </c>
      <c r="E36">
        <v>71000000000</v>
      </c>
      <c r="F36" s="208"/>
      <c r="G36" s="208"/>
    </row>
    <row r="37" spans="1:7" x14ac:dyDescent="0.2">
      <c r="A37" s="210" t="s">
        <v>133</v>
      </c>
      <c r="B37">
        <v>7</v>
      </c>
      <c r="C37" s="216">
        <v>19089.3</v>
      </c>
      <c r="D37">
        <v>25</v>
      </c>
      <c r="E37">
        <v>71000000000</v>
      </c>
      <c r="F37" s="208" t="s">
        <v>129</v>
      </c>
      <c r="G37" s="208">
        <f>C35+C36+C37</f>
        <v>194151451.51000002</v>
      </c>
    </row>
    <row r="38" spans="1:7" x14ac:dyDescent="0.2">
      <c r="A38" s="210" t="s">
        <v>134</v>
      </c>
      <c r="B38">
        <v>199</v>
      </c>
      <c r="C38" s="216">
        <v>771707.14</v>
      </c>
      <c r="E38">
        <v>71000000000</v>
      </c>
      <c r="F38" s="208" t="s">
        <v>130</v>
      </c>
      <c r="G38" s="208">
        <f>C38</f>
        <v>771707.14</v>
      </c>
    </row>
    <row r="39" spans="1:7" x14ac:dyDescent="0.2">
      <c r="A39" s="210"/>
      <c r="C39" s="216"/>
      <c r="F39" s="208"/>
      <c r="G39" s="208"/>
    </row>
    <row r="40" spans="1:7" x14ac:dyDescent="0.2">
      <c r="A40" s="210"/>
      <c r="C40" s="216"/>
      <c r="F40" s="208"/>
      <c r="G40" s="208"/>
    </row>
    <row r="41" spans="1:7" x14ac:dyDescent="0.2">
      <c r="A41" s="210"/>
      <c r="C41" s="216"/>
      <c r="F41" s="208"/>
      <c r="G41" s="208"/>
    </row>
    <row r="42" spans="1:7" x14ac:dyDescent="0.2">
      <c r="A42" s="210"/>
      <c r="C42" s="216"/>
      <c r="F42" s="208"/>
      <c r="G42" s="208"/>
    </row>
    <row r="43" spans="1:7" x14ac:dyDescent="0.2">
      <c r="A43" s="210"/>
      <c r="C43" s="216"/>
      <c r="F43" s="208"/>
      <c r="G43" s="208"/>
    </row>
    <row r="44" spans="1:7" x14ac:dyDescent="0.2">
      <c r="A44" s="210"/>
      <c r="C44" s="216">
        <f>G30+G33+G34+G37+G38</f>
        <v>707510733.31000006</v>
      </c>
      <c r="F44" s="208"/>
      <c r="G44" s="208"/>
    </row>
    <row r="45" spans="1:7" x14ac:dyDescent="0.2">
      <c r="A45" s="210"/>
      <c r="C45" s="216"/>
      <c r="F45" s="208"/>
      <c r="G45" s="208"/>
    </row>
    <row r="46" spans="1:7" x14ac:dyDescent="0.2">
      <c r="A46" s="210"/>
      <c r="C46" s="208"/>
      <c r="F46" s="208"/>
      <c r="G46" s="208"/>
    </row>
    <row r="47" spans="1:7" x14ac:dyDescent="0.2">
      <c r="A47" s="210"/>
      <c r="C47" s="208"/>
      <c r="F47" s="208"/>
      <c r="G47" s="208"/>
    </row>
    <row r="48" spans="1:7" x14ac:dyDescent="0.2">
      <c r="A48" s="207"/>
      <c r="C48" s="211">
        <f>C3+C44</f>
        <v>868924733.31000006</v>
      </c>
      <c r="G48" s="208"/>
    </row>
    <row r="49" spans="3:7" x14ac:dyDescent="0.2">
      <c r="C49" s="208"/>
      <c r="G49" s="208"/>
    </row>
    <row r="50" spans="3:7" x14ac:dyDescent="0.2">
      <c r="G50" s="20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135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6">
        <v>1</v>
      </c>
      <c r="B6" s="377"/>
      <c r="C6" s="377"/>
      <c r="D6" s="378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</f>
        <v>3489677</v>
      </c>
      <c r="F7" s="241">
        <f>Příjmy!C28</f>
        <v>4180510</v>
      </c>
      <c r="G7" s="241">
        <f>Příjmy!D28</f>
        <v>3628242</v>
      </c>
      <c r="H7" s="186">
        <f>(G7/F7)*100</f>
        <v>86.789458702407117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137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Výdaje!C211+Výdaje!C215</f>
        <v>3489077</v>
      </c>
      <c r="F9" s="243">
        <f>Výdaje!D211+Výdaje!D215</f>
        <v>3769488</v>
      </c>
      <c r="G9" s="243">
        <f>Výdaje!E211+Výdaje!E215</f>
        <v>2799070</v>
      </c>
      <c r="H9" s="192">
        <f>(G9/F9)*100</f>
        <v>74.255973225010933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340" t="s">
        <v>138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829172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6">
        <v>1</v>
      </c>
      <c r="B40" s="377"/>
      <c r="C40" s="377"/>
      <c r="D40" s="378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10457863</v>
      </c>
      <c r="G41" s="251">
        <f>Příjmy!D33</f>
        <v>9118938</v>
      </c>
      <c r="H41" s="254">
        <f>(G41/F41)*100</f>
        <v>87.196954100469668</v>
      </c>
    </row>
    <row r="42" spans="1:8" ht="19.5" x14ac:dyDescent="0.4">
      <c r="A42" s="174" t="s">
        <v>79</v>
      </c>
      <c r="B42" s="175"/>
      <c r="C42" s="175"/>
      <c r="D42" s="176"/>
      <c r="E42" s="252">
        <f>Výdaje!C217</f>
        <v>3938554</v>
      </c>
      <c r="F42" s="252">
        <f>Výdaje!D217</f>
        <v>10457863</v>
      </c>
      <c r="G42" s="252">
        <f>Výdaje!E217</f>
        <v>8159443</v>
      </c>
      <c r="H42" s="253">
        <f>(G42/F42)*100</f>
        <v>78.022087304069672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959495</v>
      </c>
      <c r="H43" s="16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2013-11-28T11:00:42Z</cp:lastPrinted>
  <dcterms:created xsi:type="dcterms:W3CDTF">2010-11-26T09:05:32Z</dcterms:created>
  <dcterms:modified xsi:type="dcterms:W3CDTF">2013-11-28T11:02:13Z</dcterms:modified>
</cp:coreProperties>
</file>