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3\2023-06-19\"/>
    </mc:Choice>
  </mc:AlternateContent>
  <bookViews>
    <workbookView xWindow="0" yWindow="0" windowWidth="28800" windowHeight="11700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List1!$A$1:$L$56</definedName>
  </definedNames>
  <calcPr calcId="162913"/>
</workbook>
</file>

<file path=xl/calcChain.xml><?xml version="1.0" encoding="utf-8"?>
<calcChain xmlns="http://schemas.openxmlformats.org/spreadsheetml/2006/main">
  <c r="K55" i="1" l="1"/>
  <c r="J55" i="1"/>
  <c r="I55" i="1"/>
  <c r="H55" i="1"/>
  <c r="F55" i="1"/>
  <c r="E55" i="1"/>
  <c r="D55" i="1" l="1"/>
  <c r="K53" i="1"/>
  <c r="J53" i="1"/>
  <c r="I53" i="1"/>
  <c r="H53" i="1"/>
  <c r="F53" i="1"/>
  <c r="E53" i="1"/>
  <c r="D53" i="1"/>
  <c r="E33" i="1"/>
  <c r="D33" i="1"/>
  <c r="K49" i="1"/>
  <c r="J49" i="1"/>
  <c r="I49" i="1"/>
  <c r="H49" i="1"/>
  <c r="F49" i="1"/>
  <c r="E49" i="1"/>
  <c r="D49" i="1"/>
  <c r="I52" i="1"/>
  <c r="H52" i="1"/>
  <c r="J52" i="1" s="1"/>
  <c r="F52" i="1"/>
  <c r="F48" i="1"/>
  <c r="G52" i="1"/>
  <c r="I48" i="1"/>
  <c r="K41" i="1"/>
  <c r="F41" i="1"/>
  <c r="E41" i="1"/>
  <c r="D41" i="1"/>
  <c r="I40" i="1"/>
  <c r="I41" i="1" s="1"/>
  <c r="H40" i="1"/>
  <c r="H41" i="1" s="1"/>
  <c r="G40" i="1"/>
  <c r="G48" i="1" l="1"/>
  <c r="H48" i="1"/>
  <c r="J40" i="1"/>
  <c r="J41" i="1" s="1"/>
  <c r="D25" i="1"/>
  <c r="E44" i="1"/>
  <c r="I44" i="1" s="1"/>
  <c r="I45" i="1" s="1"/>
  <c r="K45" i="1"/>
  <c r="F45" i="1"/>
  <c r="D45" i="1"/>
  <c r="H32" i="1"/>
  <c r="I32" i="1" s="1"/>
  <c r="J32" i="1" s="1"/>
  <c r="H31" i="1"/>
  <c r="I31" i="1" s="1"/>
  <c r="J31" i="1" s="1"/>
  <c r="E32" i="1"/>
  <c r="G32" i="1" s="1"/>
  <c r="E31" i="1"/>
  <c r="G31" i="1" s="1"/>
  <c r="J48" i="1" l="1"/>
  <c r="G44" i="1"/>
  <c r="H44" i="1"/>
  <c r="H45" i="1" s="1"/>
  <c r="E45" i="1"/>
  <c r="J44" i="1"/>
  <c r="J45" i="1" s="1"/>
  <c r="G30" i="1" l="1"/>
  <c r="K37" i="1"/>
  <c r="F37" i="1"/>
  <c r="E37" i="1"/>
  <c r="D37" i="1"/>
  <c r="I36" i="1"/>
  <c r="I37" i="1" s="1"/>
  <c r="H36" i="1"/>
  <c r="G36" i="1"/>
  <c r="J36" i="1" l="1"/>
  <c r="J37" i="1" s="1"/>
  <c r="H37" i="1"/>
  <c r="K33" i="1"/>
  <c r="I33" i="1"/>
  <c r="F33" i="1"/>
  <c r="K9" i="1" l="1"/>
  <c r="D9" i="1"/>
  <c r="I8" i="1"/>
  <c r="I9" i="1" s="1"/>
  <c r="E16" i="1"/>
  <c r="E29" i="1"/>
  <c r="H29" i="1" s="1"/>
  <c r="E28" i="1"/>
  <c r="E24" i="1"/>
  <c r="E23" i="1"/>
  <c r="E22" i="1"/>
  <c r="H28" i="1" l="1"/>
  <c r="G28" i="1"/>
  <c r="E9" i="1"/>
  <c r="F9" i="1"/>
  <c r="G8" i="1"/>
  <c r="G29" i="1"/>
  <c r="H8" i="1"/>
  <c r="H9" i="1" s="1"/>
  <c r="J29" i="1"/>
  <c r="K25" i="1"/>
  <c r="J28" i="1" l="1"/>
  <c r="J33" i="1" s="1"/>
  <c r="H33" i="1"/>
  <c r="J8" i="1"/>
  <c r="J9" i="1" s="1"/>
  <c r="F24" i="1"/>
  <c r="F23" i="1"/>
  <c r="E21" i="1"/>
  <c r="E20" i="1"/>
  <c r="E25" i="1" l="1"/>
  <c r="F25" i="1"/>
  <c r="K13" i="1"/>
  <c r="F13" i="1"/>
  <c r="D13" i="1"/>
  <c r="I24" i="1" l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H16" i="1"/>
  <c r="H25" i="1" l="1"/>
  <c r="J20" i="1"/>
  <c r="I25" i="1"/>
  <c r="J24" i="1"/>
  <c r="J22" i="1"/>
  <c r="J21" i="1"/>
  <c r="J23" i="1"/>
  <c r="J25" i="1" l="1"/>
  <c r="K17" i="1" l="1"/>
  <c r="F17" i="1"/>
  <c r="E17" i="1"/>
  <c r="D17" i="1"/>
  <c r="I16" i="1"/>
  <c r="I17" i="1" s="1"/>
  <c r="H17" i="1"/>
  <c r="G16" i="1"/>
  <c r="J16" i="1" l="1"/>
  <c r="J17" i="1" s="1"/>
  <c r="I13" i="1" l="1"/>
  <c r="E12" i="1"/>
  <c r="E13" i="1" s="1"/>
  <c r="H12" i="1" l="1"/>
  <c r="G12" i="1"/>
  <c r="H13" i="1" l="1"/>
  <c r="J12" i="1"/>
  <c r="J13" i="1" s="1"/>
</calcChain>
</file>

<file path=xl/sharedStrings.xml><?xml version="1.0" encoding="utf-8"?>
<sst xmlns="http://schemas.openxmlformats.org/spreadsheetml/2006/main" count="111" uniqueCount="80">
  <si>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</si>
  <si>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</si>
  <si>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</si>
  <si>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</si>
  <si>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</si>
  <si>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</si>
  <si>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</si>
  <si>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</si>
  <si>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</si>
  <si>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</si>
  <si>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</si>
  <si>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</si>
  <si>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</si>
  <si>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</si>
  <si>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</si>
  <si>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</si>
  <si>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Celkem za projekty v Kč</t>
  </si>
  <si>
    <t>1.</t>
  </si>
  <si>
    <t>Usnesení ROK/ZOK</t>
  </si>
  <si>
    <t>Vysvětlivky:  OK - Olomoucký kraj, PO - příspěvková organizace Olomouckého kraje</t>
  </si>
  <si>
    <t>Procento dotace</t>
  </si>
  <si>
    <t>3.</t>
  </si>
  <si>
    <t>5.</t>
  </si>
  <si>
    <t>2.</t>
  </si>
  <si>
    <t>4.</t>
  </si>
  <si>
    <t>6.</t>
  </si>
  <si>
    <t>7.</t>
  </si>
  <si>
    <t>8.</t>
  </si>
  <si>
    <t>9.</t>
  </si>
  <si>
    <t>Projekty podané do 42. výzvy Integrovaného regionálního operačního programu 2021 – 2027 (dále také IROP) STŘEDNÍ ŠKOLY – Specifický cíl 4.1 – Zlepšování rovného přístupu k inkluzivním a kvalitním službám v oblasti vzdělávání, odborné přípravy a celoživotního učení pomocí rozvoje přístupné infrastruktury, mimo jiné posilováním odolnosti pro distanční a online vzdělávání a odbornou přípravu</t>
  </si>
  <si>
    <t>10.</t>
  </si>
  <si>
    <t>Projekt podaný do 33. výzvy – Muzea SC 4.4 (MRR) z Integrovaného regionálního operačního programu vyhlášeném Ministerstvem pro místní rozvoj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</si>
  <si>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fondů a národních fondů)</t>
    </r>
  </si>
  <si>
    <t>PO</t>
  </si>
  <si>
    <r>
      <t xml:space="preserve">Modernizace dvou odborných učeben (obor elektrikář, obor fotograf)                                                                          </t>
    </r>
    <r>
      <rPr>
        <i/>
        <sz val="12"/>
        <rFont val="Arial"/>
        <family val="2"/>
        <charset val="238"/>
      </rPr>
      <t>(Střední odborná škola, Komenského 677, Litovel)</t>
    </r>
  </si>
  <si>
    <t>UR/77/58/2023</t>
  </si>
  <si>
    <r>
      <t xml:space="preserve">Modernizace ICT učeben </t>
    </r>
    <r>
      <rPr>
        <i/>
        <sz val="12"/>
        <rFont val="Arial"/>
        <family val="2"/>
        <charset val="238"/>
      </rPr>
      <t xml:space="preserve">                                                        (Obchodní akademie, tř. Spojenců 11, Olomouc) </t>
    </r>
  </si>
  <si>
    <r>
      <t xml:space="preserve">Pořízení traktoru s návěsem                                                            </t>
    </r>
    <r>
      <rPr>
        <i/>
        <sz val="12"/>
        <rFont val="Arial"/>
        <family val="2"/>
        <charset val="238"/>
      </rPr>
      <t>(Střední odborná škola, Zemědělská 3, Šumperk)</t>
    </r>
    <r>
      <rPr>
        <b/>
        <sz val="12"/>
        <rFont val="Arial"/>
        <family val="2"/>
        <charset val="238"/>
      </rPr>
      <t xml:space="preserve">
</t>
    </r>
  </si>
  <si>
    <r>
      <t xml:space="preserve">Nákup nového digitálního tiskového stroje                                      </t>
    </r>
    <r>
      <rPr>
        <i/>
        <sz val="12"/>
        <rFont val="Arial"/>
        <family val="2"/>
        <charset val="238"/>
      </rPr>
      <t>(Střední škola polygrafická, Střední Novosadská 87/53, Olomouc)</t>
    </r>
  </si>
  <si>
    <r>
      <t xml:space="preserve">Modernizace PC učeben                                                                  </t>
    </r>
    <r>
      <rPr>
        <b/>
        <i/>
        <sz val="12"/>
        <rFont val="Arial"/>
        <family val="2"/>
        <charset val="238"/>
      </rPr>
      <t xml:space="preserve"> </t>
    </r>
    <r>
      <rPr>
        <i/>
        <sz val="12"/>
        <rFont val="Arial"/>
        <family val="2"/>
        <charset val="238"/>
      </rPr>
      <t>(Střední průmyslová škola strojnická Olomouc, 17. listopadu 995/49)</t>
    </r>
  </si>
  <si>
    <t xml:space="preserve">Projekty podané do 9. výzvy z Operačního programu životní prostředí </t>
  </si>
  <si>
    <t>UR/77/59/2023</t>
  </si>
  <si>
    <r>
      <t xml:space="preserve">Nahrazení energeticky náročných gastrozařízení v prostoru školní jídelny                                                  </t>
    </r>
    <r>
      <rPr>
        <i/>
        <sz val="12"/>
        <rFont val="Arial"/>
        <family val="2"/>
        <charset val="238"/>
      </rPr>
      <t>(Střední škola designu a módy, Prostějov , Vápenice 2986/1)</t>
    </r>
  </si>
  <si>
    <r>
      <t xml:space="preserve">Rekonstrukce kuchyně Gymnázia, Olomouc-Hejčín </t>
    </r>
    <r>
      <rPr>
        <i/>
        <sz val="12"/>
        <rFont val="Arial"/>
        <family val="2"/>
        <charset val="238"/>
      </rPr>
      <t>(Gymnázium Olomouc - Hejčín, Tomkova 45, Olomouc)</t>
    </r>
  </si>
  <si>
    <t>Portál územního plánování Olomouckého kraje</t>
  </si>
  <si>
    <r>
      <t xml:space="preserve">Projekt podaný do 8. výzvy Integrovaného operačního programu 2021-2027 </t>
    </r>
    <r>
      <rPr>
        <sz val="12"/>
        <color theme="1"/>
        <rFont val="Arial"/>
        <family val="2"/>
        <charset val="238"/>
      </rPr>
      <t>(specifický cíl 1.1 E-GOVERNMENT)</t>
    </r>
  </si>
  <si>
    <t>UR/64/47/2022</t>
  </si>
  <si>
    <t>Nová stálá expozice živé přírody Jesenicka</t>
  </si>
  <si>
    <r>
      <t>Projekt podaný do výzvy č. 0232/2022 z Národního plánu obnovy vyhlášené Ministerstvem kultury ČR</t>
    </r>
    <r>
      <rPr>
        <sz val="12"/>
        <color theme="1"/>
        <rFont val="Arial"/>
        <family val="2"/>
        <charset val="238"/>
      </rPr>
      <t xml:space="preserve"> (komponenta  4.5 Rozvoj kulturního a kreativního sektoru)</t>
    </r>
  </si>
  <si>
    <t>UR/77/54/2023</t>
  </si>
  <si>
    <t>11.</t>
  </si>
  <si>
    <r>
      <t xml:space="preserve">Pořízení strojů do školní jídelny                                        </t>
    </r>
    <r>
      <rPr>
        <i/>
        <sz val="12"/>
        <rFont val="Arial"/>
        <family val="2"/>
        <charset val="238"/>
      </rPr>
      <t>(Gymnázium Šumperk, Masarykovo náměstí 8)</t>
    </r>
  </si>
  <si>
    <t>12.</t>
  </si>
  <si>
    <t>Kotlíkové dotace v Olomouckém kraji V.</t>
  </si>
  <si>
    <t>UR/82/47/2023</t>
  </si>
  <si>
    <t>UR/82/42/2023</t>
  </si>
  <si>
    <t>13.</t>
  </si>
  <si>
    <t>Domov pro seniory Tovačov - rekostrukce gastroprovozu</t>
  </si>
  <si>
    <t>Sociální služby pro seniory Šumperk - Prádelna</t>
  </si>
  <si>
    <t>14.</t>
  </si>
  <si>
    <t>15.</t>
  </si>
  <si>
    <t>Zlepšení dopravní dostupnosti Východních Sudet (Silnice II/457 hr. s Polskem – Javorník, kř. s I/60H)</t>
  </si>
  <si>
    <t>Projekt podaný do výzvy Interreg Česko-Polsko 2021-2027 pro cíl 3.1 - Zvýšení přeshraniční mobility v česko-polském pohraničí (silnice)</t>
  </si>
  <si>
    <t>UR/82/43/2023</t>
  </si>
  <si>
    <t>Aktualizace strategických materiálů v oblasti podpory KKO v Olomouckém kraji</t>
  </si>
  <si>
    <t>16.</t>
  </si>
  <si>
    <t>UR/82/54/2023</t>
  </si>
  <si>
    <t>17.</t>
  </si>
  <si>
    <t>18.</t>
  </si>
  <si>
    <r>
      <t xml:space="preserve">Zachraňujme společně                                                       </t>
    </r>
    <r>
      <rPr>
        <i/>
        <sz val="12"/>
        <rFont val="Arial"/>
        <family val="2"/>
        <charset val="238"/>
      </rPr>
      <t>(Zdravotnická záchranná služba Olomouckého kraje)</t>
    </r>
  </si>
  <si>
    <r>
      <t xml:space="preserve">Realizace FVE na pracovišti Paseka                                        </t>
    </r>
    <r>
      <rPr>
        <i/>
        <sz val="12"/>
        <rFont val="Arial"/>
        <family val="2"/>
        <charset val="238"/>
      </rPr>
      <t>(Odborný léčebný ústav Paseka)</t>
    </r>
  </si>
  <si>
    <t>UR/80/67/2023</t>
  </si>
  <si>
    <t>UR/82/55/2023</t>
  </si>
  <si>
    <t xml:space="preserve">UR/78/58/2023 </t>
  </si>
  <si>
    <t>UR/82/53/2023</t>
  </si>
  <si>
    <t>Projekt podaný do výzvy Interreg Česko-Polsko 2021-2027 pro cíl 1.1 - Větší připravenost a přeshraniční akceschopnost při řešení rizik a katastrof v česko-polském příhraničí</t>
  </si>
  <si>
    <t>Projekt podaný do výzvy Interreg Česko-Polsko 2021-2027 pro cíl 4.2 - Prohloubení přeshraničních vazeb obyvatel a institucí česko-polského pohraničí</t>
  </si>
  <si>
    <r>
      <t xml:space="preserve">Projekt podaný do výzvy č. 11 z Operačního programu životní prostředí </t>
    </r>
    <r>
      <rPr>
        <sz val="12"/>
        <color theme="1"/>
        <rFont val="Arial"/>
        <family val="2"/>
        <charset val="238"/>
      </rPr>
      <t>(specifický cíl 1.2, opatření 1.2.1 Výstavba a rekonstrukce obnovitelných zdrojů energie pro veřejné budovy)</t>
    </r>
  </si>
  <si>
    <t>Projekt podaný do výzvy č. 45 z Operačního programu životní prostředí</t>
  </si>
  <si>
    <r>
      <t>Rozvoj technického vzdělávání - spolupráce institucí</t>
    </r>
    <r>
      <rPr>
        <i/>
        <sz val="12"/>
        <rFont val="Arial"/>
        <family val="2"/>
        <charset val="238"/>
      </rPr>
      <t xml:space="preserve">   (Střední průmyslová škola Jeseník)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</si>
</sst>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4" borderId="0" xfId="0" applyFont="1" applyFill="1" applyAlignment="1">
      <alignment vertical="center"/>
    </xf>
    <xf numFmtId="4" fontId="0" fillId="0" borderId="0" xfId="0" applyNumberFormat="1"/>
    <xf numFmtId="0" fontId="0" fillId="4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164" fontId="2" fillId="4" borderId="30" xfId="0" applyNumberFormat="1" applyFont="1" applyFill="1" applyBorder="1" applyAlignment="1">
      <alignment vertical="center"/>
    </xf>
    <xf numFmtId="0" fontId="2" fillId="4" borderId="31" xfId="0" applyFont="1" applyFill="1" applyBorder="1" applyAlignment="1">
      <alignment horizontal="center" vertical="center"/>
    </xf>
    <xf numFmtId="0" fontId="5" fillId="0" borderId="0" xfId="0" applyFont="1"/>
    <xf numFmtId="0" fontId="10" fillId="0" borderId="27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8" xfId="0" applyBorder="1" applyAlignment="1">
      <alignment horizontal="center" vertical="center"/>
    </xf>
    <xf numFmtId="0" fontId="13" fillId="0" borderId="0" xfId="0" applyFont="1"/>
    <xf numFmtId="0" fontId="2" fillId="4" borderId="0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164" fontId="14" fillId="4" borderId="30" xfId="0" applyNumberFormat="1" applyFont="1" applyFill="1" applyBorder="1" applyAlignment="1">
      <alignment horizontal="center" vertical="center"/>
    </xf>
    <xf numFmtId="164" fontId="14" fillId="4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5" fillId="4" borderId="0" xfId="0" applyNumberFormat="1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>
      <alignment vertical="center"/>
    </xf>
    <xf numFmtId="164" fontId="14" fillId="4" borderId="21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4" fillId="4" borderId="25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vertical="center"/>
    </xf>
    <xf numFmtId="164" fontId="14" fillId="4" borderId="6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9" fontId="2" fillId="0" borderId="13" xfId="0" applyNumberFormat="1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right" vertical="center"/>
    </xf>
    <xf numFmtId="9" fontId="2" fillId="4" borderId="13" xfId="0" applyNumberFormat="1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center" vertical="center" wrapText="1"/>
    </xf>
    <xf numFmtId="164" fontId="5" fillId="4" borderId="37" xfId="0" applyNumberFormat="1" applyFont="1" applyFill="1" applyBorder="1" applyAlignment="1">
      <alignment horizontal="right" vertical="center"/>
    </xf>
    <xf numFmtId="9" fontId="2" fillId="4" borderId="37" xfId="0" applyNumberFormat="1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right" vertical="center"/>
    </xf>
    <xf numFmtId="164" fontId="2" fillId="5" borderId="25" xfId="0" applyNumberFormat="1" applyFont="1" applyFill="1" applyBorder="1" applyAlignment="1">
      <alignment vertical="center"/>
    </xf>
    <xf numFmtId="164" fontId="14" fillId="5" borderId="25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164" fontId="12" fillId="5" borderId="11" xfId="0" applyNumberFormat="1" applyFont="1" applyFill="1" applyBorder="1" applyAlignment="1">
      <alignment vertical="center"/>
    </xf>
    <xf numFmtId="164" fontId="14" fillId="5" borderId="11" xfId="0" applyNumberFormat="1" applyFont="1" applyFill="1" applyBorder="1" applyAlignment="1">
      <alignment horizontal="center" vertical="center"/>
    </xf>
    <xf numFmtId="4" fontId="2" fillId="5" borderId="11" xfId="0" applyNumberFormat="1" applyFont="1" applyFill="1" applyBorder="1" applyAlignment="1">
      <alignment vertical="center"/>
    </xf>
    <xf numFmtId="0" fontId="5" fillId="4" borderId="33" xfId="0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164" fontId="5" fillId="0" borderId="37" xfId="0" applyNumberFormat="1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vertical="center"/>
    </xf>
    <xf numFmtId="164" fontId="14" fillId="0" borderId="2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2" fillId="0" borderId="39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9" fontId="2" fillId="0" borderId="37" xfId="0" applyNumberFormat="1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vertical="center"/>
    </xf>
    <xf numFmtId="164" fontId="2" fillId="4" borderId="18" xfId="0" applyNumberFormat="1" applyFont="1" applyFill="1" applyBorder="1" applyAlignment="1">
      <alignment vertical="center"/>
    </xf>
    <xf numFmtId="164" fontId="14" fillId="4" borderId="18" xfId="0" applyNumberFormat="1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69"/>
  <sheetViews>
    <sheetView tabSelected="1" view="pageBreakPreview" zoomScale="80" zoomScaleNormal="80" zoomScaleSheetLayoutView="80" zoomScalePageLayoutView="75" workbookViewId="0">
      <pane ySplit="6" topLeftCell="A7" activePane="bottomLeft" state="frozen"/>
      <selection pane="bottomLeft" activeCell="K72" sqref="K71:K72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6" customWidth="1"/>
    <col min="4" max="4" width="23.140625" customWidth="1"/>
    <col min="5" max="5" width="23.5703125" customWidth="1"/>
    <col min="6" max="6" width="24.140625" customWidth="1"/>
    <col min="7" max="7" width="21" style="38" customWidth="1"/>
    <col min="8" max="8" width="24.7109375" customWidth="1"/>
    <col min="9" max="9" width="22.28515625" style="9" customWidth="1"/>
    <col min="10" max="10" width="27" customWidth="1"/>
    <col min="11" max="11" width="19.7109375" customWidth="1"/>
    <col min="12" max="12" width="21.42578125" style="1" customWidth="1"/>
    <col min="17" max="17" width="34.85546875" customWidth="1"/>
    <col min="19" max="19" width="32.85546875" customWidth="1"/>
  </cols>
  <sheetData>
    <row r="1" spans="1:19" ht="20.25" customHeight="1" x14ac:dyDescent="0.25">
      <c r="A1" s="109" t="s">
        <v>32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</row>
    <row r="2" spans="1:19" ht="15.75" customHeight="1" thickBot="1" x14ac:dyDescent="0.25">
      <c r="A2" s="25"/>
      <c r="B2" s="26"/>
      <c r="C2" s="27"/>
      <c r="D2" s="28"/>
      <c r="E2" s="28"/>
      <c r="F2" s="28"/>
      <c r="G2" s="37"/>
      <c r="H2" s="28"/>
      <c r="I2" s="29"/>
      <c r="J2" s="30"/>
      <c r="K2" s="30"/>
      <c r="L2" s="31"/>
    </row>
    <row r="3" spans="1:19" s="1" customFormat="1" ht="32.65" customHeight="1" x14ac:dyDescent="0.2">
      <c r="A3" s="125" t="s">
        <v>1</v>
      </c>
      <c r="B3" s="112" t="s">
        <v>0</v>
      </c>
      <c r="C3" s="127" t="s">
        <v>14</v>
      </c>
      <c r="D3" s="114" t="s">
        <v>2</v>
      </c>
      <c r="E3" s="114" t="s">
        <v>3</v>
      </c>
      <c r="F3" s="114" t="s">
        <v>5</v>
      </c>
      <c r="G3" s="114" t="s">
        <v>20</v>
      </c>
      <c r="H3" s="114" t="s">
        <v>6</v>
      </c>
      <c r="I3" s="116" t="s">
        <v>9</v>
      </c>
      <c r="J3" s="114" t="s">
        <v>4</v>
      </c>
      <c r="K3" s="114" t="s">
        <v>8</v>
      </c>
      <c r="L3" s="119" t="s">
        <v>18</v>
      </c>
    </row>
    <row r="4" spans="1:19" s="1" customFormat="1" ht="18.600000000000001" customHeight="1" x14ac:dyDescent="0.2">
      <c r="A4" s="126"/>
      <c r="B4" s="113"/>
      <c r="C4" s="128"/>
      <c r="D4" s="115"/>
      <c r="E4" s="115"/>
      <c r="F4" s="122"/>
      <c r="G4" s="115"/>
      <c r="H4" s="124"/>
      <c r="I4" s="117"/>
      <c r="J4" s="115"/>
      <c r="K4" s="115"/>
      <c r="L4" s="120"/>
    </row>
    <row r="5" spans="1:19" s="1" customFormat="1" ht="17.25" customHeight="1" thickBot="1" x14ac:dyDescent="0.25">
      <c r="A5" s="94"/>
      <c r="B5" s="93"/>
      <c r="C5" s="129"/>
      <c r="D5" s="5" t="s">
        <v>11</v>
      </c>
      <c r="E5" s="5" t="s">
        <v>10</v>
      </c>
      <c r="F5" s="123"/>
      <c r="G5" s="123"/>
      <c r="H5" s="123"/>
      <c r="I5" s="118"/>
      <c r="J5" s="5" t="s">
        <v>12</v>
      </c>
      <c r="K5" s="5" t="s">
        <v>13</v>
      </c>
      <c r="L5" s="121"/>
    </row>
    <row r="6" spans="1:19" s="1" customFormat="1" ht="21.4" customHeight="1" thickTop="1" thickBot="1" x14ac:dyDescent="0.25">
      <c r="A6" s="11">
        <v>1</v>
      </c>
      <c r="B6" s="12">
        <v>2</v>
      </c>
      <c r="C6" s="17">
        <v>3</v>
      </c>
      <c r="D6" s="12">
        <v>4</v>
      </c>
      <c r="E6" s="12">
        <v>5</v>
      </c>
      <c r="F6" s="12">
        <v>6</v>
      </c>
      <c r="G6" s="34"/>
      <c r="H6" s="12">
        <v>7</v>
      </c>
      <c r="I6" s="12">
        <v>8</v>
      </c>
      <c r="J6" s="12">
        <v>9</v>
      </c>
      <c r="K6" s="13">
        <v>10</v>
      </c>
      <c r="L6" s="14">
        <v>11</v>
      </c>
    </row>
    <row r="7" spans="1:19" s="8" customFormat="1" ht="45.75" customHeight="1" x14ac:dyDescent="0.2">
      <c r="A7" s="104" t="s">
        <v>48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19" s="8" customFormat="1" ht="45.75" customHeight="1" thickBot="1" x14ac:dyDescent="0.25">
      <c r="A8" s="58" t="s">
        <v>17</v>
      </c>
      <c r="B8" s="59" t="s">
        <v>64</v>
      </c>
      <c r="C8" s="60" t="s">
        <v>15</v>
      </c>
      <c r="D8" s="61">
        <v>2659402</v>
      </c>
      <c r="E8" s="61">
        <v>2142857</v>
      </c>
      <c r="F8" s="61">
        <v>2142857</v>
      </c>
      <c r="G8" s="62">
        <f>F8/E8</f>
        <v>1</v>
      </c>
      <c r="H8" s="61">
        <f>E8-F8</f>
        <v>0</v>
      </c>
      <c r="I8" s="61">
        <f>D8-E8</f>
        <v>516545</v>
      </c>
      <c r="J8" s="61">
        <f>H8+I8</f>
        <v>516545</v>
      </c>
      <c r="K8" s="61">
        <v>0</v>
      </c>
      <c r="L8" s="76" t="s">
        <v>49</v>
      </c>
    </row>
    <row r="9" spans="1:19" s="21" customFormat="1" ht="27" customHeight="1" thickBot="1" x14ac:dyDescent="0.25">
      <c r="A9" s="107" t="s">
        <v>7</v>
      </c>
      <c r="B9" s="108"/>
      <c r="C9" s="108"/>
      <c r="D9" s="77">
        <f>SUM(D8:D8)</f>
        <v>2659402</v>
      </c>
      <c r="E9" s="77">
        <f>SUM(E8:E8)</f>
        <v>2142857</v>
      </c>
      <c r="F9" s="77">
        <f>SUM(F8:F8)</f>
        <v>2142857</v>
      </c>
      <c r="G9" s="47"/>
      <c r="H9" s="77">
        <f>SUM(H8:H8)</f>
        <v>0</v>
      </c>
      <c r="I9" s="77">
        <f>SUM(I8:I8)</f>
        <v>516545</v>
      </c>
      <c r="J9" s="77">
        <f>SUM(J8:J8)</f>
        <v>516545</v>
      </c>
      <c r="K9" s="77">
        <f>SUM(K8:K8)</f>
        <v>0</v>
      </c>
      <c r="L9" s="48"/>
      <c r="S9" s="40"/>
    </row>
    <row r="10" spans="1:19" s="21" customFormat="1" ht="27" customHeight="1" thickBot="1" x14ac:dyDescent="0.25">
      <c r="A10" s="91"/>
      <c r="B10" s="92"/>
      <c r="C10" s="92"/>
      <c r="D10" s="22"/>
      <c r="E10" s="22"/>
      <c r="F10" s="22"/>
      <c r="G10" s="35"/>
      <c r="H10" s="22"/>
      <c r="I10" s="22"/>
      <c r="J10" s="22"/>
      <c r="K10" s="22"/>
      <c r="L10" s="23"/>
      <c r="S10" s="40"/>
    </row>
    <row r="11" spans="1:19" s="8" customFormat="1" ht="45.75" customHeight="1" x14ac:dyDescent="0.2">
      <c r="A11" s="104" t="s">
        <v>31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6"/>
    </row>
    <row r="12" spans="1:19" s="8" customFormat="1" ht="45.75" customHeight="1" thickBot="1" x14ac:dyDescent="0.25">
      <c r="A12" s="58" t="s">
        <v>23</v>
      </c>
      <c r="B12" s="59" t="s">
        <v>47</v>
      </c>
      <c r="C12" s="60" t="s">
        <v>15</v>
      </c>
      <c r="D12" s="61">
        <v>8224298.6500000004</v>
      </c>
      <c r="E12" s="61">
        <f>D12-I12</f>
        <v>6616948.1500000004</v>
      </c>
      <c r="F12" s="61">
        <v>5624405.9299999997</v>
      </c>
      <c r="G12" s="62">
        <f>F12/E12</f>
        <v>0.85000000037781753</v>
      </c>
      <c r="H12" s="61">
        <f>E12-F12</f>
        <v>992542.22000000067</v>
      </c>
      <c r="I12" s="61">
        <v>1607350.5</v>
      </c>
      <c r="J12" s="61">
        <f>H12+I12</f>
        <v>2599892.7200000007</v>
      </c>
      <c r="K12" s="61">
        <v>0</v>
      </c>
      <c r="L12" s="76" t="s">
        <v>46</v>
      </c>
    </row>
    <row r="13" spans="1:19" s="21" customFormat="1" ht="27" customHeight="1" thickBot="1" x14ac:dyDescent="0.25">
      <c r="A13" s="107" t="s">
        <v>7</v>
      </c>
      <c r="B13" s="108"/>
      <c r="C13" s="108"/>
      <c r="D13" s="77">
        <f>SUM(D12:D12)</f>
        <v>8224298.6500000004</v>
      </c>
      <c r="E13" s="77">
        <f>SUM(E12:E12)</f>
        <v>6616948.1500000004</v>
      </c>
      <c r="F13" s="77">
        <f>SUM(F12:F12)</f>
        <v>5624405.9299999997</v>
      </c>
      <c r="G13" s="47"/>
      <c r="H13" s="77">
        <f>SUM(H12:H12)</f>
        <v>992542.22000000067</v>
      </c>
      <c r="I13" s="77">
        <f>SUM(I12:I12)</f>
        <v>1607350.5</v>
      </c>
      <c r="J13" s="77">
        <f>SUM(J12:J12)</f>
        <v>2599892.7200000007</v>
      </c>
      <c r="K13" s="77">
        <f>SUM(K12:K12)</f>
        <v>0</v>
      </c>
      <c r="L13" s="48"/>
      <c r="S13" s="40"/>
    </row>
    <row r="14" spans="1:19" s="21" customFormat="1" ht="27" customHeight="1" thickBot="1" x14ac:dyDescent="0.25">
      <c r="A14" s="91"/>
      <c r="B14" s="92"/>
      <c r="C14" s="92"/>
      <c r="D14" s="22"/>
      <c r="E14" s="22"/>
      <c r="F14" s="22"/>
      <c r="G14" s="35"/>
      <c r="H14" s="22"/>
      <c r="I14" s="22"/>
      <c r="J14" s="22"/>
      <c r="K14" s="22"/>
      <c r="L14" s="23"/>
    </row>
    <row r="15" spans="1:19" s="8" customFormat="1" ht="45.75" customHeight="1" x14ac:dyDescent="0.2">
      <c r="A15" s="104" t="s">
        <v>45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6"/>
    </row>
    <row r="16" spans="1:19" s="8" customFormat="1" ht="53.25" customHeight="1" thickBot="1" x14ac:dyDescent="0.25">
      <c r="A16" s="58" t="s">
        <v>21</v>
      </c>
      <c r="B16" s="59" t="s">
        <v>44</v>
      </c>
      <c r="C16" s="60" t="s">
        <v>15</v>
      </c>
      <c r="D16" s="61">
        <v>42301207</v>
      </c>
      <c r="E16" s="61">
        <f>D16</f>
        <v>42301207</v>
      </c>
      <c r="F16" s="61">
        <v>35956026</v>
      </c>
      <c r="G16" s="62">
        <f>F16/E16</f>
        <v>0.85000000118199937</v>
      </c>
      <c r="H16" s="61">
        <f>E16-F16</f>
        <v>6345181</v>
      </c>
      <c r="I16" s="61">
        <f>D16-E16</f>
        <v>0</v>
      </c>
      <c r="J16" s="61">
        <f>H16+I16</f>
        <v>6345181</v>
      </c>
      <c r="K16" s="61">
        <v>0</v>
      </c>
      <c r="L16" s="76" t="s">
        <v>46</v>
      </c>
    </row>
    <row r="17" spans="1:19" s="21" customFormat="1" ht="27" customHeight="1" thickBot="1" x14ac:dyDescent="0.25">
      <c r="A17" s="107" t="s">
        <v>7</v>
      </c>
      <c r="B17" s="108"/>
      <c r="C17" s="108"/>
      <c r="D17" s="77">
        <f>SUM(D16:D16)</f>
        <v>42301207</v>
      </c>
      <c r="E17" s="77">
        <f>SUM(E16:E16)</f>
        <v>42301207</v>
      </c>
      <c r="F17" s="77">
        <f>SUM(F16:F16)</f>
        <v>35956026</v>
      </c>
      <c r="G17" s="47"/>
      <c r="H17" s="77">
        <f>SUM(H16:H16)</f>
        <v>6345181</v>
      </c>
      <c r="I17" s="77">
        <f>SUM(I16:I16)</f>
        <v>0</v>
      </c>
      <c r="J17" s="77">
        <f>SUM(J16:J16)</f>
        <v>6345181</v>
      </c>
      <c r="K17" s="77">
        <f>SUM(K16:K16)</f>
        <v>0</v>
      </c>
      <c r="L17" s="48"/>
      <c r="S17" s="40"/>
    </row>
    <row r="18" spans="1:19" s="21" customFormat="1" ht="27" customHeight="1" thickBot="1" x14ac:dyDescent="0.25">
      <c r="A18" s="49"/>
      <c r="B18" s="50"/>
      <c r="C18" s="50"/>
      <c r="D18" s="51"/>
      <c r="E18" s="51"/>
      <c r="F18" s="51"/>
      <c r="G18" s="52"/>
      <c r="H18" s="51"/>
      <c r="I18" s="51"/>
      <c r="J18" s="51"/>
      <c r="K18" s="51"/>
      <c r="L18" s="53"/>
      <c r="S18" s="40"/>
    </row>
    <row r="19" spans="1:19" s="8" customFormat="1" ht="45.75" customHeight="1" x14ac:dyDescent="0.2">
      <c r="A19" s="104" t="s">
        <v>29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6"/>
    </row>
    <row r="20" spans="1:19" s="3" customFormat="1" ht="53.25" customHeight="1" x14ac:dyDescent="0.2">
      <c r="A20" s="58" t="s">
        <v>24</v>
      </c>
      <c r="B20" s="59" t="s">
        <v>34</v>
      </c>
      <c r="C20" s="60" t="s">
        <v>33</v>
      </c>
      <c r="D20" s="61">
        <v>4166689</v>
      </c>
      <c r="E20" s="61">
        <f>D20</f>
        <v>4166689</v>
      </c>
      <c r="F20" s="61">
        <v>3750020.1</v>
      </c>
      <c r="G20" s="62">
        <f t="shared" ref="G20:G24" si="0">F20/E20</f>
        <v>0.9</v>
      </c>
      <c r="H20" s="61">
        <f t="shared" ref="H20:H24" si="1">E20-F20</f>
        <v>416668.89999999991</v>
      </c>
      <c r="I20" s="61">
        <f t="shared" ref="I20:I24" si="2">D20-E20</f>
        <v>0</v>
      </c>
      <c r="J20" s="61">
        <f>H20+I20</f>
        <v>416668.89999999991</v>
      </c>
      <c r="K20" s="61">
        <v>0</v>
      </c>
      <c r="L20" s="76" t="s">
        <v>35</v>
      </c>
    </row>
    <row r="21" spans="1:19" s="3" customFormat="1" ht="50.25" customHeight="1" x14ac:dyDescent="0.2">
      <c r="A21" s="58" t="s">
        <v>22</v>
      </c>
      <c r="B21" s="99" t="s">
        <v>39</v>
      </c>
      <c r="C21" s="60" t="s">
        <v>33</v>
      </c>
      <c r="D21" s="61">
        <v>3168000</v>
      </c>
      <c r="E21" s="61">
        <f>D21</f>
        <v>3168000</v>
      </c>
      <c r="F21" s="61">
        <v>2851200</v>
      </c>
      <c r="G21" s="62">
        <f t="shared" si="0"/>
        <v>0.9</v>
      </c>
      <c r="H21" s="61">
        <f t="shared" si="1"/>
        <v>316800</v>
      </c>
      <c r="I21" s="61">
        <f t="shared" si="2"/>
        <v>0</v>
      </c>
      <c r="J21" s="61">
        <f t="shared" ref="J21:J24" si="3">H21+I21</f>
        <v>316800</v>
      </c>
      <c r="K21" s="61">
        <v>0</v>
      </c>
      <c r="L21" s="76" t="s">
        <v>35</v>
      </c>
    </row>
    <row r="22" spans="1:19" s="3" customFormat="1" ht="53.25" customHeight="1" x14ac:dyDescent="0.2">
      <c r="A22" s="58" t="s">
        <v>25</v>
      </c>
      <c r="B22" s="59" t="s">
        <v>36</v>
      </c>
      <c r="C22" s="60" t="s">
        <v>33</v>
      </c>
      <c r="D22" s="61">
        <v>1000000</v>
      </c>
      <c r="E22" s="61">
        <f>D22</f>
        <v>1000000</v>
      </c>
      <c r="F22" s="61">
        <v>900000</v>
      </c>
      <c r="G22" s="62">
        <f t="shared" si="0"/>
        <v>0.9</v>
      </c>
      <c r="H22" s="61">
        <f t="shared" si="1"/>
        <v>100000</v>
      </c>
      <c r="I22" s="61">
        <f t="shared" si="2"/>
        <v>0</v>
      </c>
      <c r="J22" s="61">
        <f t="shared" si="3"/>
        <v>100000</v>
      </c>
      <c r="K22" s="61">
        <v>0</v>
      </c>
      <c r="L22" s="76" t="s">
        <v>35</v>
      </c>
    </row>
    <row r="23" spans="1:19" s="3" customFormat="1" ht="69" customHeight="1" x14ac:dyDescent="0.2">
      <c r="A23" s="54" t="s">
        <v>26</v>
      </c>
      <c r="B23" s="55" t="s">
        <v>37</v>
      </c>
      <c r="C23" s="60" t="s">
        <v>33</v>
      </c>
      <c r="D23" s="56">
        <v>1400000</v>
      </c>
      <c r="E23" s="56">
        <f>D23</f>
        <v>1400000</v>
      </c>
      <c r="F23" s="56">
        <f>E23*0.9</f>
        <v>1260000</v>
      </c>
      <c r="G23" s="57">
        <f t="shared" si="0"/>
        <v>0.9</v>
      </c>
      <c r="H23" s="56">
        <f t="shared" si="1"/>
        <v>140000</v>
      </c>
      <c r="I23" s="56">
        <f t="shared" si="2"/>
        <v>0</v>
      </c>
      <c r="J23" s="56">
        <f t="shared" si="3"/>
        <v>140000</v>
      </c>
      <c r="K23" s="56">
        <v>0</v>
      </c>
      <c r="L23" s="76" t="s">
        <v>35</v>
      </c>
    </row>
    <row r="24" spans="1:19" s="3" customFormat="1" ht="69" customHeight="1" thickBot="1" x14ac:dyDescent="0.25">
      <c r="A24" s="54" t="s">
        <v>27</v>
      </c>
      <c r="B24" s="55" t="s">
        <v>38</v>
      </c>
      <c r="C24" s="60" t="s">
        <v>33</v>
      </c>
      <c r="D24" s="56">
        <v>1265000</v>
      </c>
      <c r="E24" s="56">
        <f>D24</f>
        <v>1265000</v>
      </c>
      <c r="F24" s="56">
        <f>E24*0.9</f>
        <v>1138500</v>
      </c>
      <c r="G24" s="57">
        <f t="shared" si="0"/>
        <v>0.9</v>
      </c>
      <c r="H24" s="56">
        <f t="shared" si="1"/>
        <v>126500</v>
      </c>
      <c r="I24" s="56">
        <f t="shared" si="2"/>
        <v>0</v>
      </c>
      <c r="J24" s="56">
        <f t="shared" si="3"/>
        <v>126500</v>
      </c>
      <c r="K24" s="56">
        <v>0</v>
      </c>
      <c r="L24" s="76" t="s">
        <v>35</v>
      </c>
    </row>
    <row r="25" spans="1:19" s="21" customFormat="1" ht="27" customHeight="1" thickBot="1" x14ac:dyDescent="0.25">
      <c r="A25" s="136" t="s">
        <v>7</v>
      </c>
      <c r="B25" s="137"/>
      <c r="C25" s="137"/>
      <c r="D25" s="70">
        <f>SUM(D20:D24)</f>
        <v>10999689</v>
      </c>
      <c r="E25" s="70">
        <f>SUM(E20:E24)</f>
        <v>10999689</v>
      </c>
      <c r="F25" s="70">
        <f>SUM(F20:F24)</f>
        <v>9899720.0999999996</v>
      </c>
      <c r="G25" s="71"/>
      <c r="H25" s="70">
        <f>SUM(H20:H24)</f>
        <v>1099968.8999999999</v>
      </c>
      <c r="I25" s="70">
        <f>SUM(I20:I24)</f>
        <v>0</v>
      </c>
      <c r="J25" s="70">
        <f>SUM(J20:J24)</f>
        <v>1099968.8999999999</v>
      </c>
      <c r="K25" s="70">
        <f>SUM(K20:K24)</f>
        <v>0</v>
      </c>
      <c r="L25" s="72"/>
      <c r="S25" s="40"/>
    </row>
    <row r="26" spans="1:19" s="21" customFormat="1" ht="27" customHeight="1" thickBot="1" x14ac:dyDescent="0.25">
      <c r="A26" s="41"/>
      <c r="B26" s="42"/>
      <c r="C26" s="42"/>
      <c r="D26" s="43"/>
      <c r="E26" s="43"/>
      <c r="F26" s="43"/>
      <c r="G26" s="44"/>
      <c r="H26" s="43"/>
      <c r="I26" s="43"/>
      <c r="J26" s="43"/>
      <c r="K26" s="43"/>
      <c r="L26" s="45"/>
      <c r="S26" s="40"/>
    </row>
    <row r="27" spans="1:19" s="21" customFormat="1" ht="27" customHeight="1" x14ac:dyDescent="0.2">
      <c r="A27" s="104" t="s">
        <v>40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6"/>
      <c r="S27" s="40"/>
    </row>
    <row r="28" spans="1:19" s="21" customFormat="1" ht="72.75" customHeight="1" x14ac:dyDescent="0.2">
      <c r="A28" s="63" t="s">
        <v>28</v>
      </c>
      <c r="B28" s="64" t="s">
        <v>42</v>
      </c>
      <c r="C28" s="65" t="s">
        <v>33</v>
      </c>
      <c r="D28" s="66">
        <v>2843500</v>
      </c>
      <c r="E28" s="66">
        <f>D28</f>
        <v>2843500</v>
      </c>
      <c r="F28" s="66">
        <v>1421750</v>
      </c>
      <c r="G28" s="67">
        <f>F28/E28</f>
        <v>0.5</v>
      </c>
      <c r="H28" s="56">
        <f t="shared" ref="H28:H29" si="4">E28-F28</f>
        <v>1421750</v>
      </c>
      <c r="I28" s="66">
        <v>0</v>
      </c>
      <c r="J28" s="56">
        <f t="shared" ref="J28:J29" si="5">H28+I28</f>
        <v>1421750</v>
      </c>
      <c r="K28" s="66">
        <v>0</v>
      </c>
      <c r="L28" s="68" t="s">
        <v>41</v>
      </c>
      <c r="S28" s="40"/>
    </row>
    <row r="29" spans="1:19" s="21" customFormat="1" ht="57" customHeight="1" x14ac:dyDescent="0.2">
      <c r="A29" s="58" t="s">
        <v>30</v>
      </c>
      <c r="B29" s="59" t="s">
        <v>43</v>
      </c>
      <c r="C29" s="60" t="s">
        <v>33</v>
      </c>
      <c r="D29" s="61">
        <v>10930000</v>
      </c>
      <c r="E29" s="61">
        <f>D29</f>
        <v>10930000</v>
      </c>
      <c r="F29" s="61">
        <v>5465000</v>
      </c>
      <c r="G29" s="62">
        <f>F29/E29</f>
        <v>0.5</v>
      </c>
      <c r="H29" s="56">
        <f t="shared" si="4"/>
        <v>5465000</v>
      </c>
      <c r="I29" s="61">
        <v>0</v>
      </c>
      <c r="J29" s="56">
        <f t="shared" si="5"/>
        <v>5465000</v>
      </c>
      <c r="K29" s="61">
        <v>0</v>
      </c>
      <c r="L29" s="68" t="s">
        <v>73</v>
      </c>
      <c r="S29" s="40"/>
    </row>
    <row r="30" spans="1:19" s="21" customFormat="1" ht="57" customHeight="1" x14ac:dyDescent="0.2">
      <c r="A30" s="58" t="s">
        <v>50</v>
      </c>
      <c r="B30" s="78" t="s">
        <v>51</v>
      </c>
      <c r="C30" s="60" t="s">
        <v>33</v>
      </c>
      <c r="D30" s="61">
        <v>2400000</v>
      </c>
      <c r="E30" s="61">
        <v>2400000</v>
      </c>
      <c r="F30" s="61">
        <v>1200000</v>
      </c>
      <c r="G30" s="62">
        <f>F30/E30</f>
        <v>0.5</v>
      </c>
      <c r="H30" s="56">
        <v>800000</v>
      </c>
      <c r="I30" s="61">
        <v>0</v>
      </c>
      <c r="J30" s="56">
        <v>800000</v>
      </c>
      <c r="K30" s="61">
        <v>400000</v>
      </c>
      <c r="L30" s="68" t="s">
        <v>74</v>
      </c>
      <c r="S30" s="40"/>
    </row>
    <row r="31" spans="1:19" s="86" customFormat="1" ht="57" customHeight="1" x14ac:dyDescent="0.2">
      <c r="A31" s="100" t="s">
        <v>52</v>
      </c>
      <c r="B31" s="88" t="s">
        <v>57</v>
      </c>
      <c r="C31" s="89" t="s">
        <v>15</v>
      </c>
      <c r="D31" s="79">
        <v>16930879</v>
      </c>
      <c r="E31" s="79">
        <f>F31*2</f>
        <v>16031061</v>
      </c>
      <c r="F31" s="79">
        <v>8015530.5</v>
      </c>
      <c r="G31" s="90">
        <f t="shared" ref="G31:G32" si="6">F31/E31</f>
        <v>0.5</v>
      </c>
      <c r="H31" s="79">
        <f>F31</f>
        <v>8015530.5</v>
      </c>
      <c r="I31" s="79">
        <f>D31-F31-H31</f>
        <v>899818</v>
      </c>
      <c r="J31" s="79">
        <f>I31+H31</f>
        <v>8915348.5</v>
      </c>
      <c r="K31" s="79">
        <v>0</v>
      </c>
      <c r="L31" s="101" t="s">
        <v>55</v>
      </c>
      <c r="S31" s="87"/>
    </row>
    <row r="32" spans="1:19" s="86" customFormat="1" ht="57" customHeight="1" thickBot="1" x14ac:dyDescent="0.25">
      <c r="A32" s="100" t="s">
        <v>56</v>
      </c>
      <c r="B32" s="88" t="s">
        <v>58</v>
      </c>
      <c r="C32" s="89" t="s">
        <v>15</v>
      </c>
      <c r="D32" s="79">
        <v>8204835</v>
      </c>
      <c r="E32" s="79">
        <f>F32*2</f>
        <v>7064610</v>
      </c>
      <c r="F32" s="79">
        <v>3532305</v>
      </c>
      <c r="G32" s="90">
        <f t="shared" si="6"/>
        <v>0.5</v>
      </c>
      <c r="H32" s="79">
        <f>F32</f>
        <v>3532305</v>
      </c>
      <c r="I32" s="79">
        <f>D32-F32-H32</f>
        <v>1140225</v>
      </c>
      <c r="J32" s="79">
        <f>I32+H32</f>
        <v>4672530</v>
      </c>
      <c r="K32" s="79">
        <v>0</v>
      </c>
      <c r="L32" s="101" t="s">
        <v>55</v>
      </c>
      <c r="S32" s="87"/>
    </row>
    <row r="33" spans="1:19" s="21" customFormat="1" ht="27" customHeight="1" thickBot="1" x14ac:dyDescent="0.25">
      <c r="A33" s="107" t="s">
        <v>7</v>
      </c>
      <c r="B33" s="108"/>
      <c r="C33" s="108"/>
      <c r="D33" s="69">
        <f>SUM(D28:D32)</f>
        <v>41309214</v>
      </c>
      <c r="E33" s="69">
        <f>SUM(E28:E32)</f>
        <v>39269171</v>
      </c>
      <c r="F33" s="69">
        <f>SUM(F28:F32)</f>
        <v>19634585.5</v>
      </c>
      <c r="G33" s="47"/>
      <c r="H33" s="69">
        <f>SUM(H28:H32)</f>
        <v>19234585.5</v>
      </c>
      <c r="I33" s="69">
        <f>SUM(I28:I32)</f>
        <v>2040043</v>
      </c>
      <c r="J33" s="69">
        <f>SUM(J28:J32)</f>
        <v>21274628.5</v>
      </c>
      <c r="K33" s="69">
        <f>SUM(K28:K32)</f>
        <v>400000</v>
      </c>
      <c r="L33" s="48"/>
      <c r="S33" s="40"/>
    </row>
    <row r="34" spans="1:19" s="21" customFormat="1" ht="27" customHeight="1" thickBot="1" x14ac:dyDescent="0.25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40"/>
      <c r="S34" s="40"/>
    </row>
    <row r="35" spans="1:19" s="21" customFormat="1" ht="27" customHeight="1" x14ac:dyDescent="0.2">
      <c r="A35" s="104" t="s">
        <v>78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6"/>
      <c r="S35" s="40"/>
    </row>
    <row r="36" spans="1:19" s="21" customFormat="1" ht="44.25" customHeight="1" thickBot="1" x14ac:dyDescent="0.25">
      <c r="A36" s="58" t="s">
        <v>59</v>
      </c>
      <c r="B36" s="59" t="s">
        <v>53</v>
      </c>
      <c r="C36" s="60" t="s">
        <v>15</v>
      </c>
      <c r="D36" s="61">
        <v>80374000</v>
      </c>
      <c r="E36" s="61">
        <v>80374000</v>
      </c>
      <c r="F36" s="61">
        <v>80374000</v>
      </c>
      <c r="G36" s="62">
        <f>F36/E36</f>
        <v>1</v>
      </c>
      <c r="H36" s="61">
        <f>E36-F36</f>
        <v>0</v>
      </c>
      <c r="I36" s="61">
        <f>D36-E36</f>
        <v>0</v>
      </c>
      <c r="J36" s="61">
        <f>H36+I36</f>
        <v>0</v>
      </c>
      <c r="K36" s="61">
        <v>0</v>
      </c>
      <c r="L36" s="76" t="s">
        <v>54</v>
      </c>
      <c r="S36" s="40"/>
    </row>
    <row r="37" spans="1:19" s="21" customFormat="1" ht="27" customHeight="1" thickBot="1" x14ac:dyDescent="0.25">
      <c r="A37" s="107" t="s">
        <v>7</v>
      </c>
      <c r="B37" s="108"/>
      <c r="C37" s="108"/>
      <c r="D37" s="77">
        <f>SUM(D36:D36)</f>
        <v>80374000</v>
      </c>
      <c r="E37" s="77">
        <f>SUM(E36:E36)</f>
        <v>80374000</v>
      </c>
      <c r="F37" s="77">
        <f>SUM(F36:F36)</f>
        <v>80374000</v>
      </c>
      <c r="G37" s="47"/>
      <c r="H37" s="77">
        <f>SUM(H36:H36)</f>
        <v>0</v>
      </c>
      <c r="I37" s="77">
        <f>SUM(I36:I36)</f>
        <v>0</v>
      </c>
      <c r="J37" s="77">
        <f>SUM(J36:J36)</f>
        <v>0</v>
      </c>
      <c r="K37" s="77">
        <f>SUM(K36:K36)</f>
        <v>0</v>
      </c>
      <c r="L37" s="48"/>
      <c r="S37" s="40"/>
    </row>
    <row r="38" spans="1:19" s="21" customFormat="1" ht="27" customHeight="1" thickBot="1" x14ac:dyDescent="0.25">
      <c r="A38" s="102"/>
      <c r="B38" s="33"/>
      <c r="C38" s="33"/>
      <c r="D38" s="95"/>
      <c r="E38" s="95"/>
      <c r="F38" s="95"/>
      <c r="G38" s="36"/>
      <c r="H38" s="95"/>
      <c r="I38" s="95"/>
      <c r="J38" s="95"/>
      <c r="K38" s="95"/>
      <c r="L38" s="103"/>
      <c r="S38" s="40"/>
    </row>
    <row r="39" spans="1:19" s="21" customFormat="1" ht="27" customHeight="1" x14ac:dyDescent="0.2">
      <c r="A39" s="104" t="s">
        <v>77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6"/>
      <c r="S39" s="40"/>
    </row>
    <row r="40" spans="1:19" s="21" customFormat="1" ht="44.25" customHeight="1" thickBot="1" x14ac:dyDescent="0.25">
      <c r="A40" s="58" t="s">
        <v>60</v>
      </c>
      <c r="B40" s="59" t="s">
        <v>70</v>
      </c>
      <c r="C40" s="60" t="s">
        <v>33</v>
      </c>
      <c r="D40" s="61">
        <v>8400000</v>
      </c>
      <c r="E40" s="61">
        <v>7300000</v>
      </c>
      <c r="F40" s="61">
        <v>3285000</v>
      </c>
      <c r="G40" s="62">
        <f>F40/E40</f>
        <v>0.45</v>
      </c>
      <c r="H40" s="61">
        <f>E40-F40</f>
        <v>4015000</v>
      </c>
      <c r="I40" s="61">
        <f>D40-E40</f>
        <v>1100000</v>
      </c>
      <c r="J40" s="61">
        <f>H40+I40</f>
        <v>5115000</v>
      </c>
      <c r="K40" s="61">
        <v>0</v>
      </c>
      <c r="L40" s="76" t="s">
        <v>66</v>
      </c>
      <c r="S40" s="40"/>
    </row>
    <row r="41" spans="1:19" s="8" customFormat="1" ht="33.75" customHeight="1" thickBot="1" x14ac:dyDescent="0.25">
      <c r="A41" s="107" t="s">
        <v>7</v>
      </c>
      <c r="B41" s="108"/>
      <c r="C41" s="108"/>
      <c r="D41" s="77">
        <f>SUM(D40:D40)</f>
        <v>8400000</v>
      </c>
      <c r="E41" s="77">
        <f>SUM(E40:E40)</f>
        <v>7300000</v>
      </c>
      <c r="F41" s="77">
        <f>SUM(F40:F40)</f>
        <v>3285000</v>
      </c>
      <c r="G41" s="47"/>
      <c r="H41" s="77">
        <f>SUM(H40:H40)</f>
        <v>4015000</v>
      </c>
      <c r="I41" s="77">
        <f>SUM(I40:I40)</f>
        <v>1100000</v>
      </c>
      <c r="J41" s="77">
        <f>SUM(J40:J40)</f>
        <v>5115000</v>
      </c>
      <c r="K41" s="77">
        <f>SUM(K40:K40)</f>
        <v>0</v>
      </c>
      <c r="L41" s="48"/>
    </row>
    <row r="42" spans="1:19" s="8" customFormat="1" ht="33.75" customHeight="1" thickBot="1" x14ac:dyDescent="0.25">
      <c r="A42" s="49"/>
      <c r="B42" s="50"/>
      <c r="C42" s="50"/>
      <c r="D42" s="51"/>
      <c r="E42" s="51"/>
      <c r="F42" s="51"/>
      <c r="G42" s="52"/>
      <c r="H42" s="51"/>
      <c r="I42" s="51"/>
      <c r="J42" s="51"/>
      <c r="K42" s="51"/>
      <c r="L42" s="53"/>
    </row>
    <row r="43" spans="1:19" s="21" customFormat="1" ht="27" customHeight="1" x14ac:dyDescent="0.2">
      <c r="A43" s="104" t="s">
        <v>62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6"/>
      <c r="S43" s="40"/>
    </row>
    <row r="44" spans="1:19" s="21" customFormat="1" ht="44.25" customHeight="1" thickBot="1" x14ac:dyDescent="0.25">
      <c r="A44" s="58" t="s">
        <v>65</v>
      </c>
      <c r="B44" s="59" t="s">
        <v>61</v>
      </c>
      <c r="C44" s="60" t="s">
        <v>15</v>
      </c>
      <c r="D44" s="61">
        <v>100430000</v>
      </c>
      <c r="E44" s="61">
        <f>F44/85*100</f>
        <v>100039702.35294117</v>
      </c>
      <c r="F44" s="61">
        <v>85033747</v>
      </c>
      <c r="G44" s="62">
        <f>F44/E44</f>
        <v>0.85000000000000009</v>
      </c>
      <c r="H44" s="61">
        <f>E44-F44</f>
        <v>15005955.35294117</v>
      </c>
      <c r="I44" s="61">
        <f>D44-E44</f>
        <v>390297.64705882967</v>
      </c>
      <c r="J44" s="61">
        <f>H44+I44</f>
        <v>15396253</v>
      </c>
      <c r="K44" s="61">
        <v>0</v>
      </c>
      <c r="L44" s="80" t="s">
        <v>63</v>
      </c>
      <c r="S44" s="40"/>
    </row>
    <row r="45" spans="1:19" s="21" customFormat="1" ht="27" customHeight="1" thickBot="1" x14ac:dyDescent="0.25">
      <c r="A45" s="107" t="s">
        <v>7</v>
      </c>
      <c r="B45" s="108"/>
      <c r="C45" s="108"/>
      <c r="D45" s="77">
        <f>SUM(D44:D44)</f>
        <v>100430000</v>
      </c>
      <c r="E45" s="77">
        <f>SUM(E44:E44)</f>
        <v>100039702.35294117</v>
      </c>
      <c r="F45" s="77">
        <f>SUM(F44:F44)</f>
        <v>85033747</v>
      </c>
      <c r="G45" s="47"/>
      <c r="H45" s="77">
        <f>SUM(H44:H44)</f>
        <v>15005955.35294117</v>
      </c>
      <c r="I45" s="77">
        <f>SUM(I44:I44)</f>
        <v>390297.64705882967</v>
      </c>
      <c r="J45" s="77">
        <f>SUM(J44:J44)</f>
        <v>15396253</v>
      </c>
      <c r="K45" s="77">
        <f>SUM(K44:K44)</f>
        <v>0</v>
      </c>
      <c r="L45" s="48"/>
      <c r="S45" s="40"/>
    </row>
    <row r="46" spans="1:19" s="21" customFormat="1" ht="27" customHeight="1" thickBot="1" x14ac:dyDescent="0.25">
      <c r="A46" s="41"/>
      <c r="B46" s="42"/>
      <c r="C46" s="42"/>
      <c r="D46" s="43"/>
      <c r="E46" s="43"/>
      <c r="F46" s="43"/>
      <c r="G46" s="44"/>
      <c r="H46" s="43"/>
      <c r="I46" s="43"/>
      <c r="J46" s="43"/>
      <c r="K46" s="43"/>
      <c r="L46" s="45"/>
      <c r="S46" s="40"/>
    </row>
    <row r="47" spans="1:19" s="21" customFormat="1" ht="27" customHeight="1" x14ac:dyDescent="0.2">
      <c r="A47" s="104" t="s">
        <v>75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6"/>
      <c r="S47" s="40"/>
    </row>
    <row r="48" spans="1:19" s="21" customFormat="1" ht="44.25" customHeight="1" thickBot="1" x14ac:dyDescent="0.25">
      <c r="A48" s="58" t="s">
        <v>67</v>
      </c>
      <c r="B48" s="59" t="s">
        <v>69</v>
      </c>
      <c r="C48" s="60" t="s">
        <v>33</v>
      </c>
      <c r="D48" s="61">
        <v>4558000</v>
      </c>
      <c r="E48" s="61">
        <v>4558000</v>
      </c>
      <c r="F48" s="61">
        <f>3646400+227900</f>
        <v>3874300</v>
      </c>
      <c r="G48" s="62">
        <f>F48/E48</f>
        <v>0.85</v>
      </c>
      <c r="H48" s="61">
        <f>E48-F48</f>
        <v>683700</v>
      </c>
      <c r="I48" s="61">
        <f>D48-E48</f>
        <v>0</v>
      </c>
      <c r="J48" s="61">
        <f>H48+I48</f>
        <v>683700</v>
      </c>
      <c r="K48" s="61">
        <v>0</v>
      </c>
      <c r="L48" s="80" t="s">
        <v>71</v>
      </c>
      <c r="S48" s="40"/>
    </row>
    <row r="49" spans="1:111" s="21" customFormat="1" ht="27" customHeight="1" thickBot="1" x14ac:dyDescent="0.25">
      <c r="A49" s="107" t="s">
        <v>7</v>
      </c>
      <c r="B49" s="108"/>
      <c r="C49" s="108"/>
      <c r="D49" s="77">
        <f>SUM(D48)</f>
        <v>4558000</v>
      </c>
      <c r="E49" s="77">
        <f>SUM(E48)</f>
        <v>4558000</v>
      </c>
      <c r="F49" s="77">
        <f>SUM(F48)</f>
        <v>3874300</v>
      </c>
      <c r="G49" s="47"/>
      <c r="H49" s="77">
        <f>SUM(H48)</f>
        <v>683700</v>
      </c>
      <c r="I49" s="77">
        <f>SUM(I48)</f>
        <v>0</v>
      </c>
      <c r="J49" s="77">
        <f>SUM(J48)</f>
        <v>683700</v>
      </c>
      <c r="K49" s="77">
        <f>SUM(K48)</f>
        <v>0</v>
      </c>
      <c r="L49" s="48"/>
      <c r="S49" s="40"/>
    </row>
    <row r="50" spans="1:111" s="21" customFormat="1" ht="27" customHeight="1" thickBot="1" x14ac:dyDescent="0.25">
      <c r="A50" s="49"/>
      <c r="B50" s="50"/>
      <c r="C50" s="50"/>
      <c r="D50" s="51"/>
      <c r="E50" s="51"/>
      <c r="F50" s="51"/>
      <c r="G50" s="52"/>
      <c r="H50" s="51"/>
      <c r="I50" s="51"/>
      <c r="J50" s="51"/>
      <c r="K50" s="51"/>
      <c r="L50" s="53"/>
      <c r="S50" s="40"/>
    </row>
    <row r="51" spans="1:111" s="21" customFormat="1" ht="27" customHeight="1" x14ac:dyDescent="0.2">
      <c r="A51" s="104" t="s">
        <v>76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6"/>
      <c r="S51" s="40"/>
    </row>
    <row r="52" spans="1:111" s="21" customFormat="1" ht="44.25" customHeight="1" x14ac:dyDescent="0.2">
      <c r="A52" s="58" t="s">
        <v>68</v>
      </c>
      <c r="B52" s="59" t="s">
        <v>79</v>
      </c>
      <c r="C52" s="60" t="s">
        <v>33</v>
      </c>
      <c r="D52" s="61">
        <v>3890910</v>
      </c>
      <c r="E52" s="61">
        <v>3890910</v>
      </c>
      <c r="F52" s="61">
        <f>3112728+389091</f>
        <v>3501819</v>
      </c>
      <c r="G52" s="62">
        <f>F52/E52</f>
        <v>0.9</v>
      </c>
      <c r="H52" s="61">
        <f>E52-F52</f>
        <v>389091</v>
      </c>
      <c r="I52" s="61">
        <f>D52-E52</f>
        <v>0</v>
      </c>
      <c r="J52" s="61">
        <f>H52+I52</f>
        <v>389091</v>
      </c>
      <c r="K52" s="61">
        <v>0</v>
      </c>
      <c r="L52" s="80" t="s">
        <v>72</v>
      </c>
      <c r="S52" s="40"/>
    </row>
    <row r="53" spans="1:111" s="21" customFormat="1" ht="27" customHeight="1" thickBot="1" x14ac:dyDescent="0.25">
      <c r="A53" s="133" t="s">
        <v>7</v>
      </c>
      <c r="B53" s="134"/>
      <c r="C53" s="134"/>
      <c r="D53" s="96">
        <f>SUM(D52)</f>
        <v>3890910</v>
      </c>
      <c r="E53" s="96">
        <f>SUM(E52)</f>
        <v>3890910</v>
      </c>
      <c r="F53" s="96">
        <f>SUM(F52)</f>
        <v>3501819</v>
      </c>
      <c r="G53" s="97"/>
      <c r="H53" s="96">
        <f>SUM(H52)</f>
        <v>389091</v>
      </c>
      <c r="I53" s="96">
        <f>SUM(I52)</f>
        <v>0</v>
      </c>
      <c r="J53" s="96">
        <f>SUM(J52)</f>
        <v>389091</v>
      </c>
      <c r="K53" s="96">
        <f>SUM(K52)</f>
        <v>0</v>
      </c>
      <c r="L53" s="98"/>
      <c r="S53" s="40"/>
    </row>
    <row r="54" spans="1:111" s="86" customFormat="1" ht="24" customHeight="1" thickBot="1" x14ac:dyDescent="0.25">
      <c r="A54" s="81"/>
      <c r="B54" s="82"/>
      <c r="C54" s="82"/>
      <c r="D54" s="83"/>
      <c r="E54" s="83"/>
      <c r="F54" s="83"/>
      <c r="G54" s="84"/>
      <c r="H54" s="83"/>
      <c r="I54" s="83"/>
      <c r="J54" s="83"/>
      <c r="K54" s="83"/>
      <c r="L54" s="85"/>
      <c r="S54" s="87"/>
    </row>
    <row r="55" spans="1:111" s="4" customFormat="1" ht="34.5" customHeight="1" thickBot="1" x14ac:dyDescent="0.25">
      <c r="A55" s="130" t="s">
        <v>16</v>
      </c>
      <c r="B55" s="131"/>
      <c r="C55" s="132"/>
      <c r="D55" s="73">
        <f>D9+D13+D17+D25+D33+D37+D41+D45+D49+D53</f>
        <v>303146720.64999998</v>
      </c>
      <c r="E55" s="73">
        <f>E9+E13+E17+E25+E33+E37+E41+E45+E49+E53</f>
        <v>297492484.50294119</v>
      </c>
      <c r="F55" s="73">
        <f>F9+F13+F17+F25+F33+F37+F41+F45+F49+F53</f>
        <v>249326460.53</v>
      </c>
      <c r="G55" s="74"/>
      <c r="H55" s="73">
        <f>H9+H13+H17+H25+H33+H37+H41+H45+H49+H53</f>
        <v>47766023.972941175</v>
      </c>
      <c r="I55" s="73">
        <f>I9+I13+I17+I25+I33+I37+I41+I45+I49+I53</f>
        <v>5654236.1470588297</v>
      </c>
      <c r="J55" s="73">
        <f>J9+J13+J17+J25+J33+J37+J41+J45+J49+J53</f>
        <v>53420260.120000005</v>
      </c>
      <c r="K55" s="73">
        <f>K9+K13+K17+K25+K33+K37+K41+K45+K49+K53</f>
        <v>400000</v>
      </c>
      <c r="L55" s="75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</row>
    <row r="56" spans="1:111" ht="18" customHeight="1" x14ac:dyDescent="0.3">
      <c r="A56" s="135" t="s">
        <v>19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Q56" s="32"/>
    </row>
    <row r="57" spans="1:111" x14ac:dyDescent="0.2">
      <c r="B57" s="6"/>
      <c r="C57" s="15"/>
    </row>
    <row r="58" spans="1:111" x14ac:dyDescent="0.2">
      <c r="B58" s="6"/>
      <c r="C58" s="15"/>
      <c r="H58" s="20"/>
    </row>
    <row r="60" spans="1:111" x14ac:dyDescent="0.2">
      <c r="F60" s="20"/>
      <c r="G60" s="39"/>
    </row>
    <row r="61" spans="1:111" x14ac:dyDescent="0.2">
      <c r="H61" s="20"/>
    </row>
    <row r="62" spans="1:111" x14ac:dyDescent="0.2">
      <c r="H62" s="20"/>
    </row>
    <row r="64" spans="1:111" ht="15" x14ac:dyDescent="0.2">
      <c r="I64" s="24"/>
    </row>
    <row r="65" spans="2:12" ht="15" x14ac:dyDescent="0.2">
      <c r="I65" s="24"/>
    </row>
    <row r="66" spans="2:12" x14ac:dyDescent="0.2">
      <c r="B66" s="19"/>
      <c r="C66" s="18"/>
    </row>
    <row r="67" spans="2:12" x14ac:dyDescent="0.2">
      <c r="L67" s="46"/>
    </row>
    <row r="69" spans="2:12" x14ac:dyDescent="0.2">
      <c r="H69" s="10"/>
    </row>
  </sheetData>
  <mergeCells count="36">
    <mergeCell ref="A56:L56"/>
    <mergeCell ref="A15:L15"/>
    <mergeCell ref="A17:C17"/>
    <mergeCell ref="A27:L27"/>
    <mergeCell ref="A33:C33"/>
    <mergeCell ref="A19:L19"/>
    <mergeCell ref="A25:C25"/>
    <mergeCell ref="A35:L35"/>
    <mergeCell ref="A37:C37"/>
    <mergeCell ref="A34:L34"/>
    <mergeCell ref="A43:L43"/>
    <mergeCell ref="A45:C45"/>
    <mergeCell ref="A55:C55"/>
    <mergeCell ref="A39:L39"/>
    <mergeCell ref="A41:C41"/>
    <mergeCell ref="A47:L47"/>
    <mergeCell ref="A11:L11"/>
    <mergeCell ref="A13:C13"/>
    <mergeCell ref="A53:C53"/>
    <mergeCell ref="A51:L51"/>
    <mergeCell ref="A49:C49"/>
    <mergeCell ref="A7:L7"/>
    <mergeCell ref="A9:C9"/>
    <mergeCell ref="A1:L1"/>
    <mergeCell ref="B3:B4"/>
    <mergeCell ref="D3:D4"/>
    <mergeCell ref="E3:E4"/>
    <mergeCell ref="I3:I5"/>
    <mergeCell ref="L3:L5"/>
    <mergeCell ref="F3:F5"/>
    <mergeCell ref="H3:H5"/>
    <mergeCell ref="A3:A4"/>
    <mergeCell ref="J3:J4"/>
    <mergeCell ref="K3:K4"/>
    <mergeCell ref="C3:C5"/>
    <mergeCell ref="G3:G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useFirstPageNumber="1" r:id="rId1"/>
  <headerFooter scaleWithDoc="0" alignWithMargins="0">
    <oddHeader xml:space="preserve">&amp;LUsnesení_příloha č. 01 </oddHeader>
    <oddFooter>&amp;L&amp;"Arial,Kurzíva"Zastupitelstvo Olomouckého kraje 19. 6. 2023
31. Projekty spolufinancované z evropských fondů a národních fondů ke schválení financování
Usnesení_příloha č. 01 – Podané žádosti o dotaci &amp;R&amp;"Arial,Kurzíva"Strana &amp;P (celkem 2)</oddFooter>
  </headerFooter>
  <rowBreaks count="1" manualBreakCount="1">
    <brk id="2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2023-05-30T05:20:00Z</cp:lastPrinted>
  <dcterms:created xsi:type="dcterms:W3CDTF">2010-05-05T13:52:59Z</dcterms:created>
  <dcterms:modified xsi:type="dcterms:W3CDTF">2023-05-30T05:23:29Z</dcterms:modified>
</cp:coreProperties>
</file>