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2450" tabRatio="861" activeTab="3"/>
  </bookViews>
  <sheets>
    <sheet name="Rekapitulace dle oblasti" sheetId="26" r:id="rId1"/>
    <sheet name="1700" sheetId="25" r:id="rId2"/>
    <sheet name="1702" sheetId="27" r:id="rId3"/>
    <sheet name="1704" sheetId="41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oblasti'!$A$64591</definedName>
    <definedName name="A">#REF!</definedName>
    <definedName name="Celkem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oblasti'!$A$1:$N$29</definedName>
    <definedName name="P_Rok">'Rekapitulace dle oblasti'!$E$7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I15" i="26" l="1"/>
  <c r="I14" i="26"/>
  <c r="I13" i="26"/>
  <c r="G18" i="41" l="1"/>
  <c r="G17" i="41"/>
  <c r="G16" i="41"/>
  <c r="G18" i="27" l="1"/>
  <c r="G17" i="27"/>
  <c r="G16" i="27"/>
  <c r="G18" i="25" l="1"/>
  <c r="G17" i="25"/>
  <c r="G16" i="25"/>
  <c r="G32" i="41" l="1"/>
  <c r="G32" i="27"/>
  <c r="G32" i="25"/>
  <c r="B15" i="26" l="1"/>
  <c r="B14" i="26"/>
  <c r="B13" i="26"/>
  <c r="B33" i="41" l="1"/>
  <c r="B33" i="27"/>
  <c r="B33" i="25"/>
  <c r="I54" i="41" l="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H47" i="25"/>
  <c r="E46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I37" i="25"/>
  <c r="H54" i="25" l="1"/>
  <c r="H54" i="41"/>
  <c r="H54" i="27"/>
  <c r="M15" i="26" l="1"/>
  <c r="L15" i="26"/>
  <c r="F15" i="26"/>
  <c r="N16" i="26"/>
  <c r="G29" i="41"/>
  <c r="I20" i="41"/>
  <c r="I21" i="41" s="1"/>
  <c r="I25" i="41" s="1"/>
  <c r="H20" i="41"/>
  <c r="H21" i="41" s="1"/>
  <c r="H25" i="41" s="1"/>
  <c r="G15" i="26"/>
  <c r="E15" i="26"/>
  <c r="G20" i="41" l="1"/>
  <c r="G21" i="41" s="1"/>
  <c r="G25" i="41" s="1"/>
  <c r="H20" i="27"/>
  <c r="H15" i="26" l="1"/>
  <c r="G29" i="25"/>
  <c r="I20" i="25"/>
  <c r="I21" i="25" s="1"/>
  <c r="I25" i="25" s="1"/>
  <c r="H20" i="25"/>
  <c r="H21" i="25" s="1"/>
  <c r="H25" i="25" s="1"/>
  <c r="E13" i="26"/>
  <c r="I20" i="27"/>
  <c r="I21" i="27" s="1"/>
  <c r="I25" i="27" s="1"/>
  <c r="H21" i="27"/>
  <c r="H25" i="27" s="1"/>
  <c r="K15" i="26" l="1"/>
  <c r="J15" i="26"/>
  <c r="G20" i="25"/>
  <c r="G21" i="25" s="1"/>
  <c r="G25" i="25" s="1"/>
  <c r="H13" i="26" l="1"/>
  <c r="L14" i="26" l="1"/>
  <c r="L13" i="26" l="1"/>
  <c r="L16" i="26" l="1"/>
  <c r="I16" i="26" l="1"/>
  <c r="J13" i="26"/>
  <c r="M14" i="26" l="1"/>
  <c r="M13" i="26" l="1"/>
  <c r="M16" i="26" l="1"/>
  <c r="N17" i="26" l="1"/>
  <c r="G29" i="27"/>
  <c r="F14" i="26"/>
  <c r="E14" i="26"/>
  <c r="E16" i="26" s="1"/>
  <c r="G14" i="26" l="1"/>
  <c r="G20" i="27"/>
  <c r="G21" i="27" s="1"/>
  <c r="G25" i="27" s="1"/>
  <c r="H14" i="26" l="1"/>
  <c r="H22" i="26" l="1"/>
  <c r="H16" i="26"/>
  <c r="H21" i="26"/>
  <c r="J14" i="26"/>
  <c r="K14" i="26"/>
  <c r="H26" i="26" l="1"/>
  <c r="J16" i="26"/>
  <c r="G13" i="26"/>
  <c r="G16" i="26" s="1"/>
  <c r="F13" i="26" l="1"/>
  <c r="F16" i="26" s="1"/>
  <c r="K13" i="26" l="1"/>
  <c r="K16" i="26" l="1"/>
  <c r="K17" i="26" s="1"/>
  <c r="H27" i="26"/>
</calcChain>
</file>

<file path=xl/sharedStrings.xml><?xml version="1.0" encoding="utf-8"?>
<sst xmlns="http://schemas.openxmlformats.org/spreadsheetml/2006/main" count="235" uniqueCount="100">
  <si>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</si>
  <si>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</si>
  <si>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</si>
  <si>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</si>
  <si>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</si>
  <si>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</si>
  <si>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</si>
  <si>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</si>
  <si>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</si>
  <si>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</si>
  <si>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</si>
  <si>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</si>
  <si>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</si>
  <si>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</si>
  <si>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</si>
  <si>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</si>
  <si>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</si>
  <si>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</si>
  <si>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</si>
  <si>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</si>
  <si>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</si>
  <si>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</si>
  <si>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</si>
  <si>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</si>
  <si>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</si>
  <si>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</si>
  <si>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</si>
  <si>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</si>
  <si>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</si>
  <si>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</si>
  <si>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</si>
  <si>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</si>
  <si>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</si>
  <si>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</si>
  <si>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</si>
  <si>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</si>
  <si>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</si>
  <si>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</si>
  <si>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</si>
  <si>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</si>
  <si>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</si>
  <si>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</si>
  <si>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</si>
  <si>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</si>
  <si>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</si>
  <si>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</si>
  <si>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</si>
  <si>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</si>
  <si>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</si>
  <si>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</si>
  <si>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</si>
  <si>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</si>
  <si>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</si>
  <si>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</si>
  <si>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</si>
  <si>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</si>
  <si>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</si>
  <si>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</si>
  <si>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</si>
  <si>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</si>
  <si>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</si>
  <si>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</si>
  <si>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</si>
  <si>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</si>
  <si>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</si>
  <si>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</si>
  <si>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</si>
  <si>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783 97 Paseka 145</t>
  </si>
  <si>
    <t>00849081</t>
  </si>
  <si>
    <t>00849197</t>
  </si>
  <si>
    <t>00849103</t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</si>
  <si>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</si>
  <si>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</si>
  <si>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</si>
  <si>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Paseka 145</t>
  </si>
  <si>
    <t>783 97 Paseka</t>
  </si>
  <si>
    <t>U dětského domova 269</t>
  </si>
  <si>
    <t>779 00 Olomouc</t>
  </si>
  <si>
    <t>Aksamitova 557/8</t>
  </si>
  <si>
    <t>779 00 Olomouc            Nové Sady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</si>
  <si>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skončily:</t>
    </r>
  </si>
  <si>
    <t>ZZ</t>
  </si>
  <si>
    <t xml:space="preserve">Rekapitulace hospodaření /výsledek hospodaření/ za  rok </t>
  </si>
  <si>
    <t>Příspěvek na provoz /odpisy/</t>
  </si>
  <si>
    <t>Příspěvek na provoz /nájemné/</t>
  </si>
  <si>
    <t>a) Výsledek hospodaření po zdanění (bez transf. podílu v dopl. činnosti)</t>
  </si>
  <si>
    <t>b) Transferový podíl v doplňkové činnosti (účet 672)</t>
  </si>
  <si>
    <t>x</t>
  </si>
  <si>
    <t xml:space="preserve">Odborný léčebný ústav Paseka, příspěvková organizace  </t>
  </si>
  <si>
    <t xml:space="preserve">Dětské centrum Ostrůvek, příspěvková organizace  </t>
  </si>
  <si>
    <t>779 00 Olomouc, Nové Sady, U dětského domova 269</t>
  </si>
  <si>
    <t xml:space="preserve">Zdravotnická záchranná služba Olomouckého kraje, příspěvková organizace   </t>
  </si>
  <si>
    <t>779 00 Olomouc, Aksamitova 557/8</t>
  </si>
  <si>
    <t>transferový podíl   v DČ      (účet 432)</t>
  </si>
  <si>
    <t xml:space="preserve">Výsledek hospodaření očištěný o transferový podíl   v DČ
</t>
  </si>
  <si>
    <t>(očištěného o transferový podíl) v DČ</t>
  </si>
  <si>
    <t>Výše výsledku hospodaření za rok 2022 je ovlivněna transferovým podílem v doplňkové činnosti, což je pouze účetní zápis bez vazby na finanční prostředky. Po odečtení transferového podílu v doplňkové činnosti z výsledku hospodaření příspěvkové organizace skončila PO se zlepšeným výsledkem hospodaření, a to ve výši 1 070 075,14 Kč.</t>
  </si>
  <si>
    <t xml:space="preserve">Po vyloučení transferového podílu v doplňkové činnosti  jsou výsledky příspěvkových organizací následující:  </t>
  </si>
  <si>
    <t>e) Příspěvkové organizace v oblasti zdravotnictví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</si>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</sst>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1" fillId="0" borderId="0"/>
    <xf numFmtId="0" fontId="31" fillId="0" borderId="0"/>
    <xf numFmtId="165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2" fillId="0" borderId="0"/>
    <xf numFmtId="0" fontId="32" fillId="0" borderId="0"/>
    <xf numFmtId="0" fontId="3" fillId="0" borderId="0"/>
    <xf numFmtId="0" fontId="3" fillId="0" borderId="0"/>
    <xf numFmtId="169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8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7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7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28" fillId="0" borderId="0" xfId="1" applyFont="1" applyFill="1" applyBorder="1" applyProtection="1"/>
    <xf numFmtId="0" fontId="18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4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2" xfId="0" applyFont="1" applyFill="1" applyBorder="1"/>
    <xf numFmtId="0" fontId="6" fillId="0" borderId="23" xfId="0" applyFont="1" applyFill="1" applyBorder="1"/>
    <xf numFmtId="0" fontId="7" fillId="0" borderId="24" xfId="0" applyFont="1" applyFill="1" applyBorder="1"/>
    <xf numFmtId="0" fontId="24" fillId="0" borderId="21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4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9" fillId="0" borderId="10" xfId="0" applyNumberFormat="1" applyFont="1" applyFill="1" applyBorder="1"/>
    <xf numFmtId="4" fontId="0" fillId="0" borderId="0" xfId="0" applyNumberFormat="1" applyFill="1" applyBorder="1"/>
    <xf numFmtId="0" fontId="13" fillId="0" borderId="0" xfId="0" applyFont="1" applyFill="1" applyBorder="1"/>
    <xf numFmtId="2" fontId="1" fillId="0" borderId="0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30" fillId="0" borderId="0" xfId="0" applyFont="1" applyFill="1" applyBorder="1"/>
    <xf numFmtId="0" fontId="3" fillId="0" borderId="0" xfId="0" applyFont="1" applyFill="1"/>
    <xf numFmtId="4" fontId="29" fillId="0" borderId="1" xfId="0" applyNumberFormat="1" applyFont="1" applyFill="1" applyBorder="1"/>
    <xf numFmtId="4" fontId="29" fillId="0" borderId="12" xfId="0" applyNumberFormat="1" applyFont="1" applyFill="1" applyBorder="1"/>
    <xf numFmtId="4" fontId="29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9" fillId="0" borderId="27" xfId="0" applyFont="1" applyFill="1" applyBorder="1" applyAlignment="1">
      <alignment vertical="top" wrapText="1"/>
    </xf>
    <xf numFmtId="0" fontId="29" fillId="0" borderId="29" xfId="0" applyFont="1" applyFill="1" applyBorder="1" applyAlignment="1">
      <alignment vertical="top" wrapText="1" shrinkToFit="1"/>
    </xf>
    <xf numFmtId="0" fontId="29" fillId="0" borderId="29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/>
    </xf>
    <xf numFmtId="0" fontId="1" fillId="0" borderId="36" xfId="0" applyFont="1" applyFill="1" applyBorder="1"/>
    <xf numFmtId="0" fontId="33" fillId="0" borderId="0" xfId="0" applyFont="1" applyFill="1" applyBorder="1"/>
    <xf numFmtId="0" fontId="33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9" fillId="0" borderId="31" xfId="0" applyFont="1" applyFill="1" applyBorder="1" applyAlignment="1">
      <alignment horizontal="left"/>
    </xf>
    <xf numFmtId="2" fontId="2" fillId="0" borderId="39" xfId="0" applyNumberFormat="1" applyFont="1" applyFill="1" applyBorder="1"/>
    <xf numFmtId="4" fontId="29" fillId="0" borderId="40" xfId="0" applyNumberFormat="1" applyFont="1" applyFill="1" applyBorder="1"/>
    <xf numFmtId="4" fontId="29" fillId="0" borderId="41" xfId="0" applyNumberFormat="1" applyFont="1" applyFill="1" applyBorder="1"/>
    <xf numFmtId="2" fontId="29" fillId="0" borderId="38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24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41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3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2" fillId="0" borderId="13" xfId="0" applyFont="1" applyFill="1" applyBorder="1"/>
    <xf numFmtId="0" fontId="12" fillId="0" borderId="0" xfId="0" applyFont="1" applyFill="1" applyBorder="1"/>
    <xf numFmtId="4" fontId="2" fillId="0" borderId="7" xfId="0" applyNumberFormat="1" applyFont="1" applyFill="1" applyBorder="1"/>
    <xf numFmtId="4" fontId="2" fillId="0" borderId="50" xfId="0" applyNumberFormat="1" applyFont="1" applyFill="1" applyBorder="1"/>
    <xf numFmtId="4" fontId="2" fillId="0" borderId="51" xfId="0" applyNumberFormat="1" applyFont="1" applyFill="1" applyBorder="1"/>
    <xf numFmtId="4" fontId="2" fillId="0" borderId="37" xfId="0" applyNumberFormat="1" applyFont="1" applyFill="1" applyBorder="1"/>
    <xf numFmtId="4" fontId="2" fillId="0" borderId="16" xfId="0" applyNumberFormat="1" applyFont="1" applyFill="1" applyBorder="1"/>
    <xf numFmtId="4" fontId="2" fillId="0" borderId="18" xfId="0" applyNumberFormat="1" applyFont="1" applyFill="1" applyBorder="1"/>
    <xf numFmtId="4" fontId="2" fillId="0" borderId="18" xfId="0" applyNumberFormat="1" applyFont="1" applyFill="1" applyBorder="1" applyAlignment="1">
      <alignment horizontal="right"/>
    </xf>
    <xf numFmtId="4" fontId="29" fillId="0" borderId="30" xfId="0" applyNumberFormat="1" applyFont="1" applyFill="1" applyBorder="1"/>
    <xf numFmtId="4" fontId="29" fillId="0" borderId="21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25" applyFont="1" applyFill="1"/>
    <xf numFmtId="4" fontId="1" fillId="0" borderId="0" xfId="0" applyNumberFormat="1" applyFont="1" applyAlignment="1">
      <alignment horizontal="right"/>
    </xf>
    <xf numFmtId="4" fontId="37" fillId="0" borderId="0" xfId="0" applyNumberFormat="1" applyFont="1" applyFill="1" applyBorder="1"/>
    <xf numFmtId="0" fontId="37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2" fillId="0" borderId="0" xfId="0" applyNumberFormat="1" applyFont="1" applyFill="1" applyBorder="1" applyProtection="1">
      <protection hidden="1"/>
    </xf>
    <xf numFmtId="0" fontId="7" fillId="0" borderId="0" xfId="0" applyFont="1" applyFill="1"/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0" fontId="1" fillId="0" borderId="52" xfId="0" applyNumberFormat="1" applyFont="1" applyFill="1" applyBorder="1" applyAlignment="1">
      <alignment wrapText="1"/>
    </xf>
    <xf numFmtId="0" fontId="1" fillId="0" borderId="10" xfId="0" applyFont="1" applyFill="1" applyBorder="1"/>
    <xf numFmtId="4" fontId="35" fillId="0" borderId="41" xfId="0" applyNumberFormat="1" applyFont="1" applyFill="1" applyBorder="1" applyAlignment="1">
      <alignment horizontal="right"/>
    </xf>
    <xf numFmtId="4" fontId="35" fillId="0" borderId="51" xfId="0" applyNumberFormat="1" applyFont="1" applyFill="1" applyBorder="1" applyAlignment="1">
      <alignment horizontal="right"/>
    </xf>
    <xf numFmtId="4" fontId="35" fillId="0" borderId="25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38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0" fontId="1" fillId="0" borderId="4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40" fillId="0" borderId="0" xfId="0" applyFont="1" applyFill="1" applyBorder="1"/>
    <xf numFmtId="4" fontId="33" fillId="0" borderId="0" xfId="0" applyNumberFormat="1" applyFont="1" applyFill="1" applyBorder="1" applyAlignment="1">
      <alignment horizontal="right"/>
    </xf>
    <xf numFmtId="4" fontId="29" fillId="0" borderId="3" xfId="0" applyNumberFormat="1" applyFont="1" applyFill="1" applyBorder="1"/>
    <xf numFmtId="4" fontId="29" fillId="0" borderId="2" xfId="0" applyNumberFormat="1" applyFont="1" applyFill="1" applyBorder="1"/>
    <xf numFmtId="4" fontId="29" fillId="0" borderId="13" xfId="0" applyNumberFormat="1" applyFont="1" applyFill="1" applyBorder="1"/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13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7" fillId="3" borderId="0" xfId="0" applyNumberFormat="1" applyFont="1" applyFill="1" applyAlignment="1" applyProtection="1">
      <alignment shrinkToFit="1"/>
      <protection hidden="1"/>
    </xf>
    <xf numFmtId="4" fontId="4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10" fontId="1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3" xfId="0" applyFont="1" applyBorder="1" applyProtection="1">
      <protection hidden="1"/>
    </xf>
    <xf numFmtId="0" fontId="1" fillId="0" borderId="54" xfId="0" applyFont="1" applyBorder="1" applyProtection="1">
      <protection hidden="1"/>
    </xf>
    <xf numFmtId="0" fontId="14" fillId="0" borderId="54" xfId="0" applyFont="1" applyBorder="1" applyProtection="1"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left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175" fontId="1" fillId="0" borderId="60" xfId="0" applyNumberFormat="1" applyFont="1" applyBorder="1" applyAlignment="1" applyProtection="1">
      <alignment horizontal="right"/>
      <protection hidden="1"/>
    </xf>
    <xf numFmtId="175" fontId="1" fillId="0" borderId="61" xfId="0" applyNumberFormat="1" applyFont="1" applyBorder="1" applyAlignment="1" applyProtection="1">
      <alignment horizontal="right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Fill="1" applyBorder="1" applyProtection="1">
      <protection hidden="1"/>
    </xf>
    <xf numFmtId="0" fontId="1" fillId="0" borderId="67" xfId="0" applyFont="1" applyFill="1" applyBorder="1" applyProtection="1">
      <protection hidden="1"/>
    </xf>
    <xf numFmtId="4" fontId="1" fillId="0" borderId="68" xfId="0" applyNumberFormat="1" applyFont="1" applyFill="1" applyBorder="1" applyAlignment="1" applyProtection="1">
      <alignment horizontal="right"/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 shrinkToFit="1"/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Protection="1"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4" fillId="0" borderId="62" xfId="0" applyFont="1" applyFill="1" applyBorder="1" applyProtection="1">
      <protection hidden="1"/>
    </xf>
    <xf numFmtId="0" fontId="12" fillId="0" borderId="63" xfId="0" applyFont="1" applyFill="1" applyBorder="1" applyProtection="1">
      <protection hidden="1"/>
    </xf>
    <xf numFmtId="4" fontId="12" fillId="0" borderId="78" xfId="0" applyNumberFormat="1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1" fillId="0" borderId="0" xfId="1" applyNumberFormat="1" applyFont="1" applyFill="1" applyAlignment="1" applyProtection="1">
      <alignment horizontal="right" shrinkToFit="1"/>
      <protection hidden="1"/>
    </xf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4" fontId="1" fillId="0" borderId="0" xfId="1" applyNumberFormat="1" applyFont="1" applyFill="1" applyBorder="1" applyProtection="1">
      <protection locked="0"/>
    </xf>
    <xf numFmtId="4" fontId="2" fillId="0" borderId="0" xfId="0" applyNumberFormat="1" applyFont="1" applyFill="1"/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shrinkToFit="1"/>
      <protection hidden="1"/>
    </xf>
    <xf numFmtId="174" fontId="1" fillId="0" borderId="0" xfId="0" applyNumberFormat="1" applyFont="1" applyFill="1" applyBorder="1" applyAlignment="1" applyProtection="1">
      <alignment horizontal="left" shrinkToFit="1"/>
      <protection hidden="1"/>
    </xf>
    <xf numFmtId="4" fontId="22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41" fillId="0" borderId="0" xfId="0" applyFont="1" applyAlignment="1"/>
    <xf numFmtId="0" fontId="42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3" fillId="0" borderId="0" xfId="0" applyFont="1" applyFill="1" applyAlignment="1"/>
    <xf numFmtId="0" fontId="5" fillId="0" borderId="0" xfId="0" applyFont="1" applyFill="1" applyAlignment="1" applyProtection="1">
      <alignment horizontal="left" shrinkToFit="1"/>
      <protection hidden="1"/>
    </xf>
    <xf numFmtId="0" fontId="8" fillId="0" borderId="0" xfId="1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60" xfId="0" applyFont="1" applyBorder="1" applyAlignment="1" applyProtection="1">
      <alignment wrapText="1"/>
      <protection hidden="1"/>
    </xf>
    <xf numFmtId="0" fontId="24" fillId="0" borderId="0" xfId="1" applyFont="1" applyFill="1" applyBorder="1" applyAlignment="1" applyProtection="1">
      <alignment horizontal="left"/>
      <protection hidden="1"/>
    </xf>
    <xf numFmtId="0" fontId="24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7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Alignment="1">
      <alignment horizontal="justify" vertical="top" wrapText="1" shrinkToFit="1"/>
    </xf>
    <xf numFmtId="0" fontId="3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shrinkToFit="1"/>
      <protection hidden="1"/>
    </xf>
    <xf numFmtId="0" fontId="38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0.39997558519241921"/>
  </sheetPr>
  <dimension ref="A1:N624"/>
  <sheetViews>
    <sheetView showGridLines="0" zoomScaleNormal="100" workbookViewId="0">
      <selection activeCell="A2" sqref="A2:L3"/>
    </sheetView>
  </sheetViews>
  <sheetFormatPr defaultRowHeight="12.75" x14ac:dyDescent="0.2"/>
  <cols>
    <col min="1" max="1" width="5.85546875" style="9" customWidth="1"/>
    <col min="2" max="2" width="36.5703125" style="12" customWidth="1"/>
    <col min="3" max="3" width="12.285156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9.25" customHeight="1" x14ac:dyDescent="0.3">
      <c r="A1" s="278" t="s">
        <v>99</v>
      </c>
      <c r="B1" s="279"/>
      <c r="C1" s="279"/>
      <c r="D1" s="279"/>
      <c r="E1" s="279"/>
      <c r="F1" s="279"/>
      <c r="G1" s="280"/>
      <c r="H1" s="280"/>
    </row>
    <row r="2" spans="1:14" ht="26.25" customHeight="1" x14ac:dyDescent="0.3">
      <c r="A2" s="285" t="s">
        <v>98</v>
      </c>
      <c r="B2" s="286"/>
      <c r="C2" s="286"/>
      <c r="D2" s="286"/>
      <c r="E2" s="284"/>
      <c r="F2" s="284"/>
      <c r="G2" s="284"/>
      <c r="H2" s="284"/>
      <c r="I2" s="284"/>
      <c r="J2" s="284"/>
      <c r="K2" s="284"/>
      <c r="L2" s="284"/>
      <c r="N2" s="132"/>
    </row>
    <row r="3" spans="1:14" ht="20.25" x14ac:dyDescent="0.3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N3" s="132"/>
    </row>
    <row r="4" spans="1:14" ht="14.25" x14ac:dyDescent="0.2">
      <c r="A4" s="11"/>
      <c r="B4" s="9"/>
      <c r="D4" s="13"/>
    </row>
    <row r="5" spans="1:14" ht="14.25" x14ac:dyDescent="0.2">
      <c r="A5" s="218"/>
      <c r="B5" s="3"/>
      <c r="D5" s="13"/>
    </row>
    <row r="6" spans="1:14" x14ac:dyDescent="0.2">
      <c r="B6" s="9"/>
    </row>
    <row r="7" spans="1:14" ht="15.75" x14ac:dyDescent="0.25">
      <c r="D7" s="219" t="s">
        <v>82</v>
      </c>
      <c r="E7" s="220">
        <v>2022</v>
      </c>
      <c r="H7" s="14"/>
      <c r="I7" s="14"/>
    </row>
    <row r="8" spans="1:14" ht="13.5" thickBot="1" x14ac:dyDescent="0.25">
      <c r="K8" s="60"/>
      <c r="N8" s="21" t="s">
        <v>58</v>
      </c>
    </row>
    <row r="9" spans="1:14" ht="16.5" customHeight="1" thickTop="1" x14ac:dyDescent="0.25">
      <c r="A9" s="15" t="s">
        <v>3</v>
      </c>
      <c r="B9" s="90" t="s">
        <v>51</v>
      </c>
      <c r="C9" s="91" t="s">
        <v>31</v>
      </c>
      <c r="D9" s="92"/>
      <c r="E9" s="148" t="s">
        <v>12</v>
      </c>
      <c r="F9" s="153"/>
      <c r="G9" s="149" t="s">
        <v>13</v>
      </c>
      <c r="H9" s="287" t="s">
        <v>44</v>
      </c>
      <c r="I9" s="288"/>
      <c r="J9" s="288"/>
      <c r="K9" s="288"/>
      <c r="L9" s="289" t="s">
        <v>45</v>
      </c>
      <c r="M9" s="290"/>
      <c r="N9" s="291"/>
    </row>
    <row r="10" spans="1:14" ht="16.5" customHeight="1" x14ac:dyDescent="0.25">
      <c r="A10" s="93"/>
      <c r="B10" s="94"/>
      <c r="C10" s="95"/>
      <c r="D10" s="96"/>
      <c r="E10" s="146" t="s">
        <v>11</v>
      </c>
      <c r="F10" s="154"/>
      <c r="G10" s="147" t="s">
        <v>11</v>
      </c>
      <c r="H10" s="116"/>
      <c r="I10" s="117"/>
      <c r="J10" s="118"/>
      <c r="K10" s="118"/>
      <c r="L10" s="292" t="s">
        <v>95</v>
      </c>
      <c r="M10" s="293"/>
      <c r="N10" s="294"/>
    </row>
    <row r="11" spans="1:14" ht="33.75" customHeight="1" x14ac:dyDescent="0.25">
      <c r="A11" s="93"/>
      <c r="B11" s="94"/>
      <c r="C11" s="95"/>
      <c r="D11" s="96"/>
      <c r="E11" s="97"/>
      <c r="F11" s="155" t="s">
        <v>66</v>
      </c>
      <c r="G11" s="119"/>
      <c r="H11" s="295" t="s">
        <v>46</v>
      </c>
      <c r="I11" s="297" t="s">
        <v>93</v>
      </c>
      <c r="J11" s="299" t="s">
        <v>94</v>
      </c>
      <c r="K11" s="300"/>
      <c r="L11" s="301" t="s">
        <v>47</v>
      </c>
      <c r="M11" s="302"/>
      <c r="N11" s="303" t="s">
        <v>48</v>
      </c>
    </row>
    <row r="12" spans="1:14" ht="16.5" thickBot="1" x14ac:dyDescent="0.3">
      <c r="A12" s="16"/>
      <c r="B12" s="98"/>
      <c r="C12" s="17" t="s">
        <v>61</v>
      </c>
      <c r="D12" s="18" t="s">
        <v>60</v>
      </c>
      <c r="E12" s="99"/>
      <c r="F12" s="152"/>
      <c r="G12" s="120"/>
      <c r="H12" s="296"/>
      <c r="I12" s="298"/>
      <c r="J12" s="135" t="s">
        <v>32</v>
      </c>
      <c r="K12" s="135" t="s">
        <v>33</v>
      </c>
      <c r="L12" s="134" t="s">
        <v>15</v>
      </c>
      <c r="M12" s="133" t="s">
        <v>57</v>
      </c>
      <c r="N12" s="304"/>
    </row>
    <row r="13" spans="1:14" ht="28.5" customHeight="1" thickTop="1" x14ac:dyDescent="0.2">
      <c r="A13" s="208">
        <v>1700</v>
      </c>
      <c r="B13" s="188" t="str">
        <f>'1700'!$E$2</f>
        <v xml:space="preserve">Odborný léčebný ústav Paseka, příspěvková organizace  </v>
      </c>
      <c r="C13" s="189" t="s">
        <v>74</v>
      </c>
      <c r="D13" s="190" t="s">
        <v>75</v>
      </c>
      <c r="E13" s="151">
        <f>'1700'!G16</f>
        <v>418414552.82999998</v>
      </c>
      <c r="F13" s="141">
        <f>'1700'!G17</f>
        <v>0</v>
      </c>
      <c r="G13" s="140">
        <f>'1700'!G18</f>
        <v>419565754.29999995</v>
      </c>
      <c r="H13" s="139">
        <f>'1700'!G21</f>
        <v>1151201.469999969</v>
      </c>
      <c r="I13" s="140">
        <f>'1700'!I26</f>
        <v>81126.33</v>
      </c>
      <c r="J13" s="142">
        <f>IF((H13&lt;0),0,(IF((H13-I13)&lt;0,0,(H13-I13))))</f>
        <v>1070075.1399999689</v>
      </c>
      <c r="K13" s="141">
        <f>IF((H13&lt;0),(H13-I13),(IF((H13-I13)&lt;0,(H13-I13),0)))</f>
        <v>0</v>
      </c>
      <c r="L13" s="139">
        <f>'1700'!G30</f>
        <v>40000</v>
      </c>
      <c r="M13" s="140">
        <f>'1700'!G31</f>
        <v>1030075.14</v>
      </c>
      <c r="N13" s="197"/>
    </row>
    <row r="14" spans="1:14" ht="28.5" customHeight="1" x14ac:dyDescent="0.2">
      <c r="A14" s="209">
        <v>1702</v>
      </c>
      <c r="B14" s="191" t="str">
        <f>'1702'!$E$2</f>
        <v xml:space="preserve">Dětské centrum Ostrůvek, příspěvková organizace  </v>
      </c>
      <c r="C14" s="192" t="s">
        <v>76</v>
      </c>
      <c r="D14" s="193" t="s">
        <v>79</v>
      </c>
      <c r="E14" s="166">
        <f>'1702'!G16</f>
        <v>72681293.359999999</v>
      </c>
      <c r="F14" s="167">
        <f>'1702'!G17</f>
        <v>0</v>
      </c>
      <c r="G14" s="168">
        <f>'1702'!G18</f>
        <v>73137784.659999996</v>
      </c>
      <c r="H14" s="169">
        <f>'1702'!G21</f>
        <v>456491.29999999702</v>
      </c>
      <c r="I14" s="170">
        <f>'1702'!I26</f>
        <v>0</v>
      </c>
      <c r="J14" s="171">
        <f>IF((H14&lt;0),0,(IF((H14-I14)&lt;0,0,(H14-I14))))</f>
        <v>456491.29999999702</v>
      </c>
      <c r="K14" s="167">
        <f>IF((H14&lt;0),(H14-I14),(IF((H14-I14)&lt;0,(H14-I14),0)))</f>
        <v>0</v>
      </c>
      <c r="L14" s="169">
        <f>'1702'!G30</f>
        <v>5000</v>
      </c>
      <c r="M14" s="168">
        <f>'1702'!G31</f>
        <v>451491.3</v>
      </c>
      <c r="N14" s="198"/>
    </row>
    <row r="15" spans="1:14" ht="36.75" customHeight="1" thickBot="1" x14ac:dyDescent="0.25">
      <c r="A15" s="210">
        <v>1704</v>
      </c>
      <c r="B15" s="194" t="str">
        <f>'1704'!$E$2</f>
        <v xml:space="preserve">Zdravotnická záchranná služba Olomouckého kraje, příspěvková organizace   </v>
      </c>
      <c r="C15" s="195" t="s">
        <v>78</v>
      </c>
      <c r="D15" s="196" t="s">
        <v>77</v>
      </c>
      <c r="E15" s="165">
        <f>'1704'!G16</f>
        <v>495974296.39999998</v>
      </c>
      <c r="F15" s="167">
        <f>'1704'!G17</f>
        <v>0</v>
      </c>
      <c r="G15" s="168">
        <f>'1704'!G18</f>
        <v>497187576.47000003</v>
      </c>
      <c r="H15" s="204">
        <f>'1704'!G21</f>
        <v>1213280.0700000525</v>
      </c>
      <c r="I15" s="205">
        <f>'1704'!I26</f>
        <v>0</v>
      </c>
      <c r="J15" s="206">
        <f>IF((H15&lt;0),0,(IF((H15-I15)&lt;0,0,(H15-I15))))</f>
        <v>1213280.0700000525</v>
      </c>
      <c r="K15" s="207">
        <f>IF((H15&lt;0),(H15-I15),(IF((H15-I15)&lt;0,(H15-I15),0)))</f>
        <v>0</v>
      </c>
      <c r="L15" s="169">
        <f>'1704'!G30</f>
        <v>40000</v>
      </c>
      <c r="M15" s="168">
        <f>'1704'!G31</f>
        <v>1173280.07</v>
      </c>
      <c r="N15" s="199"/>
    </row>
    <row r="16" spans="1:14" ht="15.75" thickTop="1" x14ac:dyDescent="0.25">
      <c r="A16" s="163" t="s">
        <v>49</v>
      </c>
      <c r="B16" s="164"/>
      <c r="C16" s="100"/>
      <c r="D16" s="100"/>
      <c r="E16" s="112">
        <f t="shared" ref="E16:N16" si="0">SUM(E13:E15)</f>
        <v>987070142.58999991</v>
      </c>
      <c r="F16" s="213">
        <f t="shared" si="0"/>
        <v>0</v>
      </c>
      <c r="G16" s="214">
        <f t="shared" si="0"/>
        <v>989891115.42999995</v>
      </c>
      <c r="H16" s="215">
        <f t="shared" si="0"/>
        <v>2820972.8400000185</v>
      </c>
      <c r="I16" s="114">
        <f t="shared" si="0"/>
        <v>81126.33</v>
      </c>
      <c r="J16" s="172">
        <f t="shared" si="0"/>
        <v>2739846.5100000184</v>
      </c>
      <c r="K16" s="173">
        <f t="shared" si="0"/>
        <v>0</v>
      </c>
      <c r="L16" s="112">
        <f t="shared" si="0"/>
        <v>85000</v>
      </c>
      <c r="M16" s="129">
        <f t="shared" si="0"/>
        <v>2654846.5099999998</v>
      </c>
      <c r="N16" s="130">
        <f t="shared" si="0"/>
        <v>0</v>
      </c>
    </row>
    <row r="17" spans="1:14" ht="15.75" customHeight="1" thickBot="1" x14ac:dyDescent="0.25">
      <c r="A17" s="101"/>
      <c r="B17" s="102"/>
      <c r="C17" s="19"/>
      <c r="D17" s="19"/>
      <c r="E17" s="103"/>
      <c r="F17" s="54"/>
      <c r="G17" s="53"/>
      <c r="H17" s="52"/>
      <c r="I17" s="53"/>
      <c r="J17" s="127" t="s">
        <v>34</v>
      </c>
      <c r="K17" s="113">
        <f>J16+K16</f>
        <v>2739846.5100000184</v>
      </c>
      <c r="L17" s="131" t="s">
        <v>50</v>
      </c>
      <c r="M17" s="128"/>
      <c r="N17" s="104">
        <f>L16+M16+N16</f>
        <v>2739846.51</v>
      </c>
    </row>
    <row r="18" spans="1:14" ht="15" thickTop="1" x14ac:dyDescent="0.2">
      <c r="A18" s="20"/>
      <c r="B18" s="106"/>
      <c r="C18" s="22"/>
      <c r="D18" s="22"/>
      <c r="E18" s="201"/>
      <c r="F18" s="201"/>
      <c r="G18" s="202"/>
      <c r="H18" s="203"/>
      <c r="I18" s="203"/>
      <c r="J18" s="107"/>
      <c r="N18" s="105"/>
    </row>
    <row r="19" spans="1:14" ht="14.25" x14ac:dyDescent="0.2">
      <c r="A19" s="20"/>
      <c r="B19" s="106"/>
      <c r="C19" s="211"/>
      <c r="D19" s="211"/>
      <c r="E19" s="212"/>
      <c r="F19" s="212"/>
      <c r="G19" s="212"/>
      <c r="H19" s="212"/>
      <c r="I19" s="212"/>
      <c r="J19" s="212"/>
      <c r="K19" s="212"/>
      <c r="L19" s="212"/>
      <c r="M19" s="212"/>
      <c r="N19" s="212"/>
    </row>
    <row r="20" spans="1:14" ht="14.25" x14ac:dyDescent="0.2">
      <c r="A20" s="106" t="s">
        <v>80</v>
      </c>
      <c r="B20" s="106"/>
      <c r="C20" s="106"/>
      <c r="D20" s="106"/>
      <c r="E20" s="108"/>
      <c r="F20" s="108"/>
      <c r="G20" s="109"/>
      <c r="H20" s="109"/>
      <c r="I20" s="109"/>
      <c r="J20" s="109"/>
      <c r="K20" s="3"/>
      <c r="L20" s="20"/>
      <c r="N20" s="105"/>
    </row>
    <row r="21" spans="1:14" ht="14.25" customHeight="1" x14ac:dyDescent="0.2">
      <c r="A21" s="106"/>
      <c r="B21" s="115"/>
      <c r="C21" s="115" t="s">
        <v>71</v>
      </c>
      <c r="D21" s="200"/>
      <c r="E21" s="200"/>
      <c r="F21" s="200"/>
      <c r="G21" s="200"/>
      <c r="H21" s="275">
        <f>SUMIF(H13:H15,"&gt;0")</f>
        <v>2820972.8400000185</v>
      </c>
      <c r="I21" s="276" t="s">
        <v>59</v>
      </c>
      <c r="J21" s="12"/>
      <c r="K21" s="216"/>
      <c r="L21" s="20"/>
    </row>
    <row r="22" spans="1:14" ht="14.25" customHeight="1" x14ac:dyDescent="0.2">
      <c r="A22" s="106"/>
      <c r="B22" s="115"/>
      <c r="C22" s="3" t="s">
        <v>72</v>
      </c>
      <c r="D22" s="121"/>
      <c r="E22" s="122"/>
      <c r="F22" s="122"/>
      <c r="G22" s="122"/>
      <c r="H22" s="275">
        <f>SUMIF(H13:H15,"&lt;0")</f>
        <v>0</v>
      </c>
      <c r="I22" s="276" t="s">
        <v>59</v>
      </c>
      <c r="J22" s="12"/>
      <c r="K22" s="217"/>
      <c r="L22" s="20"/>
    </row>
    <row r="23" spans="1:14" ht="14.25" customHeight="1" x14ac:dyDescent="0.2">
      <c r="A23" s="106"/>
      <c r="B23" s="115"/>
      <c r="C23" s="20" t="s">
        <v>73</v>
      </c>
      <c r="D23" s="121"/>
      <c r="E23" s="122"/>
      <c r="F23" s="122"/>
      <c r="G23" s="122"/>
      <c r="H23" s="276"/>
      <c r="I23" s="276"/>
      <c r="J23" s="12"/>
      <c r="K23" s="216"/>
      <c r="L23" s="20"/>
    </row>
    <row r="24" spans="1:14" ht="14.25" x14ac:dyDescent="0.2">
      <c r="A24" s="106"/>
      <c r="B24" s="115"/>
      <c r="C24" s="115"/>
      <c r="D24" s="115"/>
      <c r="E24" s="115"/>
      <c r="F24" s="115"/>
      <c r="G24" s="115"/>
      <c r="H24" s="276"/>
      <c r="I24" s="276"/>
      <c r="J24" s="12"/>
      <c r="K24" s="3"/>
      <c r="L24" s="20"/>
    </row>
    <row r="25" spans="1:14" ht="14.25" x14ac:dyDescent="0.2">
      <c r="A25" s="106" t="s">
        <v>97</v>
      </c>
      <c r="B25" s="115"/>
      <c r="C25" s="115"/>
      <c r="D25" s="115"/>
      <c r="E25" s="115"/>
      <c r="F25" s="115"/>
      <c r="G25" s="115"/>
      <c r="H25" s="276"/>
      <c r="I25" s="276"/>
      <c r="J25" s="12"/>
      <c r="K25" s="3"/>
      <c r="L25" s="20"/>
    </row>
    <row r="26" spans="1:14" ht="14.25" x14ac:dyDescent="0.2">
      <c r="A26" s="109"/>
      <c r="B26" s="109"/>
      <c r="C26" s="20" t="s">
        <v>71</v>
      </c>
      <c r="D26" s="110"/>
      <c r="E26" s="109"/>
      <c r="F26" s="109"/>
      <c r="G26" s="109"/>
      <c r="H26" s="275">
        <f>SUMIF(J13:J15,"&gt;0")</f>
        <v>2739846.5100000184</v>
      </c>
      <c r="I26" s="277" t="s">
        <v>59</v>
      </c>
      <c r="J26" s="271"/>
      <c r="K26" s="216"/>
    </row>
    <row r="27" spans="1:14" s="9" customFormat="1" ht="14.25" x14ac:dyDescent="0.2">
      <c r="A27" s="109"/>
      <c r="B27" s="109"/>
      <c r="C27" s="3" t="s">
        <v>72</v>
      </c>
      <c r="D27" s="3"/>
      <c r="E27" s="3"/>
      <c r="F27" s="3"/>
      <c r="G27" s="3"/>
      <c r="H27" s="275">
        <f>SUMIF(K13:K15,"&lt;0")</f>
        <v>0</v>
      </c>
      <c r="I27" s="277" t="s">
        <v>59</v>
      </c>
      <c r="J27" s="12"/>
      <c r="K27" s="217"/>
      <c r="L27" s="10"/>
      <c r="M27" s="10"/>
      <c r="N27" s="10"/>
    </row>
    <row r="28" spans="1:14" x14ac:dyDescent="0.2">
      <c r="C28" s="20" t="s">
        <v>73</v>
      </c>
      <c r="D28" s="123"/>
      <c r="E28" s="3"/>
      <c r="F28" s="3"/>
      <c r="G28" s="3"/>
      <c r="J28" s="12"/>
      <c r="K28" s="216"/>
    </row>
    <row r="29" spans="1:14" s="9" customFormat="1" ht="15" x14ac:dyDescent="0.2">
      <c r="A29" s="111"/>
      <c r="B29" s="111"/>
      <c r="C29" s="12"/>
      <c r="D29" s="12"/>
      <c r="L29" s="10"/>
      <c r="M29" s="10"/>
      <c r="N29" s="10"/>
    </row>
    <row r="30" spans="1:14" s="9" customFormat="1" ht="15.75" x14ac:dyDescent="0.25">
      <c r="A30" s="281"/>
      <c r="B30" s="282"/>
      <c r="C30" s="12"/>
      <c r="D30" s="12"/>
      <c r="L30" s="10"/>
      <c r="M30" s="10"/>
      <c r="N30" s="10"/>
    </row>
    <row r="31" spans="1:14" s="9" customFormat="1" ht="35.25" customHeight="1" x14ac:dyDescent="0.2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</row>
    <row r="32" spans="1:14" s="9" customFormat="1" ht="27" customHeight="1" x14ac:dyDescent="0.2">
      <c r="A32" s="284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</row>
    <row r="33" spans="1:14" s="12" customFormat="1" ht="15" x14ac:dyDescent="0.2">
      <c r="A33" s="111"/>
      <c r="B33" s="111"/>
      <c r="E33" s="9"/>
      <c r="F33" s="9"/>
      <c r="G33" s="9"/>
      <c r="H33" s="9"/>
      <c r="I33" s="9"/>
      <c r="J33" s="9"/>
      <c r="K33" s="9"/>
      <c r="L33" s="10"/>
      <c r="M33" s="10"/>
      <c r="N33" s="10"/>
    </row>
    <row r="34" spans="1:14" s="12" customFormat="1" ht="15" x14ac:dyDescent="0.2">
      <c r="A34" s="111"/>
      <c r="B34" s="111"/>
      <c r="E34" s="9"/>
      <c r="F34" s="9"/>
      <c r="G34" s="9"/>
      <c r="H34" s="9"/>
      <c r="I34" s="9"/>
      <c r="J34" s="9"/>
      <c r="K34" s="9"/>
      <c r="L34" s="10"/>
      <c r="M34" s="10"/>
      <c r="N34" s="10"/>
    </row>
    <row r="35" spans="1:14" s="12" customFormat="1" ht="15" x14ac:dyDescent="0.2">
      <c r="A35" s="111"/>
      <c r="B35" s="111"/>
      <c r="E35" s="9"/>
      <c r="F35" s="9"/>
      <c r="G35" s="9"/>
      <c r="H35" s="9"/>
      <c r="I35" s="9"/>
      <c r="J35" s="9"/>
      <c r="K35" s="9"/>
      <c r="L35" s="10"/>
      <c r="M35" s="10"/>
      <c r="N35" s="10"/>
    </row>
    <row r="36" spans="1:14" s="12" customFormat="1" ht="15" x14ac:dyDescent="0.2">
      <c r="A36" s="111"/>
      <c r="B36" s="111"/>
      <c r="E36" s="9"/>
      <c r="F36" s="9"/>
      <c r="G36" s="9"/>
      <c r="H36" s="9"/>
      <c r="I36" s="9"/>
      <c r="J36" s="9"/>
      <c r="K36" s="9"/>
      <c r="L36" s="10"/>
      <c r="M36" s="10"/>
      <c r="N36" s="10"/>
    </row>
    <row r="37" spans="1:14" s="12" customFormat="1" ht="15" x14ac:dyDescent="0.2">
      <c r="A37" s="111"/>
      <c r="B37" s="111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11"/>
      <c r="B38" s="111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11"/>
      <c r="B39" s="111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11"/>
      <c r="B40" s="111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11"/>
      <c r="B41" s="111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11"/>
      <c r="B42" s="111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11"/>
      <c r="B43" s="111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11"/>
      <c r="B44" s="111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11"/>
      <c r="B45" s="111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11"/>
      <c r="B46" s="111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11"/>
      <c r="B47" s="111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11"/>
      <c r="B48" s="111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11"/>
      <c r="B49" s="111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11"/>
      <c r="B50" s="111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11"/>
      <c r="B51" s="111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11"/>
      <c r="B52" s="111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11"/>
      <c r="B53" s="111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11"/>
      <c r="B54" s="111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11"/>
      <c r="B55" s="111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11"/>
      <c r="B56" s="111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11"/>
      <c r="B57" s="111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11"/>
      <c r="B58" s="111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11"/>
      <c r="B59" s="111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11"/>
      <c r="B60" s="111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11"/>
      <c r="B61" s="111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11"/>
      <c r="B62" s="111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11"/>
      <c r="B63" s="111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11"/>
      <c r="B64" s="111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11"/>
      <c r="B65" s="111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11"/>
      <c r="B66" s="111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11"/>
      <c r="B67" s="111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11"/>
      <c r="B68" s="111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11"/>
      <c r="B69" s="111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11"/>
      <c r="B70" s="111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11"/>
      <c r="B71" s="111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11"/>
      <c r="B72" s="111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11"/>
      <c r="B73" s="111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11"/>
      <c r="B74" s="111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11"/>
      <c r="B75" s="111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11"/>
      <c r="B76" s="111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11"/>
      <c r="B77" s="111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11"/>
      <c r="B78" s="111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11"/>
      <c r="B79" s="111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11"/>
      <c r="B80" s="111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11"/>
      <c r="B81" s="111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11"/>
      <c r="B82" s="111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11"/>
      <c r="B83" s="111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11"/>
      <c r="B84" s="111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11"/>
      <c r="B85" s="111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11"/>
      <c r="B86" s="111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11"/>
      <c r="B87" s="111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11"/>
      <c r="B88" s="111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11"/>
      <c r="B89" s="111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11"/>
      <c r="B90" s="111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11"/>
      <c r="B91" s="111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11"/>
      <c r="B92" s="111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11"/>
      <c r="B93" s="111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11"/>
      <c r="B94" s="111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11"/>
      <c r="B95" s="111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11"/>
      <c r="B96" s="111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11"/>
      <c r="B97" s="111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11"/>
      <c r="B98" s="111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11"/>
      <c r="B99" s="111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11"/>
      <c r="B100" s="111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11"/>
      <c r="B101" s="111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11"/>
      <c r="B102" s="111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11"/>
      <c r="B103" s="111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11"/>
      <c r="B104" s="111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11"/>
      <c r="B105" s="111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11"/>
      <c r="B106" s="111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11"/>
      <c r="B107" s="111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11"/>
      <c r="B108" s="111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11"/>
      <c r="B109" s="111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11"/>
      <c r="B110" s="111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11"/>
      <c r="B111" s="111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11"/>
      <c r="B112" s="111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11"/>
      <c r="B113" s="111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11"/>
      <c r="B114" s="111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11"/>
      <c r="B115" s="111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11"/>
      <c r="B116" s="111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11"/>
      <c r="B117" s="111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11"/>
      <c r="B118" s="111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11"/>
      <c r="B119" s="111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11"/>
      <c r="B120" s="111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11"/>
      <c r="B121" s="111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11"/>
      <c r="B122" s="111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11"/>
      <c r="B123" s="111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11"/>
      <c r="B124" s="111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11"/>
      <c r="B125" s="111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11"/>
      <c r="B126" s="111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11"/>
      <c r="B127" s="111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11"/>
      <c r="B128" s="111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11"/>
      <c r="B129" s="111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11"/>
      <c r="B130" s="111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11"/>
      <c r="B131" s="111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11"/>
      <c r="B132" s="111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11"/>
      <c r="B133" s="111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11"/>
      <c r="B134" s="111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11"/>
      <c r="B135" s="111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11"/>
      <c r="B136" s="111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11"/>
      <c r="B137" s="111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11"/>
      <c r="B138" s="111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11"/>
      <c r="B139" s="111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11"/>
      <c r="B140" s="111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11"/>
      <c r="B141" s="111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11"/>
      <c r="B142" s="111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11"/>
      <c r="B143" s="111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11"/>
      <c r="B144" s="111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11"/>
      <c r="B145" s="111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11"/>
      <c r="B146" s="111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11"/>
      <c r="B147" s="111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11"/>
      <c r="B148" s="111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11"/>
      <c r="B149" s="111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11"/>
      <c r="B150" s="111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11"/>
      <c r="B151" s="111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11"/>
      <c r="B152" s="111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11"/>
      <c r="B153" s="111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11"/>
      <c r="B154" s="111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11"/>
      <c r="B155" s="111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11"/>
      <c r="B156" s="111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11"/>
      <c r="B157" s="111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11"/>
      <c r="B158" s="111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11"/>
      <c r="B159" s="111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11"/>
      <c r="B160" s="111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11"/>
      <c r="B161" s="111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11"/>
      <c r="B162" s="111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11"/>
      <c r="B163" s="111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11"/>
      <c r="B164" s="111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11"/>
      <c r="B165" s="111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11"/>
      <c r="B166" s="111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11"/>
      <c r="B167" s="111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11"/>
      <c r="B168" s="111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11"/>
      <c r="B169" s="111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11"/>
      <c r="B170" s="111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11"/>
      <c r="B171" s="111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11"/>
      <c r="B172" s="111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11"/>
      <c r="B173" s="111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11"/>
      <c r="B174" s="111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11"/>
      <c r="B175" s="111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11"/>
      <c r="B176" s="111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11"/>
      <c r="B177" s="111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11"/>
      <c r="B178" s="111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11"/>
      <c r="B179" s="111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11"/>
      <c r="B180" s="111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11"/>
      <c r="B181" s="111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11"/>
      <c r="B182" s="111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11"/>
      <c r="B183" s="111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11"/>
      <c r="B184" s="111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11"/>
      <c r="B185" s="111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11"/>
      <c r="B186" s="111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11"/>
      <c r="B187" s="111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11"/>
      <c r="B188" s="111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11"/>
      <c r="B189" s="111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11"/>
      <c r="B190" s="111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11"/>
      <c r="B191" s="111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11"/>
      <c r="B192" s="111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11"/>
      <c r="B193" s="111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11"/>
      <c r="B194" s="111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11"/>
      <c r="B195" s="111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11"/>
      <c r="B196" s="111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11"/>
      <c r="B197" s="111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11"/>
      <c r="B198" s="111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11"/>
      <c r="B199" s="111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11"/>
      <c r="B200" s="111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11"/>
      <c r="B201" s="111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11"/>
      <c r="B202" s="111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11"/>
      <c r="B203" s="111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11"/>
      <c r="B204" s="111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11"/>
      <c r="B205" s="111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11"/>
      <c r="B206" s="111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11"/>
      <c r="B207" s="111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11"/>
      <c r="B208" s="111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11"/>
      <c r="B209" s="111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11"/>
      <c r="B210" s="111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11"/>
      <c r="B211" s="111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11"/>
      <c r="B212" s="111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11"/>
      <c r="B213" s="111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11"/>
      <c r="B214" s="111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11"/>
      <c r="B215" s="111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11"/>
      <c r="B216" s="111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11"/>
      <c r="B217" s="111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11"/>
      <c r="B218" s="111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11"/>
      <c r="B219" s="111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11"/>
      <c r="B220" s="111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11"/>
      <c r="B221" s="111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11"/>
      <c r="B222" s="111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11"/>
      <c r="B223" s="111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11"/>
      <c r="B224" s="111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11"/>
      <c r="B225" s="111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11"/>
      <c r="B226" s="111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11"/>
      <c r="B227" s="111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11"/>
      <c r="B228" s="111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11"/>
      <c r="B229" s="111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11"/>
      <c r="B230" s="111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11"/>
      <c r="B231" s="111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11"/>
      <c r="B232" s="111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11"/>
      <c r="B233" s="111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11"/>
      <c r="B234" s="111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11"/>
      <c r="B235" s="111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11"/>
      <c r="B236" s="111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11"/>
      <c r="B237" s="111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11"/>
      <c r="B238" s="111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11"/>
      <c r="B239" s="111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11"/>
      <c r="B240" s="111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11"/>
      <c r="B241" s="111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11"/>
      <c r="B242" s="111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11"/>
      <c r="B243" s="111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11"/>
      <c r="B244" s="111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11"/>
      <c r="B245" s="111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11"/>
      <c r="B246" s="111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11"/>
      <c r="B247" s="111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11"/>
      <c r="B248" s="111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11"/>
      <c r="B249" s="111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11"/>
      <c r="B250" s="111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11"/>
      <c r="B251" s="111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11"/>
      <c r="B252" s="111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11"/>
      <c r="B253" s="111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11"/>
      <c r="B254" s="111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11"/>
      <c r="B255" s="111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11"/>
      <c r="B256" s="111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11"/>
      <c r="B257" s="111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11"/>
      <c r="B258" s="111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11"/>
      <c r="B259" s="111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11"/>
      <c r="B260" s="111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11"/>
      <c r="B261" s="111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11"/>
      <c r="B262" s="111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11"/>
      <c r="B263" s="111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11"/>
      <c r="B264" s="111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11"/>
      <c r="B265" s="111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11"/>
      <c r="B266" s="111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11"/>
      <c r="B267" s="111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11"/>
      <c r="B268" s="111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11"/>
      <c r="B269" s="111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11"/>
      <c r="B270" s="111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11"/>
      <c r="B271" s="111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11"/>
      <c r="B272" s="111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11"/>
      <c r="B273" s="111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11"/>
      <c r="B274" s="111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11"/>
      <c r="B275" s="111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11"/>
      <c r="B276" s="111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11"/>
      <c r="B277" s="111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11"/>
      <c r="B278" s="111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11"/>
      <c r="B279" s="111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11"/>
      <c r="B280" s="111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11"/>
      <c r="B281" s="111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11"/>
      <c r="B282" s="111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11"/>
      <c r="B283" s="111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11"/>
      <c r="B284" s="111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11"/>
      <c r="B285" s="111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11"/>
      <c r="B286" s="111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11"/>
      <c r="B287" s="111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11"/>
      <c r="B288" s="111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11"/>
      <c r="B289" s="111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11"/>
      <c r="B290" s="111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11"/>
      <c r="B291" s="111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11"/>
      <c r="B292" s="111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11"/>
      <c r="B293" s="111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11"/>
      <c r="B294" s="111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11"/>
      <c r="B295" s="111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11"/>
      <c r="B296" s="111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11"/>
      <c r="B297" s="111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11"/>
      <c r="B298" s="111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11"/>
      <c r="B299" s="111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11"/>
      <c r="B300" s="111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11"/>
      <c r="B301" s="111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11"/>
      <c r="B302" s="111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11"/>
      <c r="B303" s="111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11"/>
      <c r="B304" s="111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11"/>
      <c r="B305" s="111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11"/>
      <c r="B306" s="111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11"/>
      <c r="B307" s="111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11"/>
      <c r="B308" s="111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11"/>
      <c r="B309" s="111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11"/>
      <c r="B310" s="111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11"/>
      <c r="B311" s="111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11"/>
      <c r="B312" s="111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11"/>
      <c r="B313" s="111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11"/>
      <c r="B314" s="111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11"/>
      <c r="B315" s="111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11"/>
      <c r="B316" s="111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11"/>
      <c r="B317" s="111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11"/>
      <c r="B318" s="111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11"/>
      <c r="B319" s="111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11"/>
      <c r="B320" s="111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11"/>
      <c r="B321" s="111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11"/>
      <c r="B322" s="111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11"/>
      <c r="B323" s="111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11"/>
      <c r="B324" s="111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11"/>
      <c r="B325" s="111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11"/>
      <c r="B326" s="111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11"/>
      <c r="B327" s="111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11"/>
      <c r="B328" s="111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11"/>
      <c r="B329" s="111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11"/>
      <c r="B330" s="111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11"/>
      <c r="B331" s="111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11"/>
      <c r="B332" s="111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11"/>
      <c r="B333" s="111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11"/>
      <c r="B334" s="111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11"/>
      <c r="B335" s="111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11"/>
      <c r="B336" s="111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11"/>
      <c r="B337" s="111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11"/>
      <c r="B338" s="111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11"/>
      <c r="B339" s="111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11"/>
      <c r="B340" s="111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11"/>
      <c r="B341" s="111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11"/>
      <c r="B342" s="111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11"/>
      <c r="B343" s="111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11"/>
      <c r="B344" s="111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11"/>
      <c r="B345" s="111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11"/>
      <c r="B346" s="111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11"/>
      <c r="B347" s="111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11"/>
      <c r="B348" s="111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11"/>
      <c r="B349" s="111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11"/>
      <c r="B350" s="111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11"/>
      <c r="B351" s="111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11"/>
      <c r="B352" s="111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11"/>
      <c r="B353" s="111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11"/>
      <c r="B354" s="111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11"/>
      <c r="B355" s="111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11"/>
      <c r="B356" s="111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11"/>
      <c r="B357" s="111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11"/>
      <c r="B358" s="111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11"/>
      <c r="B359" s="111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11"/>
      <c r="B360" s="111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11"/>
      <c r="B361" s="111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11"/>
      <c r="B362" s="111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11"/>
      <c r="B363" s="111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11"/>
      <c r="B364" s="111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11"/>
      <c r="B365" s="111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11"/>
      <c r="B366" s="111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11"/>
      <c r="B367" s="111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11"/>
      <c r="B368" s="111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11"/>
      <c r="B369" s="111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11"/>
      <c r="B370" s="111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11"/>
      <c r="B371" s="111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11"/>
      <c r="B372" s="111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11"/>
      <c r="B373" s="111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11"/>
      <c r="B374" s="111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11"/>
      <c r="B375" s="111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11"/>
      <c r="B376" s="111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11"/>
      <c r="B377" s="111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11"/>
      <c r="B378" s="111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11"/>
      <c r="B379" s="111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11"/>
      <c r="B380" s="111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11"/>
      <c r="B381" s="111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11"/>
      <c r="B382" s="111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11"/>
      <c r="B383" s="111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11"/>
      <c r="B384" s="111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11"/>
      <c r="B385" s="111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11"/>
      <c r="B386" s="111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11"/>
      <c r="B387" s="111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11"/>
      <c r="B388" s="111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11"/>
      <c r="B389" s="111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11"/>
      <c r="B390" s="111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11"/>
      <c r="B391" s="111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11"/>
      <c r="B392" s="111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11"/>
      <c r="B393" s="111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11"/>
      <c r="B394" s="111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11"/>
      <c r="B395" s="111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11"/>
      <c r="B396" s="111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11"/>
      <c r="B397" s="111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11"/>
      <c r="B398" s="111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11"/>
      <c r="B399" s="111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11"/>
      <c r="B400" s="111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11"/>
      <c r="B401" s="111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11"/>
      <c r="B402" s="111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11"/>
      <c r="B403" s="111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11"/>
      <c r="B404" s="111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11"/>
      <c r="B405" s="111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11"/>
      <c r="B406" s="111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11"/>
      <c r="B407" s="111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11"/>
      <c r="B408" s="111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11"/>
      <c r="B409" s="111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11"/>
      <c r="B410" s="111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11"/>
      <c r="B411" s="111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11"/>
      <c r="B412" s="111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11"/>
      <c r="B413" s="111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11"/>
      <c r="B414" s="111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11"/>
      <c r="B415" s="111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11"/>
      <c r="B416" s="111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11"/>
      <c r="B417" s="111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11"/>
      <c r="B418" s="111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11"/>
      <c r="B419" s="111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11"/>
      <c r="B420" s="111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11"/>
      <c r="B421" s="111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11"/>
      <c r="B422" s="111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11"/>
      <c r="B423" s="111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11"/>
      <c r="B424" s="111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11"/>
      <c r="B425" s="111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11"/>
      <c r="B426" s="111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11"/>
      <c r="B427" s="111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11"/>
      <c r="B428" s="111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11"/>
      <c r="B429" s="111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11"/>
      <c r="B430" s="111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11"/>
      <c r="B431" s="111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11"/>
      <c r="B432" s="111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11"/>
      <c r="B433" s="111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11"/>
      <c r="B434" s="111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11"/>
      <c r="B435" s="111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11"/>
      <c r="B436" s="111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11"/>
      <c r="B437" s="111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11"/>
      <c r="B438" s="111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11"/>
      <c r="B439" s="111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11"/>
      <c r="B440" s="111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11"/>
      <c r="B441" s="111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11"/>
      <c r="B442" s="111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11"/>
      <c r="B443" s="111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11"/>
      <c r="B444" s="111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11"/>
      <c r="B445" s="111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11"/>
      <c r="B446" s="111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11"/>
      <c r="B447" s="111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11"/>
      <c r="B448" s="111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11"/>
      <c r="B449" s="111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11"/>
      <c r="B450" s="111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11"/>
      <c r="B451" s="111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11"/>
      <c r="B452" s="111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11"/>
      <c r="B453" s="111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11"/>
      <c r="B454" s="111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11"/>
      <c r="B455" s="111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11"/>
      <c r="B456" s="111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11"/>
      <c r="B457" s="111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11"/>
      <c r="B458" s="111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11"/>
      <c r="B459" s="111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11"/>
      <c r="B460" s="111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11"/>
      <c r="B461" s="111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11"/>
      <c r="B462" s="111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11"/>
      <c r="B463" s="111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11"/>
      <c r="B464" s="111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11"/>
      <c r="B465" s="111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11"/>
      <c r="B466" s="111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11"/>
      <c r="B467" s="111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11"/>
      <c r="B468" s="111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11"/>
      <c r="B469" s="111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11"/>
      <c r="B470" s="111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11"/>
      <c r="B471" s="111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11"/>
      <c r="B472" s="111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11"/>
      <c r="B473" s="111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11"/>
      <c r="B474" s="111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11"/>
      <c r="B475" s="111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11"/>
      <c r="B476" s="111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11"/>
      <c r="B477" s="111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11"/>
      <c r="B478" s="111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11"/>
      <c r="B479" s="111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11"/>
      <c r="B480" s="111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11"/>
      <c r="B481" s="111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11"/>
      <c r="B482" s="111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11"/>
      <c r="B483" s="111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11"/>
      <c r="B484" s="111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11"/>
      <c r="B485" s="111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11"/>
      <c r="B486" s="111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11"/>
      <c r="B487" s="111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11"/>
      <c r="B488" s="111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11"/>
      <c r="B489" s="111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11"/>
      <c r="B490" s="111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11"/>
      <c r="B491" s="111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11"/>
      <c r="B492" s="111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11"/>
      <c r="B493" s="111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11"/>
      <c r="B494" s="111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11"/>
      <c r="B495" s="111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11"/>
      <c r="B496" s="111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11"/>
      <c r="B497" s="111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11"/>
      <c r="B498" s="111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11"/>
      <c r="B499" s="111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11"/>
      <c r="B500" s="111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11"/>
      <c r="B501" s="111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11"/>
      <c r="B502" s="111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11"/>
      <c r="B503" s="111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11"/>
      <c r="B504" s="111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11"/>
      <c r="B505" s="111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11"/>
      <c r="B506" s="111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11"/>
      <c r="B507" s="111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11"/>
      <c r="B508" s="111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11"/>
      <c r="B509" s="111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11"/>
      <c r="B510" s="111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11"/>
      <c r="B511" s="111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11"/>
      <c r="B512" s="111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11"/>
      <c r="B513" s="111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11"/>
      <c r="B514" s="111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11"/>
      <c r="B515" s="111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11"/>
      <c r="B516" s="111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11"/>
      <c r="B517" s="111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11"/>
      <c r="B518" s="111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11"/>
      <c r="B519" s="111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11"/>
      <c r="B520" s="111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11"/>
      <c r="B521" s="111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11"/>
      <c r="B522" s="111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11"/>
      <c r="B523" s="111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11"/>
      <c r="B524" s="111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11"/>
      <c r="B525" s="111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11"/>
      <c r="B526" s="111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11"/>
      <c r="B527" s="111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11"/>
      <c r="B528" s="111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11"/>
      <c r="B529" s="111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11"/>
      <c r="B530" s="111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11"/>
      <c r="B531" s="111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11"/>
      <c r="B532" s="111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11"/>
      <c r="B533" s="111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11"/>
      <c r="B534" s="111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11"/>
      <c r="B535" s="111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11"/>
      <c r="B536" s="111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11"/>
      <c r="B537" s="111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11"/>
      <c r="B538" s="111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11"/>
      <c r="B539" s="111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11"/>
      <c r="B540" s="111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11"/>
      <c r="B541" s="111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11"/>
      <c r="B542" s="111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11"/>
      <c r="B543" s="111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11"/>
      <c r="B544" s="111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11"/>
      <c r="B545" s="111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11"/>
      <c r="B546" s="111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11"/>
      <c r="B547" s="111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11"/>
      <c r="B548" s="111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11"/>
      <c r="B549" s="111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11"/>
      <c r="B550" s="111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11"/>
      <c r="B551" s="111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11"/>
      <c r="B552" s="111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11"/>
      <c r="B553" s="111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11"/>
      <c r="B554" s="111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11"/>
      <c r="B555" s="111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11"/>
      <c r="B556" s="111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11"/>
      <c r="B557" s="111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11"/>
      <c r="B558" s="111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11"/>
      <c r="B559" s="111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11"/>
      <c r="B560" s="111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11"/>
      <c r="B561" s="111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11"/>
      <c r="B562" s="111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11"/>
      <c r="B563" s="111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11"/>
      <c r="B564" s="111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11"/>
      <c r="B565" s="111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11"/>
      <c r="B566" s="111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11"/>
      <c r="B567" s="111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11"/>
      <c r="B568" s="111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11"/>
      <c r="B569" s="111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11"/>
      <c r="B570" s="111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11"/>
      <c r="B571" s="111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11"/>
      <c r="B572" s="111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11"/>
      <c r="B573" s="111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11"/>
      <c r="B574" s="111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11"/>
      <c r="B575" s="111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11"/>
      <c r="B576" s="111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11"/>
      <c r="B577" s="111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11"/>
      <c r="B578" s="111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11"/>
      <c r="B579" s="111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11"/>
      <c r="B580" s="111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11"/>
      <c r="B581" s="111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11"/>
      <c r="B582" s="111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11"/>
      <c r="B583" s="111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11"/>
      <c r="B584" s="111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11"/>
      <c r="B585" s="111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11"/>
      <c r="B586" s="111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11"/>
      <c r="B587" s="111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11"/>
      <c r="B588" s="111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11"/>
      <c r="B589" s="111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11"/>
      <c r="B590" s="111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11"/>
      <c r="B591" s="111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11"/>
      <c r="B592" s="111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11"/>
      <c r="B593" s="111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11"/>
      <c r="B594" s="111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11"/>
      <c r="B595" s="111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11"/>
      <c r="B596" s="111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11"/>
      <c r="B597" s="111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11"/>
      <c r="B598" s="111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11"/>
      <c r="B599" s="111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11"/>
      <c r="B600" s="111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11"/>
      <c r="B601" s="111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11"/>
      <c r="B602" s="111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11"/>
      <c r="B603" s="111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11"/>
      <c r="B604" s="111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11"/>
      <c r="B605" s="111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11"/>
      <c r="B606" s="111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11"/>
      <c r="B607" s="111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11"/>
      <c r="B608" s="111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11"/>
      <c r="B609" s="111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11"/>
      <c r="B610" s="111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11"/>
      <c r="B611" s="111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11"/>
      <c r="B612" s="111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11"/>
      <c r="B613" s="111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11"/>
      <c r="B614" s="111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11"/>
      <c r="B615" s="111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11"/>
      <c r="B616" s="111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11"/>
      <c r="B617" s="111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11"/>
      <c r="B618" s="111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11"/>
      <c r="B619" s="111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11"/>
      <c r="B620" s="111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11"/>
      <c r="B621" s="111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11"/>
      <c r="B622" s="111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11"/>
      <c r="B623" s="111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11"/>
      <c r="B624" s="111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</sheetData>
  <mergeCells count="12">
    <mergeCell ref="A1:H1"/>
    <mergeCell ref="A30:B30"/>
    <mergeCell ref="A31:N32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.19685039370078741" header="0.51181102362204722" footer="0.51181102362204722"/>
  <pageSetup paperSize="9" scale="75" firstPageNumber="221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4" tint="0.59999389629810485"/>
  </sheetPr>
  <dimension ref="A1:K66"/>
  <sheetViews>
    <sheetView showGridLines="0" topLeftCell="A16" zoomScaleNormal="100" workbookViewId="0">
      <selection activeCell="M19" sqref="M19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10" ht="19.5" x14ac:dyDescent="0.4">
      <c r="A1" s="56" t="s">
        <v>0</v>
      </c>
      <c r="B1" s="23"/>
      <c r="C1" s="23"/>
      <c r="D1" s="23"/>
    </row>
    <row r="2" spans="1:10" ht="19.5" x14ac:dyDescent="0.4">
      <c r="A2" s="310" t="s">
        <v>1</v>
      </c>
      <c r="B2" s="310"/>
      <c r="C2" s="310"/>
      <c r="D2" s="310"/>
      <c r="E2" s="311" t="s">
        <v>88</v>
      </c>
      <c r="F2" s="311"/>
      <c r="G2" s="311"/>
      <c r="H2" s="311"/>
      <c r="I2" s="311"/>
      <c r="J2" s="25"/>
    </row>
    <row r="3" spans="1:10" ht="9.75" customHeight="1" x14ac:dyDescent="0.4">
      <c r="A3" s="55"/>
      <c r="B3" s="55"/>
      <c r="C3" s="55"/>
      <c r="D3" s="55"/>
      <c r="E3" s="308" t="s">
        <v>23</v>
      </c>
      <c r="F3" s="308"/>
      <c r="G3" s="308"/>
      <c r="H3" s="308"/>
      <c r="I3" s="308"/>
      <c r="J3" s="25"/>
    </row>
    <row r="4" spans="1:10" ht="15.75" x14ac:dyDescent="0.25">
      <c r="A4" s="26" t="s">
        <v>2</v>
      </c>
      <c r="E4" s="312" t="s">
        <v>67</v>
      </c>
      <c r="F4" s="312"/>
      <c r="G4" s="312"/>
      <c r="H4" s="312"/>
      <c r="I4" s="312"/>
    </row>
    <row r="5" spans="1:10" ht="7.5" customHeight="1" x14ac:dyDescent="0.3">
      <c r="A5" s="27"/>
      <c r="E5" s="308" t="s">
        <v>23</v>
      </c>
      <c r="F5" s="308"/>
      <c r="G5" s="308"/>
      <c r="H5" s="308"/>
      <c r="I5" s="308"/>
    </row>
    <row r="6" spans="1:10" ht="19.5" x14ac:dyDescent="0.4">
      <c r="A6" s="25" t="s">
        <v>35</v>
      </c>
      <c r="E6" s="138" t="s">
        <v>68</v>
      </c>
      <c r="F6" s="28"/>
      <c r="G6" s="29" t="s">
        <v>3</v>
      </c>
      <c r="H6" s="313">
        <v>1700</v>
      </c>
      <c r="I6" s="314"/>
    </row>
    <row r="7" spans="1:10" ht="8.25" customHeight="1" x14ac:dyDescent="0.4">
      <c r="A7" s="25"/>
      <c r="E7" s="308" t="s">
        <v>24</v>
      </c>
      <c r="F7" s="308"/>
      <c r="G7" s="308"/>
      <c r="H7" s="308"/>
      <c r="I7" s="308"/>
    </row>
    <row r="8" spans="1:10" ht="19.5" hidden="1" x14ac:dyDescent="0.4">
      <c r="A8" s="25"/>
      <c r="E8" s="30"/>
      <c r="F8" s="30"/>
      <c r="G8" s="30"/>
      <c r="H8" s="29"/>
      <c r="I8" s="30"/>
    </row>
    <row r="9" spans="1:10" ht="30.75" customHeight="1" x14ac:dyDescent="0.4">
      <c r="A9" s="25"/>
      <c r="E9" s="30"/>
      <c r="F9" s="30"/>
      <c r="G9" s="30"/>
      <c r="H9" s="29"/>
      <c r="I9" s="30"/>
    </row>
    <row r="11" spans="1:10" s="3" customFormat="1" ht="15" customHeight="1" x14ac:dyDescent="0.4">
      <c r="A11" s="31"/>
      <c r="B11" s="32"/>
      <c r="C11" s="32"/>
      <c r="D11" s="32"/>
      <c r="E11" s="317" t="s">
        <v>4</v>
      </c>
      <c r="F11" s="318"/>
      <c r="G11" s="49" t="s">
        <v>5</v>
      </c>
      <c r="H11" s="40" t="s">
        <v>6</v>
      </c>
      <c r="I11" s="40"/>
      <c r="J11" s="32"/>
    </row>
    <row r="12" spans="1:10" s="3" customFormat="1" ht="15" customHeight="1" x14ac:dyDescent="0.4">
      <c r="A12" s="34"/>
      <c r="B12" s="34"/>
      <c r="C12" s="34"/>
      <c r="D12" s="34"/>
      <c r="E12" s="317" t="s">
        <v>7</v>
      </c>
      <c r="F12" s="318"/>
      <c r="G12" s="49" t="s">
        <v>8</v>
      </c>
      <c r="H12" s="48" t="s">
        <v>9</v>
      </c>
      <c r="I12" s="58" t="s">
        <v>10</v>
      </c>
      <c r="J12" s="32"/>
    </row>
    <row r="13" spans="1:10" s="3" customFormat="1" ht="12.75" customHeight="1" x14ac:dyDescent="0.2">
      <c r="A13" s="34"/>
      <c r="B13" s="34"/>
      <c r="C13" s="34"/>
      <c r="D13" s="34"/>
      <c r="E13" s="317" t="s">
        <v>11</v>
      </c>
      <c r="F13" s="318"/>
      <c r="G13" s="59"/>
      <c r="H13" s="324" t="s">
        <v>36</v>
      </c>
      <c r="I13" s="325"/>
      <c r="J13" s="32"/>
    </row>
    <row r="14" spans="1:10" s="3" customFormat="1" ht="12.75" customHeight="1" x14ac:dyDescent="0.2">
      <c r="A14" s="34"/>
      <c r="B14" s="34"/>
      <c r="C14" s="34"/>
      <c r="D14" s="34"/>
      <c r="E14" s="33"/>
      <c r="F14" s="33"/>
      <c r="G14" s="59"/>
      <c r="H14" s="57"/>
      <c r="I14" s="51"/>
      <c r="J14" s="32"/>
    </row>
    <row r="15" spans="1:1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0" s="3" customFormat="1" ht="19.5" x14ac:dyDescent="0.4">
      <c r="A16" s="38" t="s">
        <v>62</v>
      </c>
      <c r="B16" s="35"/>
      <c r="C16" s="36"/>
      <c r="D16" s="37"/>
      <c r="E16" s="319">
        <v>404996999.91000003</v>
      </c>
      <c r="F16" s="320"/>
      <c r="G16" s="4">
        <f>H16+I16</f>
        <v>418414552.82999998</v>
      </c>
      <c r="H16" s="156">
        <v>414457831.94999999</v>
      </c>
      <c r="I16" s="156">
        <v>3956720.88</v>
      </c>
      <c r="J16" s="32"/>
    </row>
    <row r="17" spans="1:11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</row>
    <row r="18" spans="1:11" s="3" customFormat="1" ht="19.5" x14ac:dyDescent="0.4">
      <c r="A18" s="38" t="s">
        <v>63</v>
      </c>
      <c r="B18" s="2"/>
      <c r="C18" s="2"/>
      <c r="D18" s="2"/>
      <c r="E18" s="319">
        <v>404996999.70999998</v>
      </c>
      <c r="F18" s="320"/>
      <c r="G18" s="4">
        <f>H18+I18</f>
        <v>419565754.29999995</v>
      </c>
      <c r="H18" s="156">
        <v>413564089.08999997</v>
      </c>
      <c r="I18" s="156">
        <v>6001665.21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4"/>
    </row>
    <row r="20" spans="1:11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1151201.469999969</v>
      </c>
      <c r="H20" s="67">
        <f>H18-H16+H17</f>
        <v>-893742.86000001431</v>
      </c>
      <c r="I20" s="67">
        <f>I18-I16+I17</f>
        <v>2044944.33</v>
      </c>
      <c r="J20" s="68"/>
    </row>
    <row r="21" spans="1:1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1151201.469999969</v>
      </c>
      <c r="H21" s="67">
        <f>H20-H17</f>
        <v>-893742.86000001431</v>
      </c>
      <c r="I21" s="67">
        <f>I20-I17</f>
        <v>2044944.33</v>
      </c>
      <c r="J21" s="68"/>
    </row>
    <row r="22" spans="1:11" s="69" customFormat="1" ht="19.5" x14ac:dyDescent="0.4">
      <c r="A22" s="74"/>
      <c r="B22" s="65"/>
      <c r="C22" s="66"/>
      <c r="D22" s="65"/>
      <c r="E22" s="65"/>
      <c r="F22" s="65"/>
      <c r="G22" s="67"/>
      <c r="H22" s="67"/>
      <c r="I22" s="67"/>
      <c r="J22" s="68"/>
    </row>
    <row r="23" spans="1:11" s="69" customFormat="1" ht="19.5" x14ac:dyDescent="0.4">
      <c r="A23" s="74"/>
      <c r="B23" s="65"/>
      <c r="C23" s="66"/>
      <c r="D23" s="65"/>
      <c r="E23" s="65"/>
      <c r="F23" s="65"/>
      <c r="G23" s="67"/>
      <c r="H23" s="67"/>
      <c r="I23" s="67"/>
      <c r="J23" s="68"/>
    </row>
    <row r="24" spans="1:11" s="69" customFormat="1" ht="19.5" x14ac:dyDescent="0.4">
      <c r="A24" s="35" t="s">
        <v>65</v>
      </c>
      <c r="H24" s="67"/>
      <c r="I24" s="67"/>
      <c r="J24" s="68"/>
    </row>
    <row r="25" spans="1:11" s="69" customFormat="1" ht="28.5" customHeight="1" x14ac:dyDescent="0.3">
      <c r="A25" s="309" t="s">
        <v>85</v>
      </c>
      <c r="B25" s="309"/>
      <c r="C25" s="309"/>
      <c r="D25" s="309"/>
      <c r="E25" s="309"/>
      <c r="F25" s="309"/>
      <c r="G25" s="158">
        <f>G21-I26</f>
        <v>1070075.1399999689</v>
      </c>
      <c r="H25" s="50">
        <f>H21</f>
        <v>-893742.86000001431</v>
      </c>
      <c r="I25" s="150">
        <f>I21-I26</f>
        <v>1963818</v>
      </c>
      <c r="J25" s="176"/>
      <c r="K25" s="176"/>
    </row>
    <row r="26" spans="1:11" s="69" customFormat="1" ht="15" x14ac:dyDescent="0.3">
      <c r="A26" s="70" t="s">
        <v>86</v>
      </c>
      <c r="B26" s="70"/>
      <c r="C26" s="70"/>
      <c r="D26" s="70"/>
      <c r="E26" s="70"/>
      <c r="F26" s="70"/>
      <c r="G26" s="71"/>
      <c r="H26" s="268" t="s">
        <v>87</v>
      </c>
      <c r="I26" s="157">
        <v>81126.33</v>
      </c>
      <c r="J26" s="177"/>
    </row>
    <row r="27" spans="1:1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8"/>
      <c r="K27" s="179"/>
    </row>
    <row r="28" spans="1:11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</row>
    <row r="29" spans="1:11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36">
        <f>G30+G31</f>
        <v>1070075.1400000001</v>
      </c>
      <c r="H29" s="77"/>
      <c r="I29" s="270"/>
      <c r="J29" s="79"/>
    </row>
    <row r="30" spans="1:11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40000</v>
      </c>
      <c r="H30" s="77"/>
      <c r="I30" s="78"/>
    </row>
    <row r="31" spans="1:11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1030075.14</v>
      </c>
      <c r="H31" s="77"/>
      <c r="I31" s="78"/>
      <c r="J31" s="180"/>
      <c r="K31" s="180"/>
    </row>
    <row r="32" spans="1:11" s="86" customFormat="1" ht="18.75" x14ac:dyDescent="0.4">
      <c r="A32" s="80"/>
      <c r="B32" s="89"/>
      <c r="C32" s="323" t="s">
        <v>43</v>
      </c>
      <c r="D32" s="323"/>
      <c r="E32" s="323"/>
      <c r="F32" s="323"/>
      <c r="G32" s="136">
        <f>I26</f>
        <v>81126.33</v>
      </c>
      <c r="H32" s="77"/>
      <c r="I32" s="78"/>
      <c r="J32" s="181"/>
    </row>
    <row r="33" spans="1:11" s="3" customFormat="1" ht="20.25" customHeight="1" x14ac:dyDescent="0.3">
      <c r="A33" s="221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2">
        <v>15632048.9</v>
      </c>
      <c r="H33" s="221"/>
      <c r="I33" s="221"/>
      <c r="J33" s="177"/>
      <c r="K33" s="182"/>
    </row>
    <row r="34" spans="1:11" ht="52.5" customHeight="1" x14ac:dyDescent="0.2">
      <c r="A34" s="329" t="s">
        <v>96</v>
      </c>
      <c r="B34" s="329"/>
      <c r="C34" s="329"/>
      <c r="D34" s="329"/>
      <c r="E34" s="329"/>
      <c r="F34" s="329"/>
      <c r="G34" s="329"/>
      <c r="H34" s="329"/>
      <c r="I34" s="329"/>
      <c r="J34" s="177"/>
      <c r="K34" s="20"/>
    </row>
    <row r="35" spans="1:11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3"/>
      <c r="H35" s="34"/>
      <c r="I35" s="34"/>
      <c r="J35" s="178"/>
      <c r="K35" s="179"/>
    </row>
    <row r="36" spans="1:1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24" t="s">
        <v>28</v>
      </c>
      <c r="J36" s="20"/>
    </row>
    <row r="37" spans="1:11" ht="16.5" x14ac:dyDescent="0.35">
      <c r="A37" s="225" t="s">
        <v>22</v>
      </c>
      <c r="B37" s="43"/>
      <c r="C37" s="1"/>
      <c r="D37" s="43"/>
      <c r="E37" s="61"/>
      <c r="F37" s="62">
        <v>228583981</v>
      </c>
      <c r="G37" s="62">
        <v>228459314.97999999</v>
      </c>
      <c r="H37" s="63"/>
      <c r="I37" s="226">
        <f>IF(F37=0,"nerozp.",G37/F37)</f>
        <v>0.99945461611327868</v>
      </c>
      <c r="J37" s="20"/>
    </row>
    <row r="38" spans="1:11" ht="16.5" hidden="1" customHeight="1" x14ac:dyDescent="0.35">
      <c r="A38" s="225" t="s">
        <v>83</v>
      </c>
      <c r="B38" s="43"/>
      <c r="C38" s="1"/>
      <c r="D38" s="64"/>
      <c r="E38" s="64"/>
      <c r="F38" s="62">
        <v>0</v>
      </c>
      <c r="G38" s="62">
        <v>0</v>
      </c>
      <c r="H38" s="63"/>
      <c r="I38" s="226" t="e">
        <f t="shared" ref="I38:I39" si="0">G38/F38</f>
        <v>#DIV/0!</v>
      </c>
      <c r="J38" s="20"/>
    </row>
    <row r="39" spans="1:11" ht="16.5" hidden="1" customHeight="1" x14ac:dyDescent="0.35">
      <c r="A39" s="225" t="s">
        <v>84</v>
      </c>
      <c r="B39" s="43"/>
      <c r="C39" s="1"/>
      <c r="D39" s="64"/>
      <c r="E39" s="64"/>
      <c r="F39" s="62">
        <v>0</v>
      </c>
      <c r="G39" s="62">
        <v>0</v>
      </c>
      <c r="H39" s="63"/>
      <c r="I39" s="226" t="e">
        <f t="shared" si="0"/>
        <v>#DIV/0!</v>
      </c>
      <c r="J39" s="20"/>
    </row>
    <row r="40" spans="1:11" ht="16.5" x14ac:dyDescent="0.35">
      <c r="A40" s="225" t="s">
        <v>56</v>
      </c>
      <c r="B40" s="43"/>
      <c r="C40" s="1"/>
      <c r="D40" s="64"/>
      <c r="E40" s="64"/>
      <c r="F40" s="62">
        <v>420.8</v>
      </c>
      <c r="G40" s="62">
        <v>413.42</v>
      </c>
      <c r="H40" s="63"/>
      <c r="I40" s="226">
        <f t="shared" ref="I40:I42" si="1">IF(F40=0,"nerozp.",G40/F40)</f>
        <v>0.98246197718631179</v>
      </c>
      <c r="J40" s="10"/>
    </row>
    <row r="41" spans="1:11" ht="16.5" x14ac:dyDescent="0.35">
      <c r="A41" s="225" t="s">
        <v>53</v>
      </c>
      <c r="B41" s="43"/>
      <c r="C41" s="1"/>
      <c r="D41" s="61"/>
      <c r="E41" s="61"/>
      <c r="F41" s="62">
        <v>12464321.74</v>
      </c>
      <c r="G41" s="62">
        <v>12464321.74</v>
      </c>
      <c r="H41" s="63"/>
      <c r="I41" s="227">
        <f>IF(F41=0,"nerozp.",G41/F41)</f>
        <v>1</v>
      </c>
      <c r="J41" s="10"/>
    </row>
    <row r="42" spans="1:11" ht="16.5" x14ac:dyDescent="0.35">
      <c r="A42" s="225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26" t="str">
        <f t="shared" si="1"/>
        <v>nerozp.</v>
      </c>
      <c r="J42" s="10"/>
    </row>
    <row r="43" spans="1:11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1" ht="39" customHeight="1" x14ac:dyDescent="0.2">
      <c r="A44" s="228"/>
      <c r="B44" s="330"/>
      <c r="C44" s="330"/>
      <c r="D44" s="330"/>
      <c r="E44" s="330"/>
      <c r="F44" s="330"/>
      <c r="G44" s="330"/>
      <c r="H44" s="330"/>
      <c r="I44" s="330"/>
      <c r="J44" s="10"/>
    </row>
    <row r="45" spans="1:11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29</v>
      </c>
      <c r="J46" s="10"/>
    </row>
    <row r="47" spans="1:11" x14ac:dyDescent="0.2">
      <c r="A47" s="236"/>
      <c r="B47" s="237"/>
      <c r="C47" s="237"/>
      <c r="D47" s="237"/>
      <c r="E47" s="238"/>
      <c r="F47" s="321"/>
      <c r="G47" s="239"/>
      <c r="H47" s="240" t="str">
        <f>CONCATENATE("31.12.",'Rekapitulace dle oblasti'!E7)</f>
        <v>31.12.2022</v>
      </c>
      <c r="I47" s="241" t="str">
        <f>CONCATENATE("31.12.",'Rekapitulace dle oblasti'!E7)</f>
        <v>31.12.2022</v>
      </c>
      <c r="J47" s="10"/>
    </row>
    <row r="48" spans="1:11" x14ac:dyDescent="0.2">
      <c r="A48" s="236"/>
      <c r="B48" s="237"/>
      <c r="C48" s="237"/>
      <c r="D48" s="237"/>
      <c r="E48" s="238"/>
      <c r="F48" s="321"/>
      <c r="G48" s="242"/>
      <c r="H48" s="242"/>
      <c r="I48" s="243"/>
      <c r="J48" s="315"/>
      <c r="K48" s="316"/>
    </row>
    <row r="49" spans="1:11" ht="13.5" thickBot="1" x14ac:dyDescent="0.25">
      <c r="A49" s="244"/>
      <c r="B49" s="245"/>
      <c r="C49" s="245"/>
      <c r="D49" s="245"/>
      <c r="E49" s="238"/>
      <c r="F49" s="246"/>
      <c r="G49" s="246"/>
      <c r="H49" s="246"/>
      <c r="I49" s="247"/>
    </row>
    <row r="50" spans="1:11" ht="13.5" thickTop="1" x14ac:dyDescent="0.2">
      <c r="A50" s="248"/>
      <c r="B50" s="249"/>
      <c r="C50" s="249" t="s">
        <v>15</v>
      </c>
      <c r="D50" s="249"/>
      <c r="E50" s="250">
        <v>298054.82</v>
      </c>
      <c r="F50" s="251">
        <v>2987.47</v>
      </c>
      <c r="G50" s="252">
        <v>40000</v>
      </c>
      <c r="H50" s="252">
        <f t="shared" ref="H50:H53" si="2">E50+F50-G50</f>
        <v>261042.28999999998</v>
      </c>
      <c r="I50" s="253">
        <v>261042.29</v>
      </c>
      <c r="J50" s="183"/>
      <c r="K50" s="183"/>
    </row>
    <row r="51" spans="1:11" x14ac:dyDescent="0.2">
      <c r="A51" s="254"/>
      <c r="B51" s="255"/>
      <c r="C51" s="255" t="s">
        <v>20</v>
      </c>
      <c r="D51" s="255"/>
      <c r="E51" s="256">
        <v>1498293.06</v>
      </c>
      <c r="F51" s="257">
        <v>4471701.18</v>
      </c>
      <c r="G51" s="258">
        <v>4724167.07</v>
      </c>
      <c r="H51" s="258">
        <f t="shared" si="2"/>
        <v>1245827.17</v>
      </c>
      <c r="I51" s="259">
        <v>966914.47</v>
      </c>
      <c r="J51" s="183"/>
      <c r="K51" s="184"/>
    </row>
    <row r="52" spans="1:11" x14ac:dyDescent="0.2">
      <c r="A52" s="254"/>
      <c r="B52" s="255"/>
      <c r="C52" s="255" t="s">
        <v>57</v>
      </c>
      <c r="D52" s="255"/>
      <c r="E52" s="256">
        <v>7442748.71</v>
      </c>
      <c r="F52" s="257">
        <v>56949.87</v>
      </c>
      <c r="G52" s="258">
        <v>748383.54</v>
      </c>
      <c r="H52" s="258">
        <f t="shared" si="2"/>
        <v>6751315.04</v>
      </c>
      <c r="I52" s="259">
        <v>6751315.04</v>
      </c>
      <c r="J52" s="184"/>
      <c r="K52" s="184"/>
    </row>
    <row r="53" spans="1:11" x14ac:dyDescent="0.2">
      <c r="A53" s="254"/>
      <c r="B53" s="255"/>
      <c r="C53" s="255" t="s">
        <v>55</v>
      </c>
      <c r="D53" s="255"/>
      <c r="E53" s="256">
        <v>4041543.85</v>
      </c>
      <c r="F53" s="257">
        <v>22601750.91</v>
      </c>
      <c r="G53" s="258">
        <v>26339425.670000002</v>
      </c>
      <c r="H53" s="258">
        <f t="shared" si="2"/>
        <v>303869.08999999985</v>
      </c>
      <c r="I53" s="259">
        <v>266334.34999999998</v>
      </c>
      <c r="J53" s="185"/>
      <c r="K53" s="185"/>
    </row>
    <row r="54" spans="1:11" ht="18.75" thickBot="1" x14ac:dyDescent="0.4">
      <c r="A54" s="260" t="s">
        <v>11</v>
      </c>
      <c r="B54" s="261"/>
      <c r="C54" s="261"/>
      <c r="D54" s="261"/>
      <c r="E54" s="262">
        <f>E50+E51+E52+E53</f>
        <v>13280640.439999999</v>
      </c>
      <c r="F54" s="263">
        <f>F50+F51+F52+F53</f>
        <v>27133389.43</v>
      </c>
      <c r="G54" s="264">
        <f>G50+G51+G52+G53</f>
        <v>31851976.280000001</v>
      </c>
      <c r="H54" s="264">
        <f>H50+H51+H52+H53</f>
        <v>8562053.5899999999</v>
      </c>
      <c r="I54" s="265">
        <f>SUM(I50:I53)</f>
        <v>8245606.1499999994</v>
      </c>
      <c r="J54" s="186"/>
      <c r="K54" s="186"/>
    </row>
    <row r="55" spans="1:11" ht="18.75" thickTop="1" x14ac:dyDescent="0.35">
      <c r="A55" s="45"/>
      <c r="B55" s="2"/>
      <c r="C55" s="2"/>
      <c r="D55" s="61"/>
      <c r="E55" s="61"/>
      <c r="F55" s="34"/>
      <c r="G55" s="305"/>
      <c r="H55" s="306"/>
      <c r="I55" s="306"/>
      <c r="J55" s="10"/>
    </row>
    <row r="56" spans="1:11" ht="18" x14ac:dyDescent="0.35">
      <c r="A56" s="45"/>
      <c r="B56" s="2"/>
      <c r="C56" s="2"/>
      <c r="D56" s="61"/>
      <c r="E56" s="61"/>
      <c r="F56" s="34"/>
      <c r="G56" s="307"/>
      <c r="H56" s="280"/>
      <c r="I56" s="280"/>
      <c r="J56" s="45"/>
    </row>
    <row r="57" spans="1:11" ht="1.5" customHeight="1" x14ac:dyDescent="0.25">
      <c r="A57" s="266"/>
      <c r="B57" s="266"/>
      <c r="C57" s="266"/>
      <c r="D57" s="266"/>
      <c r="E57" s="266"/>
      <c r="F57" s="266"/>
      <c r="G57" s="307"/>
      <c r="H57" s="280"/>
      <c r="I57" s="280"/>
      <c r="J57" s="46"/>
    </row>
    <row r="58" spans="1:11" x14ac:dyDescent="0.2">
      <c r="A58" s="32"/>
      <c r="B58" s="32"/>
      <c r="C58" s="32"/>
      <c r="D58" s="32"/>
      <c r="E58" s="32"/>
      <c r="F58" s="32"/>
      <c r="G58" s="307"/>
      <c r="H58" s="280"/>
      <c r="I58" s="280"/>
      <c r="J58" s="47"/>
    </row>
    <row r="59" spans="1:11" x14ac:dyDescent="0.2">
      <c r="A59" s="32"/>
      <c r="B59" s="32"/>
      <c r="C59" s="32"/>
      <c r="D59" s="32"/>
      <c r="E59" s="32"/>
      <c r="F59" s="32"/>
      <c r="G59" s="267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7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7">
    <mergeCell ref="H6:I6"/>
    <mergeCell ref="J48:K4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E7:I7"/>
    <mergeCell ref="A25:F2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2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0.59999389629810485"/>
  </sheetPr>
  <dimension ref="A1:T66"/>
  <sheetViews>
    <sheetView showGridLines="0" topLeftCell="A16" zoomScaleNormal="100" workbookViewId="0">
      <selection activeCell="I36" sqref="I36:I42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6384" width="9.140625" style="9"/>
  </cols>
  <sheetData>
    <row r="1" spans="1:20" ht="19.5" x14ac:dyDescent="0.4">
      <c r="A1" s="56" t="s">
        <v>0</v>
      </c>
      <c r="B1" s="23"/>
      <c r="C1" s="23"/>
      <c r="D1" s="23"/>
      <c r="L1" s="286"/>
      <c r="M1" s="333"/>
      <c r="N1" s="333"/>
      <c r="O1" s="333"/>
      <c r="P1" s="333"/>
      <c r="Q1" s="333"/>
      <c r="R1" s="333"/>
      <c r="S1" s="333"/>
      <c r="T1" s="333"/>
    </row>
    <row r="2" spans="1:20" ht="19.5" x14ac:dyDescent="0.4">
      <c r="A2" s="310" t="s">
        <v>1</v>
      </c>
      <c r="B2" s="310"/>
      <c r="C2" s="310"/>
      <c r="D2" s="310"/>
      <c r="E2" s="311" t="s">
        <v>89</v>
      </c>
      <c r="F2" s="311"/>
      <c r="G2" s="311"/>
      <c r="H2" s="311"/>
      <c r="I2" s="311"/>
      <c r="J2" s="25"/>
      <c r="L2" s="333"/>
      <c r="M2" s="333"/>
      <c r="N2" s="333"/>
      <c r="O2" s="333"/>
      <c r="P2" s="333"/>
      <c r="Q2" s="333"/>
      <c r="R2" s="333"/>
      <c r="S2" s="333"/>
      <c r="T2" s="333"/>
    </row>
    <row r="3" spans="1:20" ht="9.75" customHeight="1" x14ac:dyDescent="0.4">
      <c r="A3" s="126"/>
      <c r="B3" s="126"/>
      <c r="C3" s="126"/>
      <c r="D3" s="126"/>
      <c r="E3" s="308" t="s">
        <v>23</v>
      </c>
      <c r="F3" s="308"/>
      <c r="G3" s="308"/>
      <c r="H3" s="308"/>
      <c r="I3" s="308"/>
      <c r="J3" s="25"/>
      <c r="L3" s="333"/>
      <c r="M3" s="333"/>
      <c r="N3" s="333"/>
      <c r="O3" s="333"/>
      <c r="P3" s="333"/>
      <c r="Q3" s="333"/>
      <c r="R3" s="333"/>
      <c r="S3" s="333"/>
      <c r="T3" s="333"/>
    </row>
    <row r="4" spans="1:20" ht="15.75" x14ac:dyDescent="0.25">
      <c r="A4" s="26" t="s">
        <v>2</v>
      </c>
      <c r="E4" s="334" t="s">
        <v>90</v>
      </c>
      <c r="F4" s="312"/>
      <c r="G4" s="312"/>
      <c r="H4" s="312"/>
      <c r="I4" s="312"/>
    </row>
    <row r="5" spans="1:20" ht="7.5" customHeight="1" x14ac:dyDescent="0.3">
      <c r="A5" s="27"/>
      <c r="E5" s="308" t="s">
        <v>23</v>
      </c>
      <c r="F5" s="308"/>
      <c r="G5" s="308"/>
      <c r="H5" s="308"/>
      <c r="I5" s="308"/>
    </row>
    <row r="6" spans="1:20" ht="19.5" x14ac:dyDescent="0.4">
      <c r="A6" s="25" t="s">
        <v>35</v>
      </c>
      <c r="E6" s="137" t="s">
        <v>69</v>
      </c>
      <c r="F6" s="28"/>
      <c r="G6" s="29" t="s">
        <v>3</v>
      </c>
      <c r="H6" s="313">
        <v>1702</v>
      </c>
      <c r="I6" s="314"/>
      <c r="L6" s="187"/>
      <c r="M6" s="3"/>
      <c r="N6" s="3"/>
      <c r="O6" s="3"/>
      <c r="P6" s="3"/>
      <c r="Q6" s="3"/>
      <c r="R6" s="3"/>
      <c r="S6" s="3"/>
      <c r="T6" s="3"/>
    </row>
    <row r="7" spans="1:20" ht="8.25" customHeight="1" x14ac:dyDescent="0.4">
      <c r="A7" s="25"/>
      <c r="E7" s="308" t="s">
        <v>24</v>
      </c>
      <c r="F7" s="308"/>
      <c r="G7" s="308"/>
      <c r="H7" s="308"/>
      <c r="I7" s="308"/>
      <c r="L7" s="331"/>
      <c r="M7" s="331"/>
      <c r="N7" s="331"/>
      <c r="O7" s="331"/>
      <c r="P7" s="331"/>
      <c r="Q7" s="331"/>
      <c r="R7" s="331"/>
      <c r="S7" s="331"/>
      <c r="T7" s="331"/>
    </row>
    <row r="8" spans="1:20" ht="19.5" hidden="1" customHeight="1" x14ac:dyDescent="0.4">
      <c r="A8" s="25"/>
      <c r="E8" s="30"/>
      <c r="F8" s="30"/>
      <c r="G8" s="30"/>
      <c r="H8" s="29"/>
      <c r="I8" s="30"/>
      <c r="L8" s="332"/>
      <c r="M8" s="332"/>
      <c r="N8" s="332"/>
      <c r="O8" s="332"/>
      <c r="P8" s="332"/>
      <c r="Q8" s="332"/>
      <c r="R8" s="332"/>
      <c r="S8" s="332"/>
      <c r="T8" s="332"/>
    </row>
    <row r="9" spans="1:20" ht="30.75" customHeight="1" x14ac:dyDescent="0.4">
      <c r="A9" s="25"/>
      <c r="E9" s="30"/>
      <c r="F9" s="30"/>
      <c r="G9" s="30"/>
      <c r="H9" s="29"/>
      <c r="I9" s="30"/>
      <c r="L9" s="332"/>
      <c r="M9" s="332"/>
      <c r="N9" s="332"/>
      <c r="O9" s="332"/>
      <c r="P9" s="332"/>
      <c r="Q9" s="332"/>
      <c r="R9" s="332"/>
      <c r="S9" s="332"/>
      <c r="T9" s="332"/>
    </row>
    <row r="10" spans="1:20" x14ac:dyDescent="0.2">
      <c r="L10" s="332"/>
      <c r="M10" s="332"/>
      <c r="N10" s="332"/>
      <c r="O10" s="332"/>
      <c r="P10" s="332"/>
      <c r="Q10" s="332"/>
      <c r="R10" s="332"/>
      <c r="S10" s="332"/>
      <c r="T10" s="332"/>
    </row>
    <row r="11" spans="1:20" s="3" customFormat="1" ht="15" customHeight="1" x14ac:dyDescent="0.4">
      <c r="A11" s="31"/>
      <c r="B11" s="32"/>
      <c r="C11" s="32"/>
      <c r="D11" s="32"/>
      <c r="E11" s="317" t="s">
        <v>4</v>
      </c>
      <c r="F11" s="318"/>
      <c r="G11" s="49" t="s">
        <v>5</v>
      </c>
      <c r="H11" s="40" t="s">
        <v>6</v>
      </c>
      <c r="I11" s="40"/>
      <c r="J11" s="32"/>
      <c r="L11" s="332"/>
      <c r="M11" s="332"/>
      <c r="N11" s="332"/>
      <c r="O11" s="332"/>
      <c r="P11" s="332"/>
      <c r="Q11" s="332"/>
      <c r="R11" s="332"/>
      <c r="S11" s="332"/>
      <c r="T11" s="332"/>
    </row>
    <row r="12" spans="1:20" s="3" customFormat="1" ht="15" customHeight="1" x14ac:dyDescent="0.4">
      <c r="A12" s="34"/>
      <c r="B12" s="34"/>
      <c r="C12" s="34"/>
      <c r="D12" s="34"/>
      <c r="E12" s="317" t="s">
        <v>7</v>
      </c>
      <c r="F12" s="318"/>
      <c r="G12" s="49" t="s">
        <v>8</v>
      </c>
      <c r="H12" s="48" t="s">
        <v>9</v>
      </c>
      <c r="I12" s="58" t="s">
        <v>10</v>
      </c>
      <c r="J12" s="32"/>
      <c r="L12" s="332"/>
      <c r="M12" s="332"/>
      <c r="N12" s="332"/>
      <c r="O12" s="332"/>
      <c r="P12" s="332"/>
      <c r="Q12" s="332"/>
      <c r="R12" s="332"/>
      <c r="S12" s="332"/>
      <c r="T12" s="332"/>
    </row>
    <row r="13" spans="1:20" s="3" customFormat="1" ht="12.75" customHeight="1" x14ac:dyDescent="0.2">
      <c r="A13" s="34"/>
      <c r="B13" s="34"/>
      <c r="C13" s="34"/>
      <c r="D13" s="34"/>
      <c r="E13" s="317" t="s">
        <v>11</v>
      </c>
      <c r="F13" s="318"/>
      <c r="G13" s="59"/>
      <c r="H13" s="324" t="s">
        <v>36</v>
      </c>
      <c r="I13" s="325"/>
      <c r="J13" s="32"/>
      <c r="L13" s="332"/>
      <c r="M13" s="332"/>
      <c r="N13" s="332"/>
      <c r="O13" s="332"/>
      <c r="P13" s="332"/>
      <c r="Q13" s="332"/>
      <c r="R13" s="332"/>
      <c r="S13" s="332"/>
      <c r="T13" s="332"/>
    </row>
    <row r="14" spans="1:20" s="3" customFormat="1" ht="12.75" customHeight="1" x14ac:dyDescent="0.2">
      <c r="A14" s="34"/>
      <c r="B14" s="34"/>
      <c r="C14" s="34"/>
      <c r="D14" s="34"/>
      <c r="E14" s="33"/>
      <c r="F14" s="33"/>
      <c r="G14" s="59"/>
      <c r="H14" s="124"/>
      <c r="I14" s="125"/>
      <c r="J14" s="32"/>
      <c r="L14" s="333"/>
      <c r="M14" s="333"/>
      <c r="N14" s="333"/>
      <c r="O14" s="333"/>
      <c r="P14" s="333"/>
      <c r="Q14" s="333"/>
      <c r="R14" s="333"/>
      <c r="S14" s="333"/>
      <c r="T14" s="333"/>
    </row>
    <row r="15" spans="1:20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  <c r="L15" s="333"/>
      <c r="M15" s="333"/>
      <c r="N15" s="333"/>
      <c r="O15" s="333"/>
      <c r="P15" s="333"/>
      <c r="Q15" s="333"/>
      <c r="R15" s="333"/>
      <c r="S15" s="333"/>
      <c r="T15" s="333"/>
    </row>
    <row r="16" spans="1:20" s="3" customFormat="1" ht="19.5" x14ac:dyDescent="0.4">
      <c r="A16" s="38" t="s">
        <v>62</v>
      </c>
      <c r="B16" s="35"/>
      <c r="C16" s="36"/>
      <c r="D16" s="37"/>
      <c r="E16" s="319">
        <v>69328000</v>
      </c>
      <c r="F16" s="320"/>
      <c r="G16" s="4">
        <f>H16+I16</f>
        <v>72681293.359999999</v>
      </c>
      <c r="H16" s="50">
        <v>72366232.549999997</v>
      </c>
      <c r="I16" s="50">
        <v>315060.81</v>
      </c>
      <c r="J16" s="32"/>
    </row>
    <row r="17" spans="1:20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  <c r="L17" s="333"/>
      <c r="M17" s="333"/>
      <c r="N17" s="333"/>
      <c r="O17" s="333"/>
      <c r="P17" s="333"/>
      <c r="Q17" s="333"/>
      <c r="R17" s="333"/>
      <c r="S17" s="333"/>
      <c r="T17" s="333"/>
    </row>
    <row r="18" spans="1:20" s="3" customFormat="1" ht="19.5" x14ac:dyDescent="0.4">
      <c r="A18" s="38" t="s">
        <v>63</v>
      </c>
      <c r="B18" s="2"/>
      <c r="C18" s="2"/>
      <c r="D18" s="2"/>
      <c r="E18" s="319">
        <v>69340000</v>
      </c>
      <c r="F18" s="320"/>
      <c r="G18" s="4">
        <f>H18+I18</f>
        <v>73137784.659999996</v>
      </c>
      <c r="H18" s="50">
        <v>72806239.659999996</v>
      </c>
      <c r="I18" s="50">
        <v>331545</v>
      </c>
      <c r="J18" s="32"/>
      <c r="L18" s="333"/>
      <c r="M18" s="333"/>
      <c r="N18" s="333"/>
      <c r="O18" s="333"/>
      <c r="P18" s="333"/>
      <c r="Q18" s="333"/>
      <c r="R18" s="333"/>
      <c r="S18" s="333"/>
      <c r="T18" s="333"/>
    </row>
    <row r="19" spans="1:2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4"/>
      <c r="L19" s="333"/>
      <c r="M19" s="333"/>
      <c r="N19" s="333"/>
      <c r="O19" s="333"/>
      <c r="P19" s="333"/>
      <c r="Q19" s="333"/>
      <c r="R19" s="333"/>
      <c r="S19" s="333"/>
      <c r="T19" s="333"/>
    </row>
    <row r="20" spans="1:20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456491.29999999702</v>
      </c>
      <c r="H20" s="67">
        <f>H18-H16+H17</f>
        <v>440007.1099999994</v>
      </c>
      <c r="I20" s="67">
        <f>I18-I16+I17</f>
        <v>16484.190000000002</v>
      </c>
      <c r="J20" s="68"/>
      <c r="L20" s="333"/>
      <c r="M20" s="333"/>
      <c r="N20" s="333"/>
      <c r="O20" s="333"/>
      <c r="P20" s="333"/>
      <c r="Q20" s="333"/>
      <c r="R20" s="333"/>
      <c r="S20" s="333"/>
      <c r="T20" s="333"/>
    </row>
    <row r="21" spans="1:20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456491.29999999702</v>
      </c>
      <c r="H21" s="67">
        <f>H20-H17</f>
        <v>440007.1099999994</v>
      </c>
      <c r="I21" s="67">
        <f>I20-I17</f>
        <v>16484.190000000002</v>
      </c>
      <c r="J21" s="68"/>
      <c r="L21" s="333"/>
      <c r="M21" s="333"/>
      <c r="N21" s="333"/>
      <c r="O21" s="333"/>
      <c r="P21" s="333"/>
      <c r="Q21" s="333"/>
      <c r="R21" s="333"/>
      <c r="S21" s="333"/>
      <c r="T21" s="333"/>
    </row>
    <row r="22" spans="1:20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  <c r="L22" s="333"/>
      <c r="M22" s="333"/>
      <c r="N22" s="333"/>
      <c r="O22" s="333"/>
      <c r="P22" s="333"/>
      <c r="Q22" s="333"/>
      <c r="R22" s="333"/>
      <c r="S22" s="333"/>
      <c r="T22" s="333"/>
    </row>
    <row r="23" spans="1:20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  <c r="L23" s="333"/>
      <c r="M23" s="333"/>
      <c r="N23" s="333"/>
      <c r="O23" s="333"/>
      <c r="P23" s="333"/>
      <c r="Q23" s="333"/>
      <c r="R23" s="333"/>
      <c r="S23" s="333"/>
      <c r="T23" s="333"/>
    </row>
    <row r="24" spans="1:20" s="69" customFormat="1" ht="19.5" x14ac:dyDescent="0.4">
      <c r="A24" s="35" t="s">
        <v>65</v>
      </c>
      <c r="B24" s="41"/>
      <c r="C24" s="36"/>
      <c r="D24" s="41"/>
      <c r="E24" s="41"/>
      <c r="F24" s="32"/>
      <c r="G24" s="32"/>
      <c r="H24" s="67"/>
      <c r="I24" s="67"/>
      <c r="J24" s="68"/>
      <c r="L24" s="333"/>
      <c r="M24" s="333"/>
      <c r="N24" s="333"/>
      <c r="O24" s="333"/>
      <c r="P24" s="333"/>
      <c r="Q24" s="333"/>
      <c r="R24" s="333"/>
      <c r="S24" s="333"/>
      <c r="T24" s="333"/>
    </row>
    <row r="25" spans="1:20" s="69" customFormat="1" ht="28.5" customHeight="1" x14ac:dyDescent="0.3">
      <c r="A25" s="309" t="s">
        <v>85</v>
      </c>
      <c r="B25" s="309"/>
      <c r="C25" s="309"/>
      <c r="D25" s="309"/>
      <c r="E25" s="309"/>
      <c r="F25" s="309"/>
      <c r="G25" s="158">
        <f>G21-I26</f>
        <v>456491.29999999702</v>
      </c>
      <c r="H25" s="50">
        <f>H21</f>
        <v>440007.1099999994</v>
      </c>
      <c r="I25" s="150">
        <f>I21-I26</f>
        <v>16484.190000000002</v>
      </c>
      <c r="J25" s="176"/>
      <c r="K25" s="176"/>
      <c r="L25" s="333"/>
      <c r="M25" s="333"/>
      <c r="N25" s="333"/>
      <c r="O25" s="333"/>
      <c r="P25" s="333"/>
      <c r="Q25" s="333"/>
      <c r="R25" s="333"/>
      <c r="S25" s="333"/>
      <c r="T25" s="333"/>
    </row>
    <row r="26" spans="1:20" s="69" customFormat="1" ht="15" x14ac:dyDescent="0.3">
      <c r="A26" s="70" t="s">
        <v>86</v>
      </c>
      <c r="B26" s="70"/>
      <c r="C26" s="70"/>
      <c r="D26" s="70"/>
      <c r="E26" s="70"/>
      <c r="F26" s="70"/>
      <c r="G26" s="71"/>
      <c r="H26" s="269" t="s">
        <v>87</v>
      </c>
      <c r="I26" s="150">
        <v>0</v>
      </c>
      <c r="J26" s="177"/>
    </row>
    <row r="27" spans="1:20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8"/>
      <c r="K27" s="179"/>
    </row>
    <row r="28" spans="1:20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</row>
    <row r="29" spans="1:20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36">
        <f>G30+G31</f>
        <v>456491.3</v>
      </c>
      <c r="H29" s="77"/>
      <c r="I29" s="78"/>
      <c r="J29" s="79"/>
    </row>
    <row r="30" spans="1:20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5000</v>
      </c>
      <c r="H30" s="77"/>
      <c r="I30" s="78"/>
    </row>
    <row r="31" spans="1:20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451491.3</v>
      </c>
      <c r="H31" s="77"/>
      <c r="I31" s="78"/>
      <c r="J31" s="180"/>
      <c r="K31" s="180"/>
    </row>
    <row r="32" spans="1:20" s="86" customFormat="1" ht="18.75" x14ac:dyDescent="0.4">
      <c r="A32" s="80"/>
      <c r="B32" s="89"/>
      <c r="C32" s="323" t="s">
        <v>43</v>
      </c>
      <c r="D32" s="323"/>
      <c r="E32" s="323"/>
      <c r="F32" s="323"/>
      <c r="G32" s="136">
        <f>I26</f>
        <v>0</v>
      </c>
      <c r="H32" s="77"/>
      <c r="I32" s="78"/>
      <c r="J32" s="181"/>
    </row>
    <row r="33" spans="1:11" s="3" customFormat="1" ht="20.25" customHeight="1" x14ac:dyDescent="0.3">
      <c r="A33" s="221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2">
        <v>731043.17</v>
      </c>
      <c r="H33" s="221"/>
      <c r="I33" s="221"/>
      <c r="J33" s="177"/>
      <c r="K33" s="182"/>
    </row>
    <row r="34" spans="1:11" ht="39.75" customHeight="1" x14ac:dyDescent="0.2">
      <c r="A34" s="335"/>
      <c r="B34" s="335"/>
      <c r="C34" s="335"/>
      <c r="D34" s="335"/>
      <c r="E34" s="335"/>
      <c r="F34" s="335"/>
      <c r="G34" s="335"/>
      <c r="H34" s="335"/>
      <c r="I34" s="335"/>
      <c r="J34" s="177"/>
      <c r="K34" s="20"/>
    </row>
    <row r="35" spans="1:11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3"/>
      <c r="H35" s="34"/>
      <c r="I35" s="34"/>
      <c r="J35" s="178"/>
      <c r="K35" s="179"/>
    </row>
    <row r="36" spans="1:11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3" t="s">
        <v>28</v>
      </c>
      <c r="J36" s="20"/>
    </row>
    <row r="37" spans="1:11" ht="16.5" x14ac:dyDescent="0.35">
      <c r="A37" s="225" t="s">
        <v>22</v>
      </c>
      <c r="B37" s="43"/>
      <c r="C37" s="1"/>
      <c r="D37" s="43"/>
      <c r="E37" s="61"/>
      <c r="F37" s="62">
        <v>46080322</v>
      </c>
      <c r="G37" s="62">
        <v>46080322</v>
      </c>
      <c r="H37" s="63"/>
      <c r="I37" s="274">
        <f>IF(F37=0,"nerozp.",G37/F37)</f>
        <v>1</v>
      </c>
      <c r="J37" s="20"/>
    </row>
    <row r="38" spans="1:11" ht="16.5" hidden="1" customHeight="1" x14ac:dyDescent="0.35">
      <c r="A38" s="225" t="s">
        <v>83</v>
      </c>
      <c r="B38" s="43"/>
      <c r="C38" s="1"/>
      <c r="D38" s="64"/>
      <c r="E38" s="64"/>
      <c r="F38" s="62">
        <v>0</v>
      </c>
      <c r="G38" s="62">
        <v>0</v>
      </c>
      <c r="H38" s="63"/>
      <c r="I38" s="274" t="e">
        <f t="shared" ref="I38:I39" si="0">G38/F38</f>
        <v>#DIV/0!</v>
      </c>
      <c r="J38" s="20"/>
    </row>
    <row r="39" spans="1:11" ht="16.5" hidden="1" customHeight="1" x14ac:dyDescent="0.35">
      <c r="A39" s="225" t="s">
        <v>84</v>
      </c>
      <c r="B39" s="43"/>
      <c r="C39" s="1"/>
      <c r="D39" s="64"/>
      <c r="E39" s="64"/>
      <c r="F39" s="62">
        <v>0</v>
      </c>
      <c r="G39" s="62">
        <v>0</v>
      </c>
      <c r="H39" s="63"/>
      <c r="I39" s="274" t="e">
        <f t="shared" si="0"/>
        <v>#DIV/0!</v>
      </c>
      <c r="J39" s="20"/>
    </row>
    <row r="40" spans="1:11" ht="16.5" x14ac:dyDescent="0.35">
      <c r="A40" s="225" t="s">
        <v>56</v>
      </c>
      <c r="B40" s="43"/>
      <c r="C40" s="1"/>
      <c r="D40" s="64"/>
      <c r="E40" s="64"/>
      <c r="F40" s="62">
        <v>94.7</v>
      </c>
      <c r="G40" s="62">
        <v>91.12</v>
      </c>
      <c r="H40" s="63"/>
      <c r="I40" s="274">
        <f t="shared" ref="I40:I42" si="1">IF(F40=0,"nerozp.",G40/F40)</f>
        <v>0.96219640971488918</v>
      </c>
      <c r="J40" s="10"/>
    </row>
    <row r="41" spans="1:11" ht="16.5" x14ac:dyDescent="0.35">
      <c r="A41" s="225" t="s">
        <v>53</v>
      </c>
      <c r="B41" s="43"/>
      <c r="C41" s="1"/>
      <c r="D41" s="61"/>
      <c r="E41" s="61"/>
      <c r="F41" s="62">
        <v>2295983</v>
      </c>
      <c r="G41" s="62">
        <v>2295983</v>
      </c>
      <c r="H41" s="63"/>
      <c r="I41" s="272">
        <f>IF(F41=0,"nerozp.",G41/F41)</f>
        <v>1</v>
      </c>
      <c r="J41" s="10"/>
    </row>
    <row r="42" spans="1:11" ht="16.5" x14ac:dyDescent="0.35">
      <c r="A42" s="225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4" t="str">
        <f t="shared" si="1"/>
        <v>nerozp.</v>
      </c>
      <c r="J42" s="10"/>
    </row>
    <row r="43" spans="1:11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1" ht="41.25" customHeight="1" x14ac:dyDescent="0.2">
      <c r="A44" s="228"/>
      <c r="B44" s="330"/>
      <c r="C44" s="330"/>
      <c r="D44" s="330"/>
      <c r="E44" s="330"/>
      <c r="F44" s="330"/>
      <c r="G44" s="330"/>
      <c r="H44" s="330"/>
      <c r="I44" s="330"/>
      <c r="J44" s="10"/>
    </row>
    <row r="45" spans="1:11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1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29</v>
      </c>
      <c r="J46" s="10"/>
    </row>
    <row r="47" spans="1:11" x14ac:dyDescent="0.2">
      <c r="A47" s="236"/>
      <c r="B47" s="237"/>
      <c r="C47" s="237"/>
      <c r="D47" s="237"/>
      <c r="E47" s="238"/>
      <c r="F47" s="321"/>
      <c r="G47" s="239"/>
      <c r="H47" s="240" t="str">
        <f>CONCATENATE("31.12.",'Rekapitulace dle oblasti'!E7)</f>
        <v>31.12.2022</v>
      </c>
      <c r="I47" s="241" t="str">
        <f>CONCATENATE("31.12.",'Rekapitulace dle oblasti'!E7)</f>
        <v>31.12.2022</v>
      </c>
      <c r="J47" s="10"/>
    </row>
    <row r="48" spans="1:11" x14ac:dyDescent="0.2">
      <c r="A48" s="236"/>
      <c r="B48" s="237"/>
      <c r="C48" s="237"/>
      <c r="D48" s="237"/>
      <c r="E48" s="238"/>
      <c r="F48" s="321"/>
      <c r="G48" s="242"/>
      <c r="H48" s="242"/>
      <c r="I48" s="243"/>
      <c r="J48" s="315"/>
      <c r="K48" s="316"/>
    </row>
    <row r="49" spans="1:11" ht="13.5" thickBot="1" x14ac:dyDescent="0.25">
      <c r="A49" s="244"/>
      <c r="B49" s="245"/>
      <c r="C49" s="245"/>
      <c r="D49" s="245"/>
      <c r="E49" s="238"/>
      <c r="F49" s="246"/>
      <c r="G49" s="246"/>
      <c r="H49" s="246"/>
      <c r="I49" s="247"/>
    </row>
    <row r="50" spans="1:11" ht="13.5" thickTop="1" x14ac:dyDescent="0.2">
      <c r="A50" s="248"/>
      <c r="B50" s="249"/>
      <c r="C50" s="249" t="s">
        <v>15</v>
      </c>
      <c r="D50" s="249"/>
      <c r="E50" s="250">
        <v>28630</v>
      </c>
      <c r="F50" s="251">
        <v>0</v>
      </c>
      <c r="G50" s="252">
        <v>5000</v>
      </c>
      <c r="H50" s="252">
        <f t="shared" ref="H50:H53" si="2">E50+F50-G50</f>
        <v>23630</v>
      </c>
      <c r="I50" s="253">
        <v>23630</v>
      </c>
      <c r="J50" s="183"/>
      <c r="K50" s="183"/>
    </row>
    <row r="51" spans="1:11" x14ac:dyDescent="0.2">
      <c r="A51" s="254"/>
      <c r="B51" s="255"/>
      <c r="C51" s="255" t="s">
        <v>20</v>
      </c>
      <c r="D51" s="255"/>
      <c r="E51" s="256">
        <v>247336.5</v>
      </c>
      <c r="F51" s="257">
        <v>908708.88</v>
      </c>
      <c r="G51" s="258">
        <v>1019101</v>
      </c>
      <c r="H51" s="258">
        <f t="shared" si="2"/>
        <v>136944.37999999989</v>
      </c>
      <c r="I51" s="259">
        <v>51740.12</v>
      </c>
      <c r="J51" s="183"/>
      <c r="K51" s="184"/>
    </row>
    <row r="52" spans="1:11" x14ac:dyDescent="0.2">
      <c r="A52" s="254"/>
      <c r="B52" s="255"/>
      <c r="C52" s="255" t="s">
        <v>57</v>
      </c>
      <c r="D52" s="255"/>
      <c r="E52" s="256">
        <v>2671266.98</v>
      </c>
      <c r="F52" s="257">
        <v>1077798.8400000001</v>
      </c>
      <c r="G52" s="258">
        <v>146366</v>
      </c>
      <c r="H52" s="258">
        <f t="shared" si="2"/>
        <v>3602699.8200000003</v>
      </c>
      <c r="I52" s="259">
        <v>3602699.82</v>
      </c>
      <c r="J52" s="184"/>
      <c r="K52" s="184"/>
    </row>
    <row r="53" spans="1:11" x14ac:dyDescent="0.2">
      <c r="A53" s="254"/>
      <c r="B53" s="255"/>
      <c r="C53" s="255" t="s">
        <v>55</v>
      </c>
      <c r="D53" s="255"/>
      <c r="E53" s="256">
        <v>0</v>
      </c>
      <c r="F53" s="257">
        <v>2643302.3999999999</v>
      </c>
      <c r="G53" s="258">
        <v>2643302.3999999999</v>
      </c>
      <c r="H53" s="258">
        <f t="shared" si="2"/>
        <v>0</v>
      </c>
      <c r="I53" s="259">
        <v>0</v>
      </c>
      <c r="J53" s="185"/>
      <c r="K53" s="185"/>
    </row>
    <row r="54" spans="1:11" ht="18.75" thickBot="1" x14ac:dyDescent="0.4">
      <c r="A54" s="260" t="s">
        <v>11</v>
      </c>
      <c r="B54" s="261"/>
      <c r="C54" s="261"/>
      <c r="D54" s="261"/>
      <c r="E54" s="262">
        <f>E50+E51+E52+E53</f>
        <v>2947233.48</v>
      </c>
      <c r="F54" s="263">
        <f>F50+F51+F52+F53</f>
        <v>4629810.12</v>
      </c>
      <c r="G54" s="264">
        <f>G50+G51+G52+G53</f>
        <v>3813769.4</v>
      </c>
      <c r="H54" s="264">
        <f>H50+H51+H52+H53</f>
        <v>3763274.2</v>
      </c>
      <c r="I54" s="265">
        <f>SUM(I50:I53)</f>
        <v>3678069.94</v>
      </c>
      <c r="J54" s="186"/>
      <c r="K54" s="186"/>
    </row>
    <row r="55" spans="1:11" ht="18.75" thickTop="1" x14ac:dyDescent="0.35">
      <c r="A55" s="45"/>
      <c r="B55" s="2"/>
      <c r="C55" s="2"/>
      <c r="D55" s="61"/>
      <c r="E55" s="61"/>
      <c r="F55" s="34"/>
      <c r="G55" s="305"/>
      <c r="H55" s="306"/>
      <c r="I55" s="306"/>
      <c r="J55" s="10"/>
    </row>
    <row r="56" spans="1:11" ht="18" x14ac:dyDescent="0.35">
      <c r="A56" s="45"/>
      <c r="B56" s="2"/>
      <c r="C56" s="2"/>
      <c r="D56" s="61"/>
      <c r="E56" s="61"/>
      <c r="F56" s="34"/>
      <c r="G56" s="307"/>
      <c r="H56" s="280"/>
      <c r="I56" s="280"/>
      <c r="J56" s="45"/>
    </row>
    <row r="57" spans="1:11" ht="1.5" customHeight="1" x14ac:dyDescent="0.25">
      <c r="A57" s="266"/>
      <c r="B57" s="266"/>
      <c r="C57" s="266"/>
      <c r="D57" s="266"/>
      <c r="E57" s="266"/>
      <c r="F57" s="266"/>
      <c r="G57" s="307"/>
      <c r="H57" s="280"/>
      <c r="I57" s="280"/>
      <c r="J57" s="46"/>
    </row>
    <row r="58" spans="1:11" x14ac:dyDescent="0.2">
      <c r="A58" s="32"/>
      <c r="B58" s="32"/>
      <c r="C58" s="32"/>
      <c r="D58" s="32"/>
      <c r="E58" s="32"/>
      <c r="F58" s="32"/>
      <c r="G58" s="307"/>
      <c r="H58" s="280"/>
      <c r="I58" s="280"/>
      <c r="J58" s="47"/>
    </row>
    <row r="59" spans="1:11" x14ac:dyDescent="0.2">
      <c r="A59" s="32"/>
      <c r="B59" s="32"/>
      <c r="C59" s="32"/>
      <c r="D59" s="32"/>
      <c r="E59" s="32"/>
      <c r="F59" s="32"/>
      <c r="G59" s="267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7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30">
    <mergeCell ref="H6:I6"/>
    <mergeCell ref="L1:T3"/>
    <mergeCell ref="J48:K4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L7:T15"/>
    <mergeCell ref="L17:T25"/>
    <mergeCell ref="E7:I7"/>
    <mergeCell ref="B44:I44"/>
    <mergeCell ref="A25:F2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3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0.59999389629810485"/>
  </sheetPr>
  <dimension ref="A1:Q66"/>
  <sheetViews>
    <sheetView showGridLines="0" tabSelected="1" topLeftCell="A19" zoomScaleNormal="100" workbookViewId="0">
      <selection activeCell="K41" sqref="K41"/>
    </sheetView>
  </sheetViews>
  <sheetFormatPr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9" style="24" customWidth="1"/>
    <col min="10" max="10" width="16.85546875" style="24" customWidth="1"/>
    <col min="11" max="11" width="14.42578125" style="9" customWidth="1"/>
    <col min="12" max="14" width="9.140625" style="9"/>
    <col min="15" max="15" width="12.28515625" style="9" customWidth="1"/>
    <col min="16" max="16" width="13.28515625" style="9" customWidth="1"/>
    <col min="17" max="17" width="14.5703125" style="9" customWidth="1"/>
    <col min="18" max="16384" width="9.140625" style="9"/>
  </cols>
  <sheetData>
    <row r="1" spans="1:17" ht="19.5" x14ac:dyDescent="0.4">
      <c r="A1" s="56" t="s">
        <v>0</v>
      </c>
      <c r="B1" s="23"/>
      <c r="C1" s="23"/>
      <c r="D1" s="23"/>
    </row>
    <row r="2" spans="1:17" ht="19.5" x14ac:dyDescent="0.4">
      <c r="A2" s="310" t="s">
        <v>1</v>
      </c>
      <c r="B2" s="310"/>
      <c r="C2" s="310"/>
      <c r="D2" s="310"/>
      <c r="E2" s="311" t="s">
        <v>91</v>
      </c>
      <c r="F2" s="311"/>
      <c r="G2" s="311"/>
      <c r="H2" s="311"/>
      <c r="I2" s="311"/>
      <c r="J2" s="25"/>
    </row>
    <row r="3" spans="1:17" ht="9.75" customHeight="1" x14ac:dyDescent="0.4">
      <c r="A3" s="159"/>
      <c r="B3" s="159"/>
      <c r="C3" s="159"/>
      <c r="D3" s="159"/>
      <c r="E3" s="308" t="s">
        <v>23</v>
      </c>
      <c r="F3" s="308"/>
      <c r="G3" s="308"/>
      <c r="H3" s="308"/>
      <c r="I3" s="308"/>
      <c r="J3" s="25"/>
    </row>
    <row r="4" spans="1:17" ht="15.75" x14ac:dyDescent="0.25">
      <c r="A4" s="26" t="s">
        <v>2</v>
      </c>
      <c r="E4" s="334" t="s">
        <v>92</v>
      </c>
      <c r="F4" s="312"/>
      <c r="G4" s="312"/>
      <c r="H4" s="312"/>
      <c r="I4" s="312"/>
    </row>
    <row r="5" spans="1:17" ht="7.5" customHeight="1" x14ac:dyDescent="0.3">
      <c r="A5" s="27"/>
      <c r="E5" s="308" t="s">
        <v>23</v>
      </c>
      <c r="F5" s="308"/>
      <c r="G5" s="308"/>
      <c r="H5" s="308"/>
      <c r="I5" s="308"/>
    </row>
    <row r="6" spans="1:17" ht="19.5" x14ac:dyDescent="0.4">
      <c r="A6" s="25" t="s">
        <v>35</v>
      </c>
      <c r="E6" s="137" t="s">
        <v>70</v>
      </c>
      <c r="F6" s="28"/>
      <c r="G6" s="29" t="s">
        <v>3</v>
      </c>
      <c r="H6" s="313">
        <v>1704</v>
      </c>
      <c r="I6" s="314"/>
    </row>
    <row r="7" spans="1:17" ht="8.25" customHeight="1" x14ac:dyDescent="0.4">
      <c r="A7" s="25"/>
      <c r="E7" s="308" t="s">
        <v>24</v>
      </c>
      <c r="F7" s="308"/>
      <c r="G7" s="308"/>
      <c r="H7" s="308"/>
      <c r="I7" s="308"/>
    </row>
    <row r="8" spans="1:17" ht="19.5" hidden="1" x14ac:dyDescent="0.4">
      <c r="A8" s="25"/>
      <c r="E8" s="160"/>
      <c r="F8" s="160"/>
      <c r="G8" s="160"/>
      <c r="H8" s="29"/>
      <c r="I8" s="160"/>
    </row>
    <row r="9" spans="1:17" ht="30.75" customHeight="1" x14ac:dyDescent="0.4">
      <c r="A9" s="25"/>
      <c r="E9" s="160"/>
      <c r="F9" s="160"/>
      <c r="G9" s="160"/>
      <c r="H9" s="29"/>
      <c r="I9" s="160"/>
    </row>
    <row r="11" spans="1:17" s="3" customFormat="1" ht="15" customHeight="1" x14ac:dyDescent="0.4">
      <c r="A11" s="31"/>
      <c r="B11" s="32"/>
      <c r="C11" s="32"/>
      <c r="D11" s="32"/>
      <c r="E11" s="317" t="s">
        <v>4</v>
      </c>
      <c r="F11" s="318"/>
      <c r="G11" s="49" t="s">
        <v>5</v>
      </c>
      <c r="H11" s="40" t="s">
        <v>6</v>
      </c>
      <c r="I11" s="40"/>
      <c r="J11" s="32"/>
    </row>
    <row r="12" spans="1:17" s="3" customFormat="1" ht="15" customHeight="1" x14ac:dyDescent="0.4">
      <c r="A12" s="34"/>
      <c r="B12" s="34"/>
      <c r="C12" s="34"/>
      <c r="D12" s="34"/>
      <c r="E12" s="317" t="s">
        <v>7</v>
      </c>
      <c r="F12" s="318"/>
      <c r="G12" s="49" t="s">
        <v>8</v>
      </c>
      <c r="H12" s="48" t="s">
        <v>9</v>
      </c>
      <c r="I12" s="58" t="s">
        <v>10</v>
      </c>
      <c r="J12" s="32"/>
    </row>
    <row r="13" spans="1:17" s="3" customFormat="1" ht="12.75" customHeight="1" x14ac:dyDescent="0.2">
      <c r="A13" s="34"/>
      <c r="B13" s="34"/>
      <c r="C13" s="34"/>
      <c r="D13" s="34"/>
      <c r="E13" s="317" t="s">
        <v>11</v>
      </c>
      <c r="F13" s="318"/>
      <c r="G13" s="59"/>
      <c r="H13" s="324" t="s">
        <v>36</v>
      </c>
      <c r="I13" s="325"/>
      <c r="J13" s="32"/>
      <c r="Q13" s="3" t="s">
        <v>81</v>
      </c>
    </row>
    <row r="14" spans="1:17" s="3" customFormat="1" ht="12.75" customHeight="1" x14ac:dyDescent="0.2">
      <c r="A14" s="34"/>
      <c r="B14" s="34"/>
      <c r="C14" s="34"/>
      <c r="D14" s="34"/>
      <c r="E14" s="33"/>
      <c r="F14" s="33"/>
      <c r="G14" s="59"/>
      <c r="H14" s="161"/>
      <c r="I14" s="162"/>
      <c r="J14" s="32"/>
    </row>
    <row r="15" spans="1:17" s="3" customFormat="1" ht="18.75" x14ac:dyDescent="0.4">
      <c r="A15" s="35" t="s">
        <v>37</v>
      </c>
      <c r="B15" s="35"/>
      <c r="C15" s="36"/>
      <c r="D15" s="37"/>
      <c r="E15" s="1"/>
      <c r="F15" s="1"/>
      <c r="G15" s="61"/>
      <c r="H15" s="34"/>
      <c r="I15" s="34"/>
      <c r="J15" s="32"/>
    </row>
    <row r="16" spans="1:17" s="3" customFormat="1" ht="19.5" x14ac:dyDescent="0.4">
      <c r="A16" s="38" t="s">
        <v>62</v>
      </c>
      <c r="B16" s="35"/>
      <c r="C16" s="36"/>
      <c r="D16" s="37"/>
      <c r="E16" s="319">
        <v>465452000</v>
      </c>
      <c r="F16" s="320"/>
      <c r="G16" s="4">
        <f>H16+I16</f>
        <v>495974296.39999998</v>
      </c>
      <c r="H16" s="50">
        <v>494722839.83999997</v>
      </c>
      <c r="I16" s="50">
        <v>1251456.56</v>
      </c>
      <c r="J16" s="32"/>
    </row>
    <row r="17" spans="1:11" ht="18" x14ac:dyDescent="0.35">
      <c r="A17" s="143" t="s">
        <v>6</v>
      </c>
      <c r="B17" s="2"/>
      <c r="C17" s="144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39"/>
      <c r="K17" s="145"/>
    </row>
    <row r="18" spans="1:11" s="3" customFormat="1" ht="19.5" x14ac:dyDescent="0.4">
      <c r="A18" s="38" t="s">
        <v>63</v>
      </c>
      <c r="B18" s="2"/>
      <c r="C18" s="2"/>
      <c r="D18" s="2"/>
      <c r="E18" s="319">
        <v>465452000</v>
      </c>
      <c r="F18" s="320"/>
      <c r="G18" s="4">
        <f>H18+I18</f>
        <v>497187576.47000003</v>
      </c>
      <c r="H18" s="50">
        <v>494606129.37</v>
      </c>
      <c r="I18" s="50">
        <v>2581447.1</v>
      </c>
      <c r="J18" s="32"/>
    </row>
    <row r="19" spans="1:11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J19" s="175"/>
    </row>
    <row r="20" spans="1:11" s="86" customFormat="1" ht="19.5" x14ac:dyDescent="0.4">
      <c r="A20" s="74" t="s">
        <v>64</v>
      </c>
      <c r="B20" s="74"/>
      <c r="C20" s="70"/>
      <c r="D20" s="74"/>
      <c r="E20" s="74"/>
      <c r="F20" s="74"/>
      <c r="G20" s="67">
        <f>G18-G16+G17</f>
        <v>1213280.0700000525</v>
      </c>
      <c r="H20" s="67">
        <f>H18-H16+H17</f>
        <v>-116710.46999996901</v>
      </c>
      <c r="I20" s="67">
        <f>I18-I16+I17</f>
        <v>1329990.54</v>
      </c>
      <c r="J20" s="68"/>
    </row>
    <row r="21" spans="1:11" s="69" customFormat="1" ht="19.5" x14ac:dyDescent="0.4">
      <c r="A21" s="65" t="s">
        <v>25</v>
      </c>
      <c r="B21" s="65"/>
      <c r="C21" s="66"/>
      <c r="D21" s="65"/>
      <c r="E21" s="65"/>
      <c r="F21" s="65"/>
      <c r="G21" s="67">
        <f>G20-G17</f>
        <v>1213280.0700000525</v>
      </c>
      <c r="H21" s="67">
        <f>H20-H17</f>
        <v>-116710.46999996901</v>
      </c>
      <c r="I21" s="67">
        <f>I20-I17</f>
        <v>1329990.54</v>
      </c>
      <c r="J21" s="68"/>
    </row>
    <row r="22" spans="1:11" s="69" customFormat="1" ht="19.5" x14ac:dyDescent="0.4">
      <c r="A22" s="65"/>
      <c r="B22" s="65"/>
      <c r="C22" s="66"/>
      <c r="D22" s="65"/>
      <c r="E22" s="65"/>
      <c r="F22" s="65"/>
      <c r="G22" s="67"/>
      <c r="H22" s="67"/>
      <c r="I22" s="67"/>
      <c r="J22" s="68"/>
    </row>
    <row r="23" spans="1:11" s="69" customFormat="1" ht="19.5" x14ac:dyDescent="0.4">
      <c r="A23" s="65"/>
      <c r="B23" s="65"/>
      <c r="C23" s="66"/>
      <c r="D23" s="65"/>
      <c r="E23" s="65"/>
      <c r="F23" s="65"/>
      <c r="G23" s="67"/>
      <c r="H23" s="67"/>
      <c r="I23" s="67"/>
      <c r="J23" s="68"/>
    </row>
    <row r="24" spans="1:11" s="69" customFormat="1" ht="19.5" x14ac:dyDescent="0.4">
      <c r="A24" s="35" t="s">
        <v>65</v>
      </c>
      <c r="B24" s="41"/>
      <c r="C24" s="36"/>
      <c r="D24" s="41"/>
      <c r="E24" s="41"/>
      <c r="F24" s="32"/>
      <c r="G24" s="32"/>
      <c r="H24" s="67"/>
      <c r="I24" s="67"/>
      <c r="J24" s="68"/>
    </row>
    <row r="25" spans="1:11" s="69" customFormat="1" ht="28.5" customHeight="1" x14ac:dyDescent="0.3">
      <c r="A25" s="309" t="s">
        <v>85</v>
      </c>
      <c r="B25" s="309"/>
      <c r="C25" s="309"/>
      <c r="D25" s="309"/>
      <c r="E25" s="309"/>
      <c r="F25" s="309"/>
      <c r="G25" s="158">
        <f>G21-I26</f>
        <v>1213280.0700000525</v>
      </c>
      <c r="H25" s="50">
        <f>H21</f>
        <v>-116710.46999996901</v>
      </c>
      <c r="I25" s="150">
        <f>I21-I26</f>
        <v>1329990.54</v>
      </c>
      <c r="J25" s="176"/>
      <c r="K25" s="176"/>
    </row>
    <row r="26" spans="1:11" s="69" customFormat="1" ht="15" x14ac:dyDescent="0.3">
      <c r="A26" s="70" t="s">
        <v>86</v>
      </c>
      <c r="B26" s="70"/>
      <c r="C26" s="70"/>
      <c r="D26" s="70"/>
      <c r="E26" s="70"/>
      <c r="F26" s="70"/>
      <c r="G26" s="71"/>
      <c r="H26" s="269" t="s">
        <v>87</v>
      </c>
      <c r="I26" s="150">
        <v>0</v>
      </c>
      <c r="J26" s="177"/>
    </row>
    <row r="27" spans="1:11" s="69" customFormat="1" x14ac:dyDescent="0.2">
      <c r="A27" s="72"/>
      <c r="B27" s="72"/>
      <c r="C27" s="72"/>
      <c r="D27" s="72"/>
      <c r="E27" s="72"/>
      <c r="F27" s="72"/>
      <c r="G27" s="72"/>
      <c r="H27" s="73"/>
      <c r="I27" s="73"/>
      <c r="J27" s="178"/>
      <c r="K27" s="179"/>
    </row>
    <row r="28" spans="1:11" s="69" customFormat="1" ht="16.5" x14ac:dyDescent="0.35">
      <c r="A28" s="74" t="s">
        <v>38</v>
      </c>
      <c r="B28" s="74" t="s">
        <v>39</v>
      </c>
      <c r="C28" s="74"/>
      <c r="D28" s="75"/>
      <c r="E28" s="75"/>
      <c r="F28" s="76"/>
      <c r="G28" s="67"/>
      <c r="H28" s="77"/>
      <c r="I28" s="78"/>
      <c r="J28" s="79"/>
    </row>
    <row r="29" spans="1:11" s="69" customFormat="1" ht="16.5" customHeight="1" x14ac:dyDescent="0.3">
      <c r="A29" s="74"/>
      <c r="B29" s="74"/>
      <c r="C29" s="322" t="s">
        <v>14</v>
      </c>
      <c r="D29" s="322"/>
      <c r="E29" s="322"/>
      <c r="F29" s="76"/>
      <c r="G29" s="136">
        <f>G30+G31</f>
        <v>1213280.07</v>
      </c>
      <c r="H29" s="77"/>
      <c r="I29" s="78"/>
      <c r="J29" s="79"/>
    </row>
    <row r="30" spans="1:11" s="86" customFormat="1" ht="18.75" x14ac:dyDescent="0.4">
      <c r="A30" s="80"/>
      <c r="B30" s="80"/>
      <c r="C30" s="81"/>
      <c r="D30" s="82"/>
      <c r="E30" s="83" t="s">
        <v>42</v>
      </c>
      <c r="F30" s="84" t="s">
        <v>15</v>
      </c>
      <c r="G30" s="85">
        <v>40000</v>
      </c>
      <c r="H30" s="77"/>
      <c r="I30" s="78"/>
    </row>
    <row r="31" spans="1:11" s="86" customFormat="1" ht="18.75" x14ac:dyDescent="0.4">
      <c r="A31" s="80"/>
      <c r="B31" s="80"/>
      <c r="C31" s="87"/>
      <c r="D31" s="82"/>
      <c r="E31" s="88"/>
      <c r="F31" s="84" t="s">
        <v>57</v>
      </c>
      <c r="G31" s="85">
        <v>1173280.07</v>
      </c>
      <c r="H31" s="77"/>
      <c r="I31" s="78"/>
      <c r="J31" s="180"/>
      <c r="K31" s="180"/>
    </row>
    <row r="32" spans="1:11" s="86" customFormat="1" ht="18.75" x14ac:dyDescent="0.4">
      <c r="A32" s="80"/>
      <c r="B32" s="89"/>
      <c r="C32" s="323" t="s">
        <v>43</v>
      </c>
      <c r="D32" s="323"/>
      <c r="E32" s="323"/>
      <c r="F32" s="323"/>
      <c r="G32" s="136">
        <f>I26</f>
        <v>0</v>
      </c>
      <c r="H32" s="77"/>
      <c r="I32" s="78"/>
      <c r="J32" s="181"/>
    </row>
    <row r="33" spans="1:17" s="3" customFormat="1" ht="20.25" customHeight="1" x14ac:dyDescent="0.3">
      <c r="A33" s="221"/>
      <c r="B33" s="328" t="str">
        <f>CONCATENATE("b) Výsledek hospod. předcház. účet. období k 31. 12. ",'Rekapitulace dle oblasti'!E7)</f>
        <v>b) Výsledek hospod. předcház. účet. období k 31. 12. 2022</v>
      </c>
      <c r="C33" s="328"/>
      <c r="D33" s="328"/>
      <c r="E33" s="328"/>
      <c r="F33" s="328"/>
      <c r="G33" s="222">
        <v>31712346.670000002</v>
      </c>
      <c r="H33" s="221"/>
      <c r="I33" s="221"/>
      <c r="J33" s="177"/>
      <c r="K33" s="182"/>
      <c r="L33" s="336"/>
      <c r="M33" s="337"/>
      <c r="N33" s="337"/>
      <c r="O33" s="14"/>
      <c r="P33" s="14"/>
      <c r="Q33" s="14"/>
    </row>
    <row r="34" spans="1:17" ht="45" customHeight="1" x14ac:dyDescent="0.2">
      <c r="A34" s="335"/>
      <c r="B34" s="335"/>
      <c r="C34" s="335"/>
      <c r="D34" s="335"/>
      <c r="E34" s="335"/>
      <c r="F34" s="335"/>
      <c r="G34" s="335"/>
      <c r="H34" s="335"/>
      <c r="I34" s="335"/>
      <c r="J34" s="177"/>
      <c r="K34" s="20"/>
      <c r="L34" s="337"/>
      <c r="M34" s="337"/>
      <c r="N34" s="337"/>
      <c r="O34" s="14"/>
      <c r="P34" s="14"/>
    </row>
    <row r="35" spans="1:17" ht="18.75" customHeight="1" x14ac:dyDescent="0.4">
      <c r="A35" s="35" t="s">
        <v>40</v>
      </c>
      <c r="B35" s="35" t="s">
        <v>21</v>
      </c>
      <c r="C35" s="35"/>
      <c r="D35" s="41"/>
      <c r="E35" s="61"/>
      <c r="F35" s="2"/>
      <c r="G35" s="223"/>
      <c r="H35" s="34"/>
      <c r="I35" s="34"/>
      <c r="J35" s="178"/>
      <c r="K35" s="179"/>
      <c r="P35" s="14"/>
    </row>
    <row r="36" spans="1:17" ht="18.75" x14ac:dyDescent="0.4">
      <c r="A36" s="35"/>
      <c r="B36" s="35"/>
      <c r="C36" s="35"/>
      <c r="D36" s="41"/>
      <c r="E36" s="32"/>
      <c r="F36" s="42" t="s">
        <v>26</v>
      </c>
      <c r="G36" s="58" t="s">
        <v>5</v>
      </c>
      <c r="H36" s="34"/>
      <c r="I36" s="273" t="s">
        <v>28</v>
      </c>
      <c r="J36" s="20"/>
    </row>
    <row r="37" spans="1:17" ht="16.5" x14ac:dyDescent="0.35">
      <c r="A37" s="225" t="s">
        <v>22</v>
      </c>
      <c r="B37" s="43"/>
      <c r="C37" s="1"/>
      <c r="D37" s="43"/>
      <c r="E37" s="61"/>
      <c r="F37" s="62">
        <v>291481206</v>
      </c>
      <c r="G37" s="62">
        <v>289917079.63</v>
      </c>
      <c r="H37" s="63"/>
      <c r="I37" s="274">
        <f>IF(F37=0,"nerozp.",G37/F37)</f>
        <v>0.99463386888141248</v>
      </c>
      <c r="J37" s="20"/>
    </row>
    <row r="38" spans="1:17" ht="16.5" hidden="1" customHeight="1" x14ac:dyDescent="0.35">
      <c r="A38" s="225" t="s">
        <v>83</v>
      </c>
      <c r="B38" s="43"/>
      <c r="C38" s="1"/>
      <c r="D38" s="64"/>
      <c r="E38" s="64"/>
      <c r="F38" s="62">
        <v>0</v>
      </c>
      <c r="G38" s="62">
        <v>0</v>
      </c>
      <c r="H38" s="63"/>
      <c r="I38" s="274" t="e">
        <f t="shared" ref="I38:I39" si="0">G38/F38</f>
        <v>#DIV/0!</v>
      </c>
      <c r="J38" s="20"/>
    </row>
    <row r="39" spans="1:17" ht="16.5" hidden="1" customHeight="1" x14ac:dyDescent="0.35">
      <c r="A39" s="225" t="s">
        <v>84</v>
      </c>
      <c r="B39" s="43"/>
      <c r="C39" s="1"/>
      <c r="D39" s="64"/>
      <c r="E39" s="64"/>
      <c r="F39" s="62">
        <v>0</v>
      </c>
      <c r="G39" s="62">
        <v>0</v>
      </c>
      <c r="H39" s="63"/>
      <c r="I39" s="274" t="e">
        <f t="shared" si="0"/>
        <v>#DIV/0!</v>
      </c>
      <c r="J39" s="20"/>
    </row>
    <row r="40" spans="1:17" ht="16.5" x14ac:dyDescent="0.35">
      <c r="A40" s="225" t="s">
        <v>56</v>
      </c>
      <c r="B40" s="43"/>
      <c r="C40" s="1"/>
      <c r="D40" s="64"/>
      <c r="E40" s="64"/>
      <c r="F40" s="62">
        <v>355.81</v>
      </c>
      <c r="G40" s="62">
        <v>349.94</v>
      </c>
      <c r="H40" s="63"/>
      <c r="I40" s="274">
        <f t="shared" ref="I40:I42" si="1">IF(F40=0,"nerozp.",G40/F40)</f>
        <v>0.98350243107276358</v>
      </c>
      <c r="J40" s="10"/>
    </row>
    <row r="41" spans="1:17" ht="16.5" x14ac:dyDescent="0.35">
      <c r="A41" s="225" t="s">
        <v>53</v>
      </c>
      <c r="B41" s="43"/>
      <c r="C41" s="1"/>
      <c r="D41" s="61"/>
      <c r="E41" s="61"/>
      <c r="F41" s="62">
        <v>27627954.640000001</v>
      </c>
      <c r="G41" s="62">
        <v>27627954.640000001</v>
      </c>
      <c r="H41" s="63"/>
      <c r="I41" s="272">
        <f>IF(F41=0,"nerozp.",G41/F41)</f>
        <v>1</v>
      </c>
      <c r="J41" s="10"/>
    </row>
    <row r="42" spans="1:17" ht="16.5" x14ac:dyDescent="0.35">
      <c r="A42" s="225" t="s">
        <v>54</v>
      </c>
      <c r="B42" s="1"/>
      <c r="C42" s="1"/>
      <c r="D42" s="34"/>
      <c r="E42" s="34"/>
      <c r="F42" s="62">
        <v>0</v>
      </c>
      <c r="G42" s="62">
        <v>0</v>
      </c>
      <c r="H42" s="63"/>
      <c r="I42" s="274" t="str">
        <f t="shared" si="1"/>
        <v>nerozp.</v>
      </c>
      <c r="J42" s="10"/>
    </row>
    <row r="43" spans="1:17" x14ac:dyDescent="0.2">
      <c r="A43" s="326" t="s">
        <v>52</v>
      </c>
      <c r="B43" s="326"/>
      <c r="C43" s="326"/>
      <c r="D43" s="326"/>
      <c r="E43" s="326"/>
      <c r="F43" s="326"/>
      <c r="G43" s="326"/>
      <c r="H43" s="326"/>
      <c r="I43" s="326"/>
      <c r="J43" s="10"/>
    </row>
    <row r="44" spans="1:17" ht="20.25" customHeight="1" x14ac:dyDescent="0.2">
      <c r="A44" s="228"/>
      <c r="B44" s="330"/>
      <c r="C44" s="330"/>
      <c r="D44" s="330"/>
      <c r="E44" s="330"/>
      <c r="F44" s="330"/>
      <c r="G44" s="330"/>
      <c r="H44" s="330"/>
      <c r="I44" s="330"/>
      <c r="J44" s="10"/>
    </row>
    <row r="45" spans="1:17" ht="19.5" thickBot="1" x14ac:dyDescent="0.45">
      <c r="A45" s="35" t="s">
        <v>41</v>
      </c>
      <c r="B45" s="35" t="s">
        <v>16</v>
      </c>
      <c r="C45" s="35"/>
      <c r="D45" s="61"/>
      <c r="E45" s="61"/>
      <c r="F45" s="34"/>
      <c r="G45" s="44"/>
      <c r="H45" s="327" t="s">
        <v>30</v>
      </c>
      <c r="I45" s="327"/>
      <c r="J45" s="10"/>
    </row>
    <row r="46" spans="1:17" ht="18.75" thickTop="1" x14ac:dyDescent="0.35">
      <c r="A46" s="229"/>
      <c r="B46" s="230"/>
      <c r="C46" s="231"/>
      <c r="D46" s="230"/>
      <c r="E46" s="232" t="str">
        <f>CONCATENATE("Stav k 1.1.",'Rekapitulace dle oblasti'!E7)</f>
        <v>Stav k 1.1.2022</v>
      </c>
      <c r="F46" s="233" t="s">
        <v>17</v>
      </c>
      <c r="G46" s="233" t="s">
        <v>18</v>
      </c>
      <c r="H46" s="234" t="s">
        <v>19</v>
      </c>
      <c r="I46" s="235" t="s">
        <v>29</v>
      </c>
      <c r="J46" s="10"/>
    </row>
    <row r="47" spans="1:17" x14ac:dyDescent="0.2">
      <c r="A47" s="236"/>
      <c r="B47" s="237"/>
      <c r="C47" s="237"/>
      <c r="D47" s="237"/>
      <c r="E47" s="238"/>
      <c r="F47" s="321"/>
      <c r="G47" s="239"/>
      <c r="H47" s="240" t="str">
        <f>CONCATENATE("31.12.",'Rekapitulace dle oblasti'!E7)</f>
        <v>31.12.2022</v>
      </c>
      <c r="I47" s="241" t="str">
        <f>CONCATENATE("31.12.",'Rekapitulace dle oblasti'!E7)</f>
        <v>31.12.2022</v>
      </c>
      <c r="J47" s="10"/>
    </row>
    <row r="48" spans="1:17" x14ac:dyDescent="0.2">
      <c r="A48" s="236"/>
      <c r="B48" s="237"/>
      <c r="C48" s="237"/>
      <c r="D48" s="237"/>
      <c r="E48" s="238"/>
      <c r="F48" s="321"/>
      <c r="G48" s="242"/>
      <c r="H48" s="242"/>
      <c r="I48" s="243"/>
      <c r="J48" s="315"/>
      <c r="K48" s="316"/>
    </row>
    <row r="49" spans="1:11" ht="13.5" thickBot="1" x14ac:dyDescent="0.25">
      <c r="A49" s="244"/>
      <c r="B49" s="245"/>
      <c r="C49" s="245"/>
      <c r="D49" s="245"/>
      <c r="E49" s="238"/>
      <c r="F49" s="246"/>
      <c r="G49" s="246"/>
      <c r="H49" s="246"/>
      <c r="I49" s="247"/>
    </row>
    <row r="50" spans="1:11" ht="13.5" thickTop="1" x14ac:dyDescent="0.2">
      <c r="A50" s="248"/>
      <c r="B50" s="249"/>
      <c r="C50" s="249" t="s">
        <v>15</v>
      </c>
      <c r="D50" s="249"/>
      <c r="E50" s="250">
        <v>706000</v>
      </c>
      <c r="F50" s="251">
        <v>40000</v>
      </c>
      <c r="G50" s="252">
        <v>40000</v>
      </c>
      <c r="H50" s="252">
        <f t="shared" ref="H50:H53" si="2">E50+F50-G50</f>
        <v>706000</v>
      </c>
      <c r="I50" s="253">
        <v>706000</v>
      </c>
      <c r="J50" s="183"/>
      <c r="K50" s="183"/>
    </row>
    <row r="51" spans="1:11" x14ac:dyDescent="0.2">
      <c r="A51" s="254"/>
      <c r="B51" s="255"/>
      <c r="C51" s="255" t="s">
        <v>20</v>
      </c>
      <c r="D51" s="255"/>
      <c r="E51" s="256">
        <v>2261382.46</v>
      </c>
      <c r="F51" s="257">
        <v>5576557.2400000002</v>
      </c>
      <c r="G51" s="258">
        <v>6062980</v>
      </c>
      <c r="H51" s="258">
        <f t="shared" si="2"/>
        <v>1774959.7000000002</v>
      </c>
      <c r="I51" s="259">
        <v>1764803.4</v>
      </c>
      <c r="J51" s="183"/>
      <c r="K51" s="184"/>
    </row>
    <row r="52" spans="1:11" x14ac:dyDescent="0.2">
      <c r="A52" s="254"/>
      <c r="B52" s="255"/>
      <c r="C52" s="255" t="s">
        <v>57</v>
      </c>
      <c r="D52" s="255"/>
      <c r="E52" s="256">
        <v>4527883.1399999997</v>
      </c>
      <c r="F52" s="257">
        <v>1289892.68</v>
      </c>
      <c r="G52" s="258">
        <v>164510.64000000001</v>
      </c>
      <c r="H52" s="258">
        <f t="shared" si="2"/>
        <v>5653265.1799999997</v>
      </c>
      <c r="I52" s="259">
        <v>5653265.1799999997</v>
      </c>
      <c r="J52" s="184"/>
      <c r="K52" s="184"/>
    </row>
    <row r="53" spans="1:11" x14ac:dyDescent="0.2">
      <c r="A53" s="254"/>
      <c r="B53" s="255"/>
      <c r="C53" s="255" t="s">
        <v>55</v>
      </c>
      <c r="D53" s="255"/>
      <c r="E53" s="256">
        <v>3246692.32</v>
      </c>
      <c r="F53" s="257">
        <v>48581528.240000002</v>
      </c>
      <c r="G53" s="258">
        <v>48607511.009999998</v>
      </c>
      <c r="H53" s="258">
        <f t="shared" si="2"/>
        <v>3220709.5500000045</v>
      </c>
      <c r="I53" s="259">
        <v>3220709.55</v>
      </c>
      <c r="J53" s="185"/>
      <c r="K53" s="185"/>
    </row>
    <row r="54" spans="1:11" ht="18.75" thickBot="1" x14ac:dyDescent="0.4">
      <c r="A54" s="260" t="s">
        <v>11</v>
      </c>
      <c r="B54" s="261"/>
      <c r="C54" s="261"/>
      <c r="D54" s="261"/>
      <c r="E54" s="262">
        <f>E50+E51+E52+E53</f>
        <v>10741957.92</v>
      </c>
      <c r="F54" s="263">
        <f>F50+F51+F52+F53</f>
        <v>55487978.160000004</v>
      </c>
      <c r="G54" s="264">
        <f>G50+G51+G52+G53</f>
        <v>54875001.649999999</v>
      </c>
      <c r="H54" s="264">
        <f>H50+H51+H52+H53</f>
        <v>11354934.430000003</v>
      </c>
      <c r="I54" s="265">
        <f>SUM(I50:I53)</f>
        <v>11344778.129999999</v>
      </c>
      <c r="J54" s="186"/>
      <c r="K54" s="186"/>
    </row>
    <row r="55" spans="1:11" ht="18.75" thickTop="1" x14ac:dyDescent="0.35">
      <c r="A55" s="45"/>
      <c r="B55" s="2"/>
      <c r="C55" s="2"/>
      <c r="D55" s="61"/>
      <c r="E55" s="61"/>
      <c r="F55" s="34"/>
      <c r="G55" s="305"/>
      <c r="H55" s="306"/>
      <c r="I55" s="306"/>
      <c r="J55" s="10"/>
    </row>
    <row r="56" spans="1:11" ht="18" x14ac:dyDescent="0.35">
      <c r="A56" s="45"/>
      <c r="B56" s="2"/>
      <c r="C56" s="2"/>
      <c r="D56" s="61"/>
      <c r="E56" s="61"/>
      <c r="F56" s="34"/>
      <c r="G56" s="307"/>
      <c r="H56" s="280"/>
      <c r="I56" s="280"/>
      <c r="J56" s="45"/>
    </row>
    <row r="57" spans="1:11" ht="1.5" customHeight="1" x14ac:dyDescent="0.25">
      <c r="A57" s="266"/>
      <c r="B57" s="266"/>
      <c r="C57" s="266"/>
      <c r="D57" s="266"/>
      <c r="E57" s="266"/>
      <c r="F57" s="266"/>
      <c r="G57" s="307"/>
      <c r="H57" s="280"/>
      <c r="I57" s="280"/>
      <c r="J57" s="46"/>
    </row>
    <row r="58" spans="1:11" x14ac:dyDescent="0.2">
      <c r="A58" s="32"/>
      <c r="B58" s="32"/>
      <c r="C58" s="32"/>
      <c r="D58" s="32"/>
      <c r="E58" s="32"/>
      <c r="F58" s="32"/>
      <c r="G58" s="307"/>
      <c r="H58" s="280"/>
      <c r="I58" s="280"/>
      <c r="J58" s="47"/>
    </row>
    <row r="59" spans="1:11" x14ac:dyDescent="0.2">
      <c r="A59" s="32"/>
      <c r="B59" s="32"/>
      <c r="C59" s="32"/>
      <c r="D59" s="32"/>
      <c r="E59" s="32"/>
      <c r="F59" s="32"/>
      <c r="G59" s="267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267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  <row r="62" spans="1:11" x14ac:dyDescent="0.2">
      <c r="A62" s="32"/>
      <c r="B62" s="32"/>
      <c r="C62" s="32"/>
      <c r="D62" s="32"/>
      <c r="E62" s="32"/>
      <c r="F62" s="32"/>
      <c r="G62" s="32"/>
      <c r="H62" s="32"/>
      <c r="I62" s="32"/>
    </row>
    <row r="63" spans="1:11" x14ac:dyDescent="0.2">
      <c r="A63" s="32"/>
      <c r="B63" s="32"/>
      <c r="C63" s="32"/>
      <c r="D63" s="32"/>
      <c r="E63" s="32"/>
      <c r="F63" s="32"/>
      <c r="G63" s="32"/>
      <c r="H63" s="32"/>
      <c r="I63" s="32"/>
    </row>
    <row r="64" spans="1:11" x14ac:dyDescent="0.2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32"/>
      <c r="B66" s="32"/>
      <c r="C66" s="32"/>
      <c r="D66" s="32"/>
      <c r="E66" s="32"/>
      <c r="F66" s="32"/>
      <c r="G66" s="32"/>
      <c r="H66" s="32"/>
      <c r="I66" s="32"/>
    </row>
  </sheetData>
  <mergeCells count="28"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5:F25"/>
    <mergeCell ref="L33:N3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G55:I55"/>
    <mergeCell ref="G56:I56"/>
    <mergeCell ref="G57:I57"/>
    <mergeCell ref="G58:I58"/>
    <mergeCell ref="J48:K4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4" orientation="portrait" useFirstPageNumber="1" r:id="rId1"/>
  <headerFooter alignWithMargins="0">
    <oddFooter>&amp;L&amp;"Arial,Kurzíva"Zastupitelstvo Olomouckého kraje 19. 6. 2023
6.1. - Rozpočet Olomouckého kraje 2022 - závěrečný účet
Příloha č. 14: Financování hospodaření příspěvkových organizací Olomouckého kraje&amp;R&amp;"Arial,Kurzíva"Strana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2023-05-31T05:41:00Z</cp:lastPrinted>
  <dcterms:created xsi:type="dcterms:W3CDTF">2008-01-24T08:46:29Z</dcterms:created>
  <dcterms:modified xsi:type="dcterms:W3CDTF">2023-05-31T05:41:02Z</dcterms:modified>
</cp:coreProperties>
</file>