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2450" tabRatio="861" activeTab="12"/>
  </bookViews>
  <sheets>
    <sheet name="Rekapitulace dle oblasti" sheetId="26" r:id="rId1"/>
    <sheet name="1025" sheetId="25" r:id="rId2"/>
    <sheet name="1026" sheetId="27" r:id="rId3"/>
    <sheet name="1043" sheetId="41" r:id="rId4"/>
    <sheet name="1113" sheetId="42" r:id="rId5"/>
    <sheet name="1142" sheetId="43" r:id="rId6"/>
    <sheet name="1175" sheetId="44" r:id="rId7"/>
    <sheet name="1225" sheetId="45" r:id="rId8"/>
    <sheet name="1226" sheetId="46" r:id="rId9"/>
    <sheet name="1314" sheetId="47" r:id="rId10"/>
    <sheet name="1315" sheetId="48" r:id="rId11"/>
    <sheet name="1407" sheetId="49" r:id="rId12"/>
    <sheet name="1408" sheetId="50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oblasti'!$A$64602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oblasti'!$A$1:$N$43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G29" i="48" l="1"/>
  <c r="G31" i="50" l="1"/>
  <c r="G31" i="49" l="1"/>
  <c r="G31" i="48"/>
  <c r="G31" i="47"/>
  <c r="G31" i="46"/>
  <c r="G31" i="45"/>
  <c r="G31" i="44"/>
  <c r="G31" i="43"/>
  <c r="G31" i="42"/>
  <c r="G31" i="41"/>
  <c r="G31" i="27"/>
  <c r="G31" i="25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23" i="26" l="1"/>
  <c r="I22" i="26"/>
  <c r="I21" i="26"/>
  <c r="I20" i="26"/>
  <c r="I19" i="26"/>
  <c r="I18" i="26"/>
  <c r="I17" i="26"/>
  <c r="I16" i="26"/>
  <c r="I15" i="26"/>
  <c r="I14" i="26"/>
  <c r="I13" i="26"/>
  <c r="G32" i="50" l="1"/>
  <c r="G32" i="49"/>
  <c r="G32" i="48"/>
  <c r="G32" i="47"/>
  <c r="G32" i="46"/>
  <c r="G32" i="45"/>
  <c r="G32" i="44"/>
  <c r="G32" i="43"/>
  <c r="G32" i="42"/>
  <c r="G32" i="41"/>
  <c r="G32" i="27"/>
  <c r="G32" i="25"/>
  <c r="B24" i="26" l="1"/>
  <c r="B23" i="26"/>
  <c r="B22" i="26"/>
  <c r="B21" i="26"/>
  <c r="B20" i="26"/>
  <c r="B19" i="26"/>
  <c r="B18" i="26"/>
  <c r="B17" i="26"/>
  <c r="B16" i="26"/>
  <c r="B15" i="26"/>
  <c r="B14" i="26"/>
  <c r="B13" i="26"/>
  <c r="B33" i="48" l="1"/>
  <c r="B33" i="50" l="1"/>
  <c r="B33" i="49"/>
  <c r="B33" i="47"/>
  <c r="B33" i="46"/>
  <c r="B33" i="45"/>
  <c r="B33" i="44"/>
  <c r="B33" i="43"/>
  <c r="B33" i="42"/>
  <c r="B33" i="41"/>
  <c r="B33" i="27"/>
  <c r="B33" i="25"/>
  <c r="I54" i="25" l="1"/>
  <c r="G54" i="25"/>
  <c r="F54" i="25"/>
  <c r="E54" i="25"/>
  <c r="H53" i="25"/>
  <c r="H52" i="25"/>
  <c r="H51" i="25"/>
  <c r="H50" i="25"/>
  <c r="I47" i="25"/>
  <c r="H47" i="25"/>
  <c r="E46" i="25"/>
  <c r="I42" i="25"/>
  <c r="I41" i="25"/>
  <c r="I40" i="25"/>
  <c r="I39" i="25"/>
  <c r="I38" i="25"/>
  <c r="I37" i="25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H54" i="50" l="1"/>
  <c r="H54" i="48"/>
  <c r="H54" i="47"/>
  <c r="H54" i="49"/>
  <c r="H54" i="46"/>
  <c r="H54" i="45"/>
  <c r="H54" i="44"/>
  <c r="H54" i="43"/>
  <c r="H54" i="42"/>
  <c r="H54" i="41"/>
  <c r="H54" i="27"/>
  <c r="H54" i="25"/>
  <c r="G29" i="50" l="1"/>
  <c r="H20" i="50"/>
  <c r="H21" i="50" s="1"/>
  <c r="H25" i="50" s="1"/>
  <c r="G20" i="50"/>
  <c r="G21" i="50" s="1"/>
  <c r="G25" i="50" s="1"/>
  <c r="I20" i="50" l="1"/>
  <c r="I21" i="50" s="1"/>
  <c r="I25" i="50" s="1"/>
  <c r="G29" i="49" l="1"/>
  <c r="G20" i="49"/>
  <c r="G21" i="49" s="1"/>
  <c r="G25" i="49" s="1"/>
  <c r="I20" i="49" l="1"/>
  <c r="I21" i="49" s="1"/>
  <c r="I25" i="49" s="1"/>
  <c r="H20" i="49"/>
  <c r="H21" i="49" s="1"/>
  <c r="H25" i="49" s="1"/>
  <c r="G20" i="48" l="1"/>
  <c r="G21" i="48" s="1"/>
  <c r="G25" i="48" s="1"/>
  <c r="I20" i="48" l="1"/>
  <c r="I21" i="48" s="1"/>
  <c r="I25" i="48" s="1"/>
  <c r="H20" i="48"/>
  <c r="H21" i="48" s="1"/>
  <c r="H25" i="48" s="1"/>
  <c r="G29" i="47" l="1"/>
  <c r="G20" i="47"/>
  <c r="G21" i="47" s="1"/>
  <c r="G25" i="47" s="1"/>
  <c r="I20" i="47" l="1"/>
  <c r="I21" i="47" s="1"/>
  <c r="I25" i="47" s="1"/>
  <c r="H20" i="47"/>
  <c r="H21" i="47" s="1"/>
  <c r="H25" i="47" s="1"/>
  <c r="G29" i="46" l="1"/>
  <c r="G20" i="46"/>
  <c r="G21" i="46" s="1"/>
  <c r="G25" i="46" s="1"/>
  <c r="H20" i="46" l="1"/>
  <c r="H21" i="46" s="1"/>
  <c r="H25" i="46" s="1"/>
  <c r="I20" i="46"/>
  <c r="I21" i="46" s="1"/>
  <c r="I25" i="46" s="1"/>
  <c r="G29" i="45" l="1"/>
  <c r="G20" i="45"/>
  <c r="G21" i="45" s="1"/>
  <c r="G25" i="45" s="1"/>
  <c r="H20" i="45" l="1"/>
  <c r="H21" i="45" s="1"/>
  <c r="H25" i="45" s="1"/>
  <c r="I20" i="45"/>
  <c r="I21" i="45" s="1"/>
  <c r="I25" i="45" s="1"/>
  <c r="G29" i="44" l="1"/>
  <c r="G20" i="44"/>
  <c r="G21" i="44" s="1"/>
  <c r="G25" i="44" s="1"/>
  <c r="H20" i="44" l="1"/>
  <c r="H21" i="44" s="1"/>
  <c r="H25" i="44" s="1"/>
  <c r="I20" i="44"/>
  <c r="I21" i="44" s="1"/>
  <c r="I25" i="44" s="1"/>
  <c r="G29" i="43" l="1"/>
  <c r="G20" i="43"/>
  <c r="G21" i="43" s="1"/>
  <c r="G25" i="43" s="1"/>
  <c r="I20" i="43" l="1"/>
  <c r="I21" i="43" s="1"/>
  <c r="I25" i="43" s="1"/>
  <c r="H20" i="43"/>
  <c r="H21" i="43" s="1"/>
  <c r="H25" i="43" s="1"/>
  <c r="G29" i="41" l="1"/>
  <c r="G20" i="41"/>
  <c r="G21" i="41" s="1"/>
  <c r="G25" i="41" s="1"/>
  <c r="H20" i="41" l="1"/>
  <c r="H21" i="41" s="1"/>
  <c r="H25" i="41" s="1"/>
  <c r="I20" i="41"/>
  <c r="I21" i="41" s="1"/>
  <c r="I25" i="41" s="1"/>
  <c r="G20" i="27" l="1"/>
  <c r="G21" i="27" s="1"/>
  <c r="G25" i="27" s="1"/>
  <c r="H20" i="27"/>
  <c r="H21" i="27" s="1"/>
  <c r="H25" i="27" s="1"/>
  <c r="G29" i="27" l="1"/>
  <c r="I20" i="27"/>
  <c r="I21" i="27" s="1"/>
  <c r="I25" i="27" s="1"/>
  <c r="G29" i="42" l="1"/>
  <c r="H20" i="42"/>
  <c r="H21" i="42" s="1"/>
  <c r="H25" i="42" s="1"/>
  <c r="G20" i="42"/>
  <c r="G21" i="42" s="1"/>
  <c r="G25" i="42" s="1"/>
  <c r="I20" i="42" l="1"/>
  <c r="I21" i="42" s="1"/>
  <c r="I25" i="42" s="1"/>
  <c r="H20" i="25" l="1"/>
  <c r="H21" i="25" s="1"/>
  <c r="H25" i="25" s="1"/>
  <c r="G20" i="25" l="1"/>
  <c r="G21" i="25" s="1"/>
  <c r="G25" i="25" s="1"/>
  <c r="I20" i="25"/>
  <c r="I21" i="25" s="1"/>
  <c r="I25" i="25" s="1"/>
  <c r="G29" i="25"/>
  <c r="M24" i="26"/>
  <c r="L24" i="26"/>
  <c r="I24" i="26"/>
  <c r="H24" i="26"/>
  <c r="G24" i="26"/>
  <c r="F24" i="26"/>
  <c r="E24" i="26"/>
  <c r="M23" i="26"/>
  <c r="L23" i="26"/>
  <c r="H23" i="26"/>
  <c r="G23" i="26"/>
  <c r="F23" i="26"/>
  <c r="M22" i="26"/>
  <c r="L22" i="26"/>
  <c r="H22" i="26"/>
  <c r="G22" i="26"/>
  <c r="F22" i="26"/>
  <c r="M21" i="26"/>
  <c r="L21" i="26"/>
  <c r="H21" i="26"/>
  <c r="G21" i="26"/>
  <c r="F21" i="26"/>
  <c r="M20" i="26"/>
  <c r="L20" i="26"/>
  <c r="H20" i="26"/>
  <c r="G20" i="26"/>
  <c r="F20" i="26"/>
  <c r="M19" i="26"/>
  <c r="L19" i="26"/>
  <c r="H19" i="26"/>
  <c r="G19" i="26"/>
  <c r="F19" i="26"/>
  <c r="M18" i="26"/>
  <c r="L18" i="26"/>
  <c r="H18" i="26"/>
  <c r="G18" i="26"/>
  <c r="F18" i="26"/>
  <c r="M17" i="26"/>
  <c r="L17" i="26"/>
  <c r="H17" i="26"/>
  <c r="G17" i="26"/>
  <c r="F17" i="26"/>
  <c r="M16" i="26"/>
  <c r="L16" i="26"/>
  <c r="G16" i="26"/>
  <c r="F16" i="26"/>
  <c r="M15" i="26"/>
  <c r="L15" i="26"/>
  <c r="H15" i="26"/>
  <c r="G15" i="26"/>
  <c r="F15" i="26"/>
  <c r="E23" i="26"/>
  <c r="E22" i="26"/>
  <c r="E21" i="26"/>
  <c r="E20" i="26"/>
  <c r="E19" i="26"/>
  <c r="E18" i="26"/>
  <c r="E17" i="26"/>
  <c r="E16" i="26"/>
  <c r="N25" i="26"/>
  <c r="K15" i="26" l="1"/>
  <c r="J24" i="26"/>
  <c r="J21" i="26"/>
  <c r="J22" i="26"/>
  <c r="J15" i="26"/>
  <c r="K20" i="26"/>
  <c r="K22" i="26"/>
  <c r="K19" i="26"/>
  <c r="K23" i="26"/>
  <c r="K24" i="26"/>
  <c r="K18" i="26"/>
  <c r="K17" i="26"/>
  <c r="J23" i="26"/>
  <c r="K21" i="26"/>
  <c r="J20" i="26"/>
  <c r="J19" i="26"/>
  <c r="J18" i="26"/>
  <c r="J17" i="26"/>
  <c r="E15" i="26"/>
  <c r="H16" i="26" l="1"/>
  <c r="K16" i="26" l="1"/>
  <c r="J16" i="26"/>
  <c r="E13" i="26" l="1"/>
  <c r="H13" i="26" l="1"/>
  <c r="L14" i="26" l="1"/>
  <c r="L13" i="26" l="1"/>
  <c r="L25" i="26" l="1"/>
  <c r="I25" i="26" l="1"/>
  <c r="J13" i="26"/>
  <c r="M14" i="26" l="1"/>
  <c r="M13" i="26" l="1"/>
  <c r="M25" i="26" l="1"/>
  <c r="N26" i="26" s="1"/>
  <c r="F14" i="26" l="1"/>
  <c r="E14" i="26"/>
  <c r="E25" i="26" s="1"/>
  <c r="G14" i="26" l="1"/>
  <c r="H14" i="26" l="1"/>
  <c r="H31" i="26" l="1"/>
  <c r="H30" i="26"/>
  <c r="H25" i="26"/>
  <c r="J14" i="26"/>
  <c r="K14" i="26"/>
  <c r="H37" i="26" l="1"/>
  <c r="J25" i="26"/>
  <c r="G13" i="26"/>
  <c r="G25" i="26" s="1"/>
  <c r="F13" i="26" l="1"/>
  <c r="F25" i="26" s="1"/>
  <c r="K13" i="26" l="1"/>
  <c r="H38" i="26" s="1"/>
  <c r="K25" i="26" l="1"/>
  <c r="K26" i="26" s="1"/>
</calcChain>
</file>

<file path=xl/sharedStrings.xml><?xml version="1.0" encoding="utf-8"?>
<sst xmlns="http://schemas.openxmlformats.org/spreadsheetml/2006/main" count="810" uniqueCount="126">
  <si>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</si>
  <si>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</si>
  <si>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</si>
  <si>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</si>
  <si>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</si>
  <si>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</si>
  <si>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</si>
  <si>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</si>
  <si>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</si>
  <si>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</si>
  <si>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</si>
  <si>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</si>
  <si>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</si>
  <si>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</si>
  <si>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</si>
  <si>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</si>
  <si>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</si>
  <si>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</si>
  <si>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</si>
  <si>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</si>
  <si>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</si>
  <si>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</si>
  <si>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</si>
  <si>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</si>
  <si>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</si>
  <si>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</si>
  <si>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</si>
  <si>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</si>
  <si>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</si>
  <si>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</si>
  <si>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</si>
  <si>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</si>
  <si>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</si>
  <si>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</si>
  <si>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</si>
  <si>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</si>
  <si>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</si>
  <si>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</si>
  <si>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</si>
  <si>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</si>
  <si>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</si>
  <si>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</si>
  <si>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</si>
  <si>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</si>
  <si>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</si>
  <si>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</si>
  <si>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</si>
  <si>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</si>
  <si>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</si>
  <si>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</si>
  <si>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</si>
  <si>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</si>
  <si>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</si>
  <si>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</si>
  <si>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</si>
  <si>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</si>
  <si>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</si>
  <si>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</si>
  <si>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</si>
  <si>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</si>
  <si>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</si>
  <si>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</si>
  <si>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</si>
  <si>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</si>
  <si>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</si>
  <si>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</si>
  <si>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</si>
  <si>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</si>
  <si>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Kalvodova 360</t>
  </si>
  <si>
    <t>790 03  Jeseník</t>
  </si>
  <si>
    <t>Lázeňská 491</t>
  </si>
  <si>
    <t>793 76  Zlaté Hory</t>
  </si>
  <si>
    <t>Základní škola a Mateřská škola Jeseník, Fučíkova 312</t>
  </si>
  <si>
    <t>Fučíkova 312</t>
  </si>
  <si>
    <t>790 01  Jeseník</t>
  </si>
  <si>
    <t>Gymnázium, Jeseník, Komenského 281</t>
  </si>
  <si>
    <t>Komenského 281</t>
  </si>
  <si>
    <t>Střední průmyslová škola Jeseník</t>
  </si>
  <si>
    <t>Dukelská 1240</t>
  </si>
  <si>
    <t>Hotelová škola Vincenze Priessnitze a Obchodní akademie Jeseník</t>
  </si>
  <si>
    <t>Dukelská 680</t>
  </si>
  <si>
    <t>Lipová-lázně 458</t>
  </si>
  <si>
    <t>790 61  Lipová-lázně</t>
  </si>
  <si>
    <t>U Jatek 916/8</t>
  </si>
  <si>
    <t>Základní umělecká škola Karla Ditterse Vidnava</t>
  </si>
  <si>
    <t>Kostelní 1</t>
  </si>
  <si>
    <t>790 55  Vidnava</t>
  </si>
  <si>
    <t>Nádražní 280</t>
  </si>
  <si>
    <t>Dětský domov a Školní jídelna, Černá Voda 1</t>
  </si>
  <si>
    <t>Černá Voda 1</t>
  </si>
  <si>
    <t>790 54  Černá Voda</t>
  </si>
  <si>
    <t>Priessnitzova 405</t>
  </si>
  <si>
    <t>Střední škola řemesel a Odborné učiliště Lipová - lázně</t>
  </si>
  <si>
    <t>Střední škola gastronomie, farmářství a služeb Jeseník</t>
  </si>
  <si>
    <t xml:space="preserve"> - 10 organizací se zlepšeným výsledkem hospodaření  v celkové výši  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</si>
  <si>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</si>
  <si>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</si>
  <si>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Lázeňská 491, 793 76 Zlaté Hory</t>
  </si>
  <si>
    <t>U Jatek 916/8, 790 01 Jeseník</t>
  </si>
  <si>
    <t>Kostelní 1, 790 55 Vidnava</t>
  </si>
  <si>
    <t>Základní umělecká škola  Franze Schuberta  Zlaté Hory</t>
  </si>
  <si>
    <t>Nádražní 280, 793 76 Zlaté Hory</t>
  </si>
  <si>
    <t>Dětský domov a Školní jídelna,  Jeseník, Priessnitzova 405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</si>
  <si>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Jeseník) skončilo:</t>
    </r>
  </si>
  <si>
    <t>a) Příspěvkové organizace v oblasti školství (Jeseník)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</si>
  <si>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</si>
  <si>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</si>
  <si>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</si>
  <si>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</si>
  <si>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Kalvodova 360/66, 790 01 Jeseník</t>
  </si>
  <si>
    <t>Fučíkova 312/10, 790 01 Jeseník</t>
  </si>
  <si>
    <t>Komenského 281/3, 790 01 Jeseník</t>
  </si>
  <si>
    <t>Dukelská 1240/27, 790 01 Jeseník</t>
  </si>
  <si>
    <t>Dukelská 680/7, 790 01 Jeseník</t>
  </si>
  <si>
    <t>790 61 Lipová - lázně č.p. 458</t>
  </si>
  <si>
    <t>790 54 Černá Voda, č.p.1</t>
  </si>
  <si>
    <t>Priessnitzova 405/15, 790 01 Jeseník</t>
  </si>
  <si>
    <t>(očištěného o transferový podíl v DČ)</t>
  </si>
  <si>
    <t>transferový podíl   v DČ       (účet 432)</t>
  </si>
  <si>
    <t xml:space="preserve">Výsledek hospodaření očištěný o transferový podíl v DČ
</t>
  </si>
  <si>
    <t xml:space="preserve">  </t>
  </si>
  <si>
    <t xml:space="preserve">Odvody z fondu investic </t>
  </si>
  <si>
    <t xml:space="preserve">Po vyloučení transferového podílu v doplňkové činnosti  jsou výsledky příspěvkových organizací následující:  </t>
  </si>
  <si>
    <t xml:space="preserve"> -   0 organizace se zhoršeným výsledkem hospodaření v celkové výši </t>
  </si>
  <si>
    <t xml:space="preserve"> -   2 organizace s vyrovnaným výsledkem hospodaření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</si>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</sst>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7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5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4" xfId="0" applyFont="1" applyFill="1" applyBorder="1"/>
    <xf numFmtId="0" fontId="5" fillId="0" borderId="25" xfId="0" applyFont="1" applyFill="1" applyBorder="1"/>
    <xf numFmtId="0" fontId="6" fillId="0" borderId="26" xfId="0" applyFont="1" applyFill="1" applyBorder="1"/>
    <xf numFmtId="0" fontId="21" fillId="0" borderId="2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9" xfId="0" applyFont="1" applyFill="1" applyBorder="1" applyAlignment="1">
      <alignment vertical="top" wrapText="1"/>
    </xf>
    <xf numFmtId="0" fontId="26" fillId="0" borderId="31" xfId="0" applyFont="1" applyFill="1" applyBorder="1" applyAlignment="1">
      <alignment vertical="top" wrapText="1" shrinkToFit="1"/>
    </xf>
    <xf numFmtId="0" fontId="26" fillId="0" borderId="31" xfId="0" applyFont="1" applyFill="1" applyBorder="1" applyAlignment="1">
      <alignment wrapText="1"/>
    </xf>
    <xf numFmtId="0" fontId="5" fillId="0" borderId="34" xfId="0" applyFont="1" applyFill="1" applyBorder="1" applyAlignment="1">
      <alignment horizontal="center"/>
    </xf>
    <xf numFmtId="0" fontId="1" fillId="0" borderId="38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0" fontId="26" fillId="0" borderId="33" xfId="0" applyFont="1" applyFill="1" applyBorder="1" applyAlignment="1">
      <alignment horizontal="left"/>
    </xf>
    <xf numFmtId="2" fontId="2" fillId="0" borderId="41" xfId="0" applyNumberFormat="1" applyFont="1" applyFill="1" applyBorder="1"/>
    <xf numFmtId="2" fontId="26" fillId="0" borderId="40" xfId="0" applyNumberFormat="1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4" fontId="2" fillId="0" borderId="47" xfId="0" applyNumberFormat="1" applyFont="1" applyFill="1" applyBorder="1"/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4" fontId="2" fillId="0" borderId="14" xfId="0" applyNumberFormat="1" applyFont="1" applyFill="1" applyBorder="1"/>
    <xf numFmtId="0" fontId="1" fillId="0" borderId="35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4" fontId="26" fillId="0" borderId="23" xfId="0" applyNumberFormat="1" applyFont="1" applyFill="1" applyBorder="1"/>
    <xf numFmtId="4" fontId="26" fillId="0" borderId="32" xfId="0" applyNumberFormat="1" applyFont="1" applyFill="1" applyBorder="1"/>
    <xf numFmtId="4" fontId="26" fillId="0" borderId="51" xfId="0" applyNumberFormat="1" applyFont="1" applyFill="1" applyBorder="1"/>
    <xf numFmtId="4" fontId="26" fillId="0" borderId="44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39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/>
    <xf numFmtId="4" fontId="2" fillId="0" borderId="18" xfId="0" applyNumberFormat="1" applyFont="1" applyFill="1" applyBorder="1"/>
    <xf numFmtId="4" fontId="2" fillId="0" borderId="40" xfId="0" applyNumberFormat="1" applyFont="1" applyFill="1" applyBorder="1"/>
    <xf numFmtId="4" fontId="2" fillId="0" borderId="4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56" xfId="0" applyNumberFormat="1" applyFont="1" applyFill="1" applyBorder="1"/>
    <xf numFmtId="4" fontId="2" fillId="0" borderId="45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6" applyFont="1" applyFill="1" applyBorder="1" applyProtection="1">
      <protection hidden="1"/>
    </xf>
    <xf numFmtId="0" fontId="7" fillId="0" borderId="0" xfId="26" applyFont="1" applyFill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" fillId="0" borderId="0" xfId="26" applyFont="1" applyFill="1"/>
    <xf numFmtId="0" fontId="35" fillId="0" borderId="0" xfId="26" applyFont="1" applyFill="1" applyProtection="1"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0" fontId="1" fillId="0" borderId="0" xfId="26" applyFont="1" applyFill="1" applyProtection="1"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1" fillId="0" borderId="0" xfId="26" applyNumberFormat="1" applyFont="1" applyFill="1" applyBorder="1" applyAlignment="1" applyProtection="1">
      <alignment shrinkToFit="1"/>
      <protection hidden="1"/>
    </xf>
    <xf numFmtId="0" fontId="8" fillId="0" borderId="0" xfId="26" applyFont="1" applyFill="1" applyBorder="1" applyProtection="1">
      <protection hidden="1"/>
    </xf>
    <xf numFmtId="0" fontId="25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19" fillId="0" borderId="0" xfId="26" applyFont="1" applyFill="1" applyBorder="1" applyAlignment="1" applyProtection="1">
      <alignment horizontal="right"/>
      <protection hidden="1"/>
    </xf>
    <xf numFmtId="0" fontId="19" fillId="0" borderId="0" xfId="26" applyFont="1" applyFill="1" applyBorder="1" applyProtection="1">
      <protection hidden="1"/>
    </xf>
    <xf numFmtId="4" fontId="19" fillId="0" borderId="0" xfId="26" applyNumberFormat="1" applyFont="1" applyFill="1" applyBorder="1" applyAlignment="1" applyProtection="1">
      <alignment shrinkToFit="1"/>
      <protection hidden="1"/>
    </xf>
    <xf numFmtId="0" fontId="7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21" fillId="0" borderId="0" xfId="26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4" fontId="1" fillId="0" borderId="0" xfId="1" applyNumberFormat="1" applyFill="1"/>
    <xf numFmtId="4" fontId="1" fillId="0" borderId="0" xfId="0" applyNumberFormat="1" applyFon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6" fillId="0" borderId="0" xfId="0" applyNumberFormat="1" applyFont="1" applyFill="1" applyBorder="1"/>
    <xf numFmtId="0" fontId="36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0" fontId="33" fillId="0" borderId="0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48" xfId="25" applyFont="1" applyFill="1" applyBorder="1" applyAlignment="1">
      <alignment vertical="center" wrapText="1"/>
    </xf>
    <xf numFmtId="0" fontId="1" fillId="0" borderId="49" xfId="25" applyNumberFormat="1" applyFont="1" applyFill="1" applyBorder="1" applyAlignment="1">
      <alignment horizontal="center" wrapText="1"/>
    </xf>
    <xf numFmtId="0" fontId="1" fillId="0" borderId="50" xfId="25" applyFont="1" applyFill="1" applyBorder="1" applyAlignment="1">
      <alignment horizontal="center" wrapText="1"/>
    </xf>
    <xf numFmtId="4" fontId="32" fillId="0" borderId="42" xfId="0" applyNumberFormat="1" applyFont="1" applyFill="1" applyBorder="1" applyAlignment="1">
      <alignment horizontal="right"/>
    </xf>
    <xf numFmtId="0" fontId="1" fillId="0" borderId="56" xfId="0" applyFont="1" applyFill="1" applyBorder="1" applyAlignment="1">
      <alignment horizontal="center" vertical="center"/>
    </xf>
    <xf numFmtId="0" fontId="1" fillId="0" borderId="39" xfId="25" applyFont="1" applyFill="1" applyBorder="1" applyAlignment="1">
      <alignment vertical="center" wrapText="1"/>
    </xf>
    <xf numFmtId="0" fontId="1" fillId="0" borderId="52" xfId="25" applyNumberFormat="1" applyFont="1" applyFill="1" applyBorder="1" applyAlignment="1">
      <alignment horizontal="center" wrapText="1"/>
    </xf>
    <xf numFmtId="0" fontId="1" fillId="0" borderId="53" xfId="25" applyFont="1" applyFill="1" applyBorder="1" applyAlignment="1">
      <alignment horizontal="center" wrapText="1"/>
    </xf>
    <xf numFmtId="4" fontId="32" fillId="0" borderId="54" xfId="0" applyNumberFormat="1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1" fillId="0" borderId="55" xfId="25" applyFont="1" applyFill="1" applyBorder="1" applyAlignment="1">
      <alignment vertical="center" wrapText="1"/>
    </xf>
    <xf numFmtId="0" fontId="1" fillId="0" borderId="57" xfId="25" applyNumberFormat="1" applyFont="1" applyFill="1" applyBorder="1" applyAlignment="1">
      <alignment horizontal="center" wrapText="1"/>
    </xf>
    <xf numFmtId="0" fontId="1" fillId="0" borderId="58" xfId="25" applyFont="1" applyFill="1" applyBorder="1" applyAlignment="1">
      <alignment horizontal="center" wrapText="1"/>
    </xf>
    <xf numFmtId="4" fontId="32" fillId="0" borderId="22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Alignment="1" applyProtection="1">
      <alignment horizontal="right"/>
      <protection hidden="1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/>
    <xf numFmtId="4" fontId="30" fillId="0" borderId="0" xfId="0" applyNumberFormat="1" applyFont="1" applyFill="1" applyBorder="1"/>
    <xf numFmtId="4" fontId="1" fillId="0" borderId="0" xfId="0" applyNumberFormat="1" applyFont="1" applyFill="1" applyAlignment="1">
      <alignment shrinkToFit="1"/>
    </xf>
    <xf numFmtId="0" fontId="33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0" fontId="12" fillId="0" borderId="59" xfId="0" applyFont="1" applyBorder="1" applyProtection="1">
      <protection hidden="1"/>
    </xf>
    <xf numFmtId="0" fontId="1" fillId="0" borderId="60" xfId="0" applyFont="1" applyBorder="1" applyProtection="1">
      <protection hidden="1"/>
    </xf>
    <xf numFmtId="0" fontId="12" fillId="0" borderId="60" xfId="0" applyFont="1" applyBorder="1" applyProtection="1">
      <protection hidden="1"/>
    </xf>
    <xf numFmtId="0" fontId="1" fillId="0" borderId="61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left"/>
      <protection hidden="1"/>
    </xf>
    <xf numFmtId="0" fontId="1" fillId="0" borderId="63" xfId="0" applyFont="1" applyBorder="1" applyAlignment="1" applyProtection="1">
      <alignment horizontal="left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175" fontId="1" fillId="0" borderId="66" xfId="0" applyNumberFormat="1" applyFont="1" applyBorder="1" applyAlignment="1" applyProtection="1">
      <alignment horizontal="right"/>
      <protection hidden="1"/>
    </xf>
    <xf numFmtId="175" fontId="1" fillId="0" borderId="67" xfId="0" applyNumberFormat="1" applyFont="1" applyBorder="1" applyAlignment="1" applyProtection="1">
      <alignment horizontal="right"/>
      <protection hidden="1"/>
    </xf>
    <xf numFmtId="0" fontId="1" fillId="0" borderId="66" xfId="0" applyFont="1" applyBorder="1" applyAlignment="1" applyProtection="1">
      <alignment horizontal="center"/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" fillId="0" borderId="70" xfId="0" applyFont="1" applyBorder="1" applyProtection="1">
      <protection hidden="1"/>
    </xf>
    <xf numFmtId="0" fontId="1" fillId="0" borderId="71" xfId="0" applyFont="1" applyBorder="1" applyProtection="1">
      <protection hidden="1"/>
    </xf>
    <xf numFmtId="0" fontId="1" fillId="0" borderId="72" xfId="0" applyFont="1" applyFill="1" applyBorder="1" applyProtection="1">
      <protection hidden="1"/>
    </xf>
    <xf numFmtId="0" fontId="1" fillId="0" borderId="73" xfId="0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/>
      <protection hidden="1"/>
    </xf>
    <xf numFmtId="4" fontId="1" fillId="0" borderId="75" xfId="0" applyNumberFormat="1" applyFont="1" applyFill="1" applyBorder="1" applyAlignment="1" applyProtection="1">
      <alignment horizontal="right"/>
      <protection hidden="1"/>
    </xf>
    <xf numFmtId="4" fontId="1" fillId="0" borderId="76" xfId="0" applyNumberFormat="1" applyFont="1" applyFill="1" applyBorder="1" applyProtection="1">
      <protection hidden="1"/>
    </xf>
    <xf numFmtId="4" fontId="1" fillId="0" borderId="77" xfId="0" applyNumberFormat="1" applyFont="1" applyFill="1" applyBorder="1" applyAlignment="1" applyProtection="1">
      <alignment horizontal="right" shrinkToFit="1"/>
      <protection hidden="1"/>
    </xf>
    <xf numFmtId="0" fontId="1" fillId="0" borderId="78" xfId="0" applyFont="1" applyFill="1" applyBorder="1" applyProtection="1">
      <protection hidden="1"/>
    </xf>
    <xf numFmtId="0" fontId="1" fillId="0" borderId="79" xfId="0" applyFont="1" applyFill="1" applyBorder="1" applyProtection="1">
      <protection hidden="1"/>
    </xf>
    <xf numFmtId="4" fontId="1" fillId="0" borderId="80" xfId="0" applyNumberFormat="1" applyFont="1" applyFill="1" applyBorder="1" applyProtection="1">
      <protection hidden="1"/>
    </xf>
    <xf numFmtId="4" fontId="1" fillId="0" borderId="81" xfId="0" applyNumberFormat="1" applyFont="1" applyFill="1" applyBorder="1" applyAlignment="1" applyProtection="1">
      <alignment horizontal="right"/>
      <protection hidden="1"/>
    </xf>
    <xf numFmtId="4" fontId="1" fillId="0" borderId="82" xfId="0" applyNumberFormat="1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 shrinkToFit="1"/>
      <protection hidden="1"/>
    </xf>
    <xf numFmtId="0" fontId="12" fillId="0" borderId="68" xfId="0" applyFont="1" applyFill="1" applyBorder="1" applyProtection="1">
      <protection hidden="1"/>
    </xf>
    <xf numFmtId="0" fontId="10" fillId="0" borderId="69" xfId="0" applyFont="1" applyFill="1" applyBorder="1" applyProtection="1">
      <protection hidden="1"/>
    </xf>
    <xf numFmtId="4" fontId="10" fillId="0" borderId="84" xfId="0" applyNumberFormat="1" applyFont="1" applyFill="1" applyBorder="1" applyProtection="1">
      <protection hidden="1"/>
    </xf>
    <xf numFmtId="4" fontId="10" fillId="0" borderId="85" xfId="0" applyNumberFormat="1" applyFont="1" applyFill="1" applyBorder="1" applyProtection="1">
      <protection hidden="1"/>
    </xf>
    <xf numFmtId="4" fontId="10" fillId="0" borderId="86" xfId="0" applyNumberFormat="1" applyFont="1" applyFill="1" applyBorder="1" applyProtection="1">
      <protection hidden="1"/>
    </xf>
    <xf numFmtId="4" fontId="10" fillId="0" borderId="87" xfId="0" applyNumberFormat="1" applyFont="1" applyFill="1" applyBorder="1" applyAlignment="1" applyProtection="1">
      <alignment horizontal="right"/>
      <protection hidden="1"/>
    </xf>
    <xf numFmtId="4" fontId="1" fillId="0" borderId="0" xfId="26" applyNumberFormat="1" applyFont="1" applyFill="1" applyAlignment="1" applyProtection="1">
      <alignment horizontal="right" shrinkToFit="1"/>
      <protection hidden="1"/>
    </xf>
    <xf numFmtId="10" fontId="1" fillId="0" borderId="0" xfId="1" applyNumberFormat="1" applyFont="1" applyFill="1" applyBorder="1" applyAlignment="1" applyProtection="1">
      <alignment horizontal="left" inden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4" fontId="19" fillId="0" borderId="0" xfId="0" applyNumberFormat="1" applyFont="1" applyFill="1" applyAlignment="1">
      <alignment shrinkToFit="1"/>
    </xf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shrinkToFit="1"/>
      <protection hidden="1"/>
    </xf>
    <xf numFmtId="174" fontId="1" fillId="0" borderId="0" xfId="0" applyNumberFormat="1" applyFont="1" applyFill="1" applyBorder="1" applyAlignment="1" applyProtection="1">
      <alignment horizontal="left" shrinkToFit="1"/>
      <protection hidden="1"/>
    </xf>
    <xf numFmtId="0" fontId="19" fillId="0" borderId="0" xfId="0" applyFont="1" applyFill="1" applyBorder="1" applyAlignment="1">
      <alignment vertical="top"/>
    </xf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 shrinkToFit="1"/>
    </xf>
    <xf numFmtId="0" fontId="2" fillId="0" borderId="38" xfId="0" applyFont="1" applyFill="1" applyBorder="1" applyAlignment="1">
      <alignment horizontal="left" vertical="top" wrapText="1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1" fillId="0" borderId="66" xfId="0" applyFont="1" applyBorder="1" applyAlignment="1" applyProtection="1">
      <alignment wrapText="1"/>
      <protection hidden="1"/>
    </xf>
    <xf numFmtId="0" fontId="21" fillId="0" borderId="0" xfId="26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5" fillId="0" borderId="0" xfId="26" applyFont="1" applyFill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1" fillId="0" borderId="0" xfId="0" applyFont="1" applyAlignment="1">
      <alignment horizontal="center" vertical="center"/>
    </xf>
    <xf numFmtId="1" fontId="0" fillId="0" borderId="0" xfId="0" applyNumberFormat="1" applyAlignment="1">
      <alignment horizontal="left" shrinkToFi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5" fillId="0" borderId="0" xfId="0" applyFont="1" applyFill="1" applyAlignment="1" applyProtection="1">
      <alignment horizontal="left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P635"/>
  <sheetViews>
    <sheetView showGridLines="0" zoomScaleNormal="100" workbookViewId="0">
      <selection activeCell="I13" sqref="I13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1.85546875" style="10" customWidth="1"/>
    <col min="4" max="4" width="16.425781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4.7109375" style="8" customWidth="1"/>
    <col min="16" max="16" width="12.140625" style="8" customWidth="1"/>
    <col min="17" max="16384" width="9.140625" style="8"/>
  </cols>
  <sheetData>
    <row r="1" spans="1:16" ht="31.5" customHeight="1" x14ac:dyDescent="0.3">
      <c r="A1" s="273" t="s">
        <v>125</v>
      </c>
      <c r="B1" s="274"/>
      <c r="C1" s="274"/>
      <c r="D1" s="274"/>
      <c r="E1" s="274"/>
      <c r="F1" s="274"/>
      <c r="G1" s="275"/>
      <c r="H1" s="275"/>
    </row>
    <row r="2" spans="1:16" ht="28.5" customHeight="1" x14ac:dyDescent="0.3">
      <c r="A2" s="280" t="s">
        <v>104</v>
      </c>
      <c r="B2" s="281"/>
      <c r="C2" s="281"/>
      <c r="D2" s="281"/>
      <c r="E2" s="279"/>
      <c r="F2" s="279"/>
      <c r="G2" s="279"/>
      <c r="H2" s="279"/>
      <c r="I2" s="279"/>
      <c r="J2" s="279"/>
      <c r="K2" s="279"/>
      <c r="L2" s="279"/>
      <c r="N2" s="90"/>
    </row>
    <row r="3" spans="1:16" ht="20.25" x14ac:dyDescent="0.3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N3" s="90"/>
    </row>
    <row r="4" spans="1:16" ht="14.25" x14ac:dyDescent="0.2">
      <c r="A4" s="9"/>
      <c r="B4" s="7"/>
      <c r="D4" s="11"/>
    </row>
    <row r="5" spans="1:16" ht="14.25" x14ac:dyDescent="0.2">
      <c r="A5" s="221"/>
      <c r="B5" s="4"/>
      <c r="D5" s="11"/>
    </row>
    <row r="6" spans="1:16" x14ac:dyDescent="0.2">
      <c r="B6" s="7"/>
    </row>
    <row r="7" spans="1:16" ht="15.75" x14ac:dyDescent="0.25">
      <c r="D7" s="222" t="s">
        <v>105</v>
      </c>
      <c r="E7" s="223">
        <v>2022</v>
      </c>
      <c r="H7" s="12"/>
      <c r="I7" s="12"/>
    </row>
    <row r="8" spans="1:16" ht="13.5" thickBot="1" x14ac:dyDescent="0.25">
      <c r="K8" s="48"/>
      <c r="N8" s="19" t="s">
        <v>56</v>
      </c>
    </row>
    <row r="9" spans="1:16" ht="16.5" customHeight="1" thickTop="1" x14ac:dyDescent="0.25">
      <c r="A9" s="13" t="s">
        <v>3</v>
      </c>
      <c r="B9" s="53" t="s">
        <v>50</v>
      </c>
      <c r="C9" s="54" t="s">
        <v>30</v>
      </c>
      <c r="D9" s="55"/>
      <c r="E9" s="103" t="s">
        <v>12</v>
      </c>
      <c r="F9" s="108"/>
      <c r="G9" s="104" t="s">
        <v>13</v>
      </c>
      <c r="H9" s="282" t="s">
        <v>43</v>
      </c>
      <c r="I9" s="283"/>
      <c r="J9" s="283"/>
      <c r="K9" s="283"/>
      <c r="L9" s="284" t="s">
        <v>44</v>
      </c>
      <c r="M9" s="285"/>
      <c r="N9" s="286"/>
    </row>
    <row r="10" spans="1:16" ht="16.5" customHeight="1" x14ac:dyDescent="0.25">
      <c r="A10" s="56"/>
      <c r="B10" s="57"/>
      <c r="C10" s="58"/>
      <c r="D10" s="59"/>
      <c r="E10" s="101" t="s">
        <v>11</v>
      </c>
      <c r="F10" s="109"/>
      <c r="G10" s="102" t="s">
        <v>11</v>
      </c>
      <c r="H10" s="79"/>
      <c r="I10" s="80"/>
      <c r="J10" s="81"/>
      <c r="K10" s="81"/>
      <c r="L10" s="287" t="s">
        <v>117</v>
      </c>
      <c r="M10" s="288"/>
      <c r="N10" s="289"/>
    </row>
    <row r="11" spans="1:16" ht="33.75" customHeight="1" x14ac:dyDescent="0.25">
      <c r="A11" s="56"/>
      <c r="B11" s="57"/>
      <c r="C11" s="58"/>
      <c r="D11" s="59"/>
      <c r="E11" s="60"/>
      <c r="F11" s="110" t="s">
        <v>67</v>
      </c>
      <c r="G11" s="82"/>
      <c r="H11" s="290" t="s">
        <v>45</v>
      </c>
      <c r="I11" s="292" t="s">
        <v>118</v>
      </c>
      <c r="J11" s="294" t="s">
        <v>119</v>
      </c>
      <c r="K11" s="295"/>
      <c r="L11" s="296" t="s">
        <v>46</v>
      </c>
      <c r="M11" s="297"/>
      <c r="N11" s="298" t="s">
        <v>47</v>
      </c>
    </row>
    <row r="12" spans="1:16" ht="16.5" thickBot="1" x14ac:dyDescent="0.3">
      <c r="A12" s="14"/>
      <c r="B12" s="61"/>
      <c r="C12" s="15" t="s">
        <v>59</v>
      </c>
      <c r="D12" s="16" t="s">
        <v>58</v>
      </c>
      <c r="E12" s="62"/>
      <c r="F12" s="107"/>
      <c r="G12" s="83"/>
      <c r="H12" s="291"/>
      <c r="I12" s="293"/>
      <c r="J12" s="93" t="s">
        <v>31</v>
      </c>
      <c r="K12" s="93" t="s">
        <v>32</v>
      </c>
      <c r="L12" s="92" t="s">
        <v>15</v>
      </c>
      <c r="M12" s="91" t="s">
        <v>55</v>
      </c>
      <c r="N12" s="299"/>
    </row>
    <row r="13" spans="1:16" ht="43.5" customHeight="1" thickTop="1" x14ac:dyDescent="0.2">
      <c r="A13" s="189">
        <v>1025</v>
      </c>
      <c r="B13" s="190" t="str">
        <f>'1025'!$E$2</f>
        <v xml:space="preserve">Základní škola a Mateřská škola při Priessnitzových léčebných lázních a.s., Jeseník  </v>
      </c>
      <c r="C13" s="191" t="s">
        <v>68</v>
      </c>
      <c r="D13" s="192" t="s">
        <v>69</v>
      </c>
      <c r="E13" s="106">
        <f>'1025'!G16</f>
        <v>10959744.199999999</v>
      </c>
      <c r="F13" s="97">
        <f>'1025'!G17</f>
        <v>0</v>
      </c>
      <c r="G13" s="96">
        <f>'1025'!G18</f>
        <v>10985598.289999999</v>
      </c>
      <c r="H13" s="106">
        <f>'1025'!G21</f>
        <v>25854.089999999851</v>
      </c>
      <c r="I13" s="96">
        <f>'1025'!I26</f>
        <v>0</v>
      </c>
      <c r="J13" s="98">
        <f t="shared" ref="J13:J24" si="0">IF((H13&lt;0),0,(IF((H13-I13)&lt;0,0,(H13-I13))))</f>
        <v>25854.089999999851</v>
      </c>
      <c r="K13" s="127">
        <f t="shared" ref="K13:K24" si="1">IF((H13&lt;0),(H13-I13),(IF((H13-I13)&lt;0,(H13-I13),0)))</f>
        <v>0</v>
      </c>
      <c r="L13" s="95">
        <f>'1025'!G30</f>
        <v>0</v>
      </c>
      <c r="M13" s="96">
        <f>'1025'!G31</f>
        <v>25854.089999999851</v>
      </c>
      <c r="N13" s="193"/>
      <c r="O13" s="69"/>
      <c r="P13" s="69"/>
    </row>
    <row r="14" spans="1:16" ht="30" customHeight="1" x14ac:dyDescent="0.2">
      <c r="A14" s="194">
        <v>1026</v>
      </c>
      <c r="B14" s="195" t="str">
        <f>'1026'!$E$2</f>
        <v xml:space="preserve">Základní škola a Mateřská škola při Sanatoriu Edel Zlaté Hory  </v>
      </c>
      <c r="C14" s="196" t="s">
        <v>70</v>
      </c>
      <c r="D14" s="197" t="s">
        <v>71</v>
      </c>
      <c r="E14" s="117">
        <f>'1026'!G16</f>
        <v>6123243.4699999997</v>
      </c>
      <c r="F14" s="118">
        <f>'1026'!G17</f>
        <v>0</v>
      </c>
      <c r="G14" s="119">
        <f>'1026'!G18</f>
        <v>6123422.3200000003</v>
      </c>
      <c r="H14" s="117">
        <f>'1026'!G21</f>
        <v>178.85000000055879</v>
      </c>
      <c r="I14" s="120">
        <f>'1026'!I26</f>
        <v>0</v>
      </c>
      <c r="J14" s="121">
        <f t="shared" si="0"/>
        <v>178.85000000055879</v>
      </c>
      <c r="K14" s="122">
        <f t="shared" si="1"/>
        <v>0</v>
      </c>
      <c r="L14" s="117">
        <f>'1026'!G30</f>
        <v>0</v>
      </c>
      <c r="M14" s="119">
        <f>'1026'!G31</f>
        <v>178.85000000055879</v>
      </c>
      <c r="N14" s="198"/>
      <c r="O14" s="69"/>
      <c r="P14" s="69"/>
    </row>
    <row r="15" spans="1:16" ht="30" customHeight="1" x14ac:dyDescent="0.2">
      <c r="A15" s="194">
        <v>1043</v>
      </c>
      <c r="B15" s="195" t="str">
        <f>'1043'!$E$2</f>
        <v>Základní škola a Mateřská škola Jeseník, Fučíkova 312</v>
      </c>
      <c r="C15" s="196" t="s">
        <v>73</v>
      </c>
      <c r="D15" s="197" t="s">
        <v>74</v>
      </c>
      <c r="E15" s="129">
        <f>'1043'!G16</f>
        <v>42062404.090000004</v>
      </c>
      <c r="F15" s="123">
        <f>'1043'!G17</f>
        <v>0</v>
      </c>
      <c r="G15" s="117">
        <f>'1043'!G18</f>
        <v>42065314.259999998</v>
      </c>
      <c r="H15" s="129">
        <f>'1043'!G21</f>
        <v>2910.1699999943376</v>
      </c>
      <c r="I15" s="123">
        <f>'1043'!I26</f>
        <v>0</v>
      </c>
      <c r="J15" s="121">
        <f t="shared" si="0"/>
        <v>2910.1699999943376</v>
      </c>
      <c r="K15" s="122">
        <f t="shared" si="1"/>
        <v>0</v>
      </c>
      <c r="L15" s="129">
        <f>'1043'!G30</f>
        <v>0</v>
      </c>
      <c r="M15" s="123">
        <f>'1043'!G31</f>
        <v>2910.1699999943376</v>
      </c>
      <c r="N15" s="198"/>
      <c r="O15" s="69"/>
      <c r="P15" s="69"/>
    </row>
    <row r="16" spans="1:16" ht="30" customHeight="1" x14ac:dyDescent="0.2">
      <c r="A16" s="194">
        <v>1113</v>
      </c>
      <c r="B16" s="195" t="str">
        <f>'1113'!$E$2</f>
        <v>Gymnázium, Jeseník, Komenského 281</v>
      </c>
      <c r="C16" s="196" t="s">
        <v>76</v>
      </c>
      <c r="D16" s="197" t="s">
        <v>74</v>
      </c>
      <c r="E16" s="129">
        <f>'1113'!G16</f>
        <v>44117848.420000002</v>
      </c>
      <c r="F16" s="123">
        <f>'1113'!G17</f>
        <v>0</v>
      </c>
      <c r="G16" s="117">
        <f>'1113'!G18</f>
        <v>44117848.419999994</v>
      </c>
      <c r="H16" s="129">
        <f>'1113'!G21</f>
        <v>-7.4505805969238281E-9</v>
      </c>
      <c r="I16" s="123">
        <f>'1113'!I26</f>
        <v>0</v>
      </c>
      <c r="J16" s="121">
        <f t="shared" si="0"/>
        <v>0</v>
      </c>
      <c r="K16" s="122">
        <f t="shared" si="1"/>
        <v>-7.4505805969238281E-9</v>
      </c>
      <c r="L16" s="129">
        <f>'1113'!G30</f>
        <v>0</v>
      </c>
      <c r="M16" s="123">
        <f>'1113'!G31</f>
        <v>-7.4505805969238281E-9</v>
      </c>
      <c r="N16" s="198"/>
      <c r="O16" s="69"/>
      <c r="P16" s="69"/>
    </row>
    <row r="17" spans="1:16" ht="30" customHeight="1" x14ac:dyDescent="0.2">
      <c r="A17" s="194">
        <v>1142</v>
      </c>
      <c r="B17" s="195" t="str">
        <f>'1142'!$E$2</f>
        <v>Střední průmyslová škola Jeseník</v>
      </c>
      <c r="C17" s="196" t="s">
        <v>78</v>
      </c>
      <c r="D17" s="197" t="s">
        <v>74</v>
      </c>
      <c r="E17" s="129">
        <f>'1142'!G16</f>
        <v>67184066.289999992</v>
      </c>
      <c r="F17" s="123">
        <f>'1142'!G17</f>
        <v>281845.86</v>
      </c>
      <c r="G17" s="117">
        <f>'1142'!G18</f>
        <v>67918484.730000004</v>
      </c>
      <c r="H17" s="129">
        <f>'1142'!G21</f>
        <v>734418.44000001252</v>
      </c>
      <c r="I17" s="123">
        <f>'1142'!I26</f>
        <v>0</v>
      </c>
      <c r="J17" s="121">
        <f t="shared" si="0"/>
        <v>734418.44000001252</v>
      </c>
      <c r="K17" s="122">
        <f t="shared" si="1"/>
        <v>0</v>
      </c>
      <c r="L17" s="129">
        <f>'1142'!G30</f>
        <v>40000</v>
      </c>
      <c r="M17" s="123">
        <f>'1142'!G31</f>
        <v>694418.44000001252</v>
      </c>
      <c r="N17" s="198"/>
      <c r="O17" s="69"/>
      <c r="P17" s="69"/>
    </row>
    <row r="18" spans="1:16" ht="30" customHeight="1" x14ac:dyDescent="0.2">
      <c r="A18" s="194">
        <v>1175</v>
      </c>
      <c r="B18" s="195" t="str">
        <f>'1175'!$E$2</f>
        <v>Hotelová škola Vincenze Priessnitze a Obchodní akademie Jeseník</v>
      </c>
      <c r="C18" s="196" t="s">
        <v>80</v>
      </c>
      <c r="D18" s="197" t="s">
        <v>74</v>
      </c>
      <c r="E18" s="129">
        <f>'1175'!G16</f>
        <v>25209520.920000002</v>
      </c>
      <c r="F18" s="123">
        <f>'1175'!G17</f>
        <v>0</v>
      </c>
      <c r="G18" s="117">
        <f>'1175'!G18</f>
        <v>25390303.719999999</v>
      </c>
      <c r="H18" s="129">
        <f>'1175'!G21</f>
        <v>180782.79999999702</v>
      </c>
      <c r="I18" s="123">
        <f>'1175'!I26</f>
        <v>0</v>
      </c>
      <c r="J18" s="121">
        <f t="shared" si="0"/>
        <v>180782.79999999702</v>
      </c>
      <c r="K18" s="122">
        <f t="shared" si="1"/>
        <v>0</v>
      </c>
      <c r="L18" s="129">
        <f>'1175'!G30</f>
        <v>0</v>
      </c>
      <c r="M18" s="123">
        <f>'1175'!G31</f>
        <v>180782.79999999702</v>
      </c>
      <c r="N18" s="198"/>
      <c r="O18" s="69"/>
      <c r="P18" s="69"/>
    </row>
    <row r="19" spans="1:16" ht="30" customHeight="1" x14ac:dyDescent="0.2">
      <c r="A19" s="194">
        <v>1225</v>
      </c>
      <c r="B19" s="195" t="str">
        <f>'1225'!$E$2</f>
        <v>Střední škola řemesel a Odborné učiliště Lipová - lázně</v>
      </c>
      <c r="C19" s="196" t="s">
        <v>81</v>
      </c>
      <c r="D19" s="197" t="s">
        <v>82</v>
      </c>
      <c r="E19" s="129">
        <f>'1225'!G16</f>
        <v>50374909.469999999</v>
      </c>
      <c r="F19" s="123">
        <f>'1225'!G17</f>
        <v>0</v>
      </c>
      <c r="G19" s="117">
        <f>'1225'!G18</f>
        <v>50433482.640000001</v>
      </c>
      <c r="H19" s="129">
        <f>'1225'!G21</f>
        <v>58573.170000001788</v>
      </c>
      <c r="I19" s="123">
        <f>'1225'!I26</f>
        <v>0</v>
      </c>
      <c r="J19" s="121">
        <f t="shared" si="0"/>
        <v>58573.170000001788</v>
      </c>
      <c r="K19" s="122">
        <f t="shared" si="1"/>
        <v>0</v>
      </c>
      <c r="L19" s="129">
        <f>'1225'!G30</f>
        <v>40000</v>
      </c>
      <c r="M19" s="123">
        <f>'1225'!G31</f>
        <v>18573.170000001788</v>
      </c>
      <c r="N19" s="198"/>
      <c r="O19" s="69"/>
      <c r="P19" s="69"/>
    </row>
    <row r="20" spans="1:16" ht="30" customHeight="1" x14ac:dyDescent="0.2">
      <c r="A20" s="194">
        <v>1226</v>
      </c>
      <c r="B20" s="195" t="str">
        <f>'1226'!$E$2</f>
        <v>Střední škola gastronomie, farmářství a služeb Jeseník</v>
      </c>
      <c r="C20" s="196" t="s">
        <v>83</v>
      </c>
      <c r="D20" s="197" t="s">
        <v>74</v>
      </c>
      <c r="E20" s="129">
        <f>'1226'!G16</f>
        <v>68570719.449999988</v>
      </c>
      <c r="F20" s="123">
        <f>'1226'!G17</f>
        <v>7510</v>
      </c>
      <c r="G20" s="117">
        <f>'1226'!G18</f>
        <v>69696284.730000004</v>
      </c>
      <c r="H20" s="129">
        <f>'1226'!G21</f>
        <v>1125565.2800000161</v>
      </c>
      <c r="I20" s="123">
        <f>'1226'!I26</f>
        <v>0</v>
      </c>
      <c r="J20" s="121">
        <f t="shared" si="0"/>
        <v>1125565.2800000161</v>
      </c>
      <c r="K20" s="122">
        <f t="shared" si="1"/>
        <v>0</v>
      </c>
      <c r="L20" s="129">
        <f>'1226'!G30</f>
        <v>30000</v>
      </c>
      <c r="M20" s="123">
        <f>'1226'!G31</f>
        <v>1095565.2800000161</v>
      </c>
      <c r="N20" s="198"/>
      <c r="O20" s="69"/>
      <c r="P20" s="69"/>
    </row>
    <row r="21" spans="1:16" ht="30" customHeight="1" x14ac:dyDescent="0.2">
      <c r="A21" s="194">
        <v>1314</v>
      </c>
      <c r="B21" s="195" t="str">
        <f>'1314'!$E$2</f>
        <v>Základní umělecká škola Karla Ditterse Vidnava</v>
      </c>
      <c r="C21" s="196" t="s">
        <v>85</v>
      </c>
      <c r="D21" s="197" t="s">
        <v>86</v>
      </c>
      <c r="E21" s="129">
        <f>'1314'!G16</f>
        <v>9185339.0500000007</v>
      </c>
      <c r="F21" s="123">
        <f>'1314'!G17</f>
        <v>0</v>
      </c>
      <c r="G21" s="117">
        <f>'1314'!G18</f>
        <v>9185339.0500000007</v>
      </c>
      <c r="H21" s="129">
        <f>'1314'!G21</f>
        <v>0</v>
      </c>
      <c r="I21" s="123">
        <f>'1314'!I26</f>
        <v>0</v>
      </c>
      <c r="J21" s="121">
        <f t="shared" si="0"/>
        <v>0</v>
      </c>
      <c r="K21" s="122">
        <f t="shared" si="1"/>
        <v>0</v>
      </c>
      <c r="L21" s="129">
        <f>'1314'!G30</f>
        <v>0</v>
      </c>
      <c r="M21" s="123">
        <f>'1314'!G31</f>
        <v>0</v>
      </c>
      <c r="N21" s="198"/>
      <c r="O21" s="69"/>
      <c r="P21" s="69"/>
    </row>
    <row r="22" spans="1:16" ht="30" customHeight="1" x14ac:dyDescent="0.2">
      <c r="A22" s="194">
        <v>1315</v>
      </c>
      <c r="B22" s="195" t="str">
        <f>'1315'!$E$2</f>
        <v>Základní umělecká škola  Franze Schuberta  Zlaté Hory</v>
      </c>
      <c r="C22" s="196" t="s">
        <v>87</v>
      </c>
      <c r="D22" s="197" t="s">
        <v>71</v>
      </c>
      <c r="E22" s="129">
        <f>'1315'!G16</f>
        <v>4386540.91</v>
      </c>
      <c r="F22" s="123">
        <f>'1315'!G17</f>
        <v>0</v>
      </c>
      <c r="G22" s="117">
        <f>'1315'!G18</f>
        <v>4396937.49</v>
      </c>
      <c r="H22" s="129">
        <f>'1315'!G21</f>
        <v>10396.580000000075</v>
      </c>
      <c r="I22" s="123">
        <f>'1315'!I26</f>
        <v>0</v>
      </c>
      <c r="J22" s="121">
        <f t="shared" si="0"/>
        <v>10396.580000000075</v>
      </c>
      <c r="K22" s="122">
        <f t="shared" si="1"/>
        <v>0</v>
      </c>
      <c r="L22" s="129">
        <f>'1315'!G30</f>
        <v>2079</v>
      </c>
      <c r="M22" s="123">
        <f>'1315'!G31</f>
        <v>8317.5800000000745</v>
      </c>
      <c r="N22" s="198"/>
      <c r="O22" s="69"/>
      <c r="P22" s="69"/>
    </row>
    <row r="23" spans="1:16" ht="30" customHeight="1" x14ac:dyDescent="0.2">
      <c r="A23" s="194">
        <v>1407</v>
      </c>
      <c r="B23" s="195" t="str">
        <f>'1407'!$E$2</f>
        <v>Dětský domov a Školní jídelna, Černá Voda 1</v>
      </c>
      <c r="C23" s="196" t="s">
        <v>89</v>
      </c>
      <c r="D23" s="197" t="s">
        <v>90</v>
      </c>
      <c r="E23" s="129">
        <f>'1407'!G16</f>
        <v>14073577.74</v>
      </c>
      <c r="F23" s="123">
        <f>'1407'!G17</f>
        <v>6504.51</v>
      </c>
      <c r="G23" s="117">
        <f>'1407'!G18</f>
        <v>14075016.77</v>
      </c>
      <c r="H23" s="129">
        <f>'1407'!G21</f>
        <v>1439.0299999993294</v>
      </c>
      <c r="I23" s="123">
        <f>'1407'!I26</f>
        <v>0</v>
      </c>
      <c r="J23" s="121">
        <f t="shared" si="0"/>
        <v>1439.0299999993294</v>
      </c>
      <c r="K23" s="122">
        <f t="shared" si="1"/>
        <v>0</v>
      </c>
      <c r="L23" s="129">
        <f>'1407'!G30</f>
        <v>0</v>
      </c>
      <c r="M23" s="123">
        <f>'1407'!G31</f>
        <v>1439.0299999993294</v>
      </c>
      <c r="N23" s="198"/>
      <c r="O23" s="69"/>
      <c r="P23" s="69"/>
    </row>
    <row r="24" spans="1:16" ht="30" customHeight="1" thickBot="1" x14ac:dyDescent="0.25">
      <c r="A24" s="199">
        <v>1408</v>
      </c>
      <c r="B24" s="200" t="str">
        <f>'1408'!$E$2</f>
        <v>Dětský domov a Školní jídelna,  Jeseník, Priessnitzova 405</v>
      </c>
      <c r="C24" s="201" t="s">
        <v>91</v>
      </c>
      <c r="D24" s="202" t="s">
        <v>69</v>
      </c>
      <c r="E24" s="130">
        <f>'1408'!G16</f>
        <v>18381790.399999999</v>
      </c>
      <c r="F24" s="126">
        <f>'1408'!G17</f>
        <v>6080.88</v>
      </c>
      <c r="G24" s="124">
        <f>'1408'!G18</f>
        <v>18436781.469999999</v>
      </c>
      <c r="H24" s="130">
        <f>'1408'!G21</f>
        <v>54991.070000000298</v>
      </c>
      <c r="I24" s="126">
        <f>'1408'!G23</f>
        <v>0</v>
      </c>
      <c r="J24" s="128">
        <f t="shared" si="0"/>
        <v>54991.070000000298</v>
      </c>
      <c r="K24" s="125">
        <f t="shared" si="1"/>
        <v>0</v>
      </c>
      <c r="L24" s="130">
        <f>'1408'!G30</f>
        <v>0</v>
      </c>
      <c r="M24" s="126">
        <f>'1408'!G31</f>
        <v>54991.070000000298</v>
      </c>
      <c r="N24" s="203"/>
      <c r="O24" s="69"/>
      <c r="P24" s="69"/>
    </row>
    <row r="25" spans="1:16" ht="15.75" thickTop="1" x14ac:dyDescent="0.25">
      <c r="A25" s="111" t="s">
        <v>48</v>
      </c>
      <c r="B25" s="112"/>
      <c r="C25" s="63"/>
      <c r="D25" s="63"/>
      <c r="E25" s="64">
        <f t="shared" ref="E25:N25" si="2">SUM(E13:E24)</f>
        <v>360629704.40999997</v>
      </c>
      <c r="F25" s="113">
        <f t="shared" si="2"/>
        <v>301941.25</v>
      </c>
      <c r="G25" s="77">
        <f t="shared" si="2"/>
        <v>362824813.88999999</v>
      </c>
      <c r="H25" s="64">
        <f t="shared" si="2"/>
        <v>2195109.4800000144</v>
      </c>
      <c r="I25" s="77">
        <f t="shared" si="2"/>
        <v>0</v>
      </c>
      <c r="J25" s="114">
        <f t="shared" si="2"/>
        <v>2195109.4800000219</v>
      </c>
      <c r="K25" s="113">
        <f t="shared" si="2"/>
        <v>-7.4505805969238281E-9</v>
      </c>
      <c r="L25" s="64">
        <f t="shared" si="2"/>
        <v>112079</v>
      </c>
      <c r="M25" s="115">
        <f t="shared" si="2"/>
        <v>2083030.4800000144</v>
      </c>
      <c r="N25" s="116">
        <f t="shared" si="2"/>
        <v>0</v>
      </c>
    </row>
    <row r="26" spans="1:16" ht="15.75" customHeight="1" thickBot="1" x14ac:dyDescent="0.25">
      <c r="A26" s="65"/>
      <c r="B26" s="66"/>
      <c r="C26" s="17"/>
      <c r="D26" s="17"/>
      <c r="E26" s="67"/>
      <c r="F26" s="44"/>
      <c r="G26" s="43"/>
      <c r="H26" s="42"/>
      <c r="I26" s="43"/>
      <c r="J26" s="87" t="s">
        <v>33</v>
      </c>
      <c r="K26" s="76">
        <f>J25+K25</f>
        <v>2195109.4800000144</v>
      </c>
      <c r="L26" s="89" t="s">
        <v>49</v>
      </c>
      <c r="M26" s="88"/>
      <c r="N26" s="68">
        <f>L25+M25+N25</f>
        <v>2195109.4800000144</v>
      </c>
    </row>
    <row r="27" spans="1:16" ht="15" thickTop="1" x14ac:dyDescent="0.2">
      <c r="A27" s="18"/>
      <c r="B27" s="70"/>
      <c r="C27" s="20"/>
      <c r="D27" s="20"/>
      <c r="E27" s="210"/>
      <c r="F27" s="210"/>
      <c r="G27" s="209"/>
      <c r="H27" s="211"/>
      <c r="I27" s="211"/>
      <c r="J27" s="71"/>
      <c r="N27" s="214"/>
    </row>
    <row r="28" spans="1:16" ht="14.25" x14ac:dyDescent="0.2">
      <c r="A28" s="18"/>
      <c r="B28" s="70"/>
      <c r="C28" s="20"/>
      <c r="D28" s="188"/>
      <c r="E28" s="212"/>
      <c r="F28" s="212"/>
      <c r="G28" s="212"/>
      <c r="H28" s="212"/>
      <c r="I28" s="212"/>
      <c r="J28" s="213"/>
    </row>
    <row r="29" spans="1:16" ht="14.25" x14ac:dyDescent="0.2">
      <c r="A29" s="70" t="s">
        <v>103</v>
      </c>
      <c r="B29" s="70"/>
      <c r="C29" s="70"/>
      <c r="D29" s="70"/>
      <c r="E29" s="72"/>
      <c r="F29" s="72"/>
      <c r="G29" s="73"/>
      <c r="H29" s="73"/>
      <c r="I29" s="73"/>
      <c r="J29" s="73"/>
      <c r="K29" s="4"/>
      <c r="L29" s="18"/>
      <c r="N29" s="69"/>
    </row>
    <row r="30" spans="1:16" ht="14.25" customHeight="1" x14ac:dyDescent="0.2">
      <c r="A30" s="70"/>
      <c r="B30" s="78"/>
      <c r="C30" s="78" t="s">
        <v>94</v>
      </c>
      <c r="D30" s="78"/>
      <c r="E30" s="78"/>
      <c r="F30" s="78"/>
      <c r="G30" s="78"/>
      <c r="H30" s="105">
        <f>SUMIF(H13:H24,"&gt;0")</f>
        <v>2195109.4800000219</v>
      </c>
      <c r="I30" s="272" t="s">
        <v>57</v>
      </c>
      <c r="J30" s="10"/>
      <c r="K30" s="215"/>
      <c r="L30" s="211"/>
      <c r="N30" s="18"/>
    </row>
    <row r="31" spans="1:16" ht="14.25" customHeight="1" x14ac:dyDescent="0.2">
      <c r="A31" s="70"/>
      <c r="B31" s="78"/>
      <c r="C31" s="78" t="s">
        <v>123</v>
      </c>
      <c r="D31" s="84"/>
      <c r="E31" s="85"/>
      <c r="F31" s="85"/>
      <c r="G31" s="85"/>
      <c r="H31" s="105">
        <f>SUMIF(H13:H24,"&lt;0")</f>
        <v>-7.4505805969238281E-9</v>
      </c>
      <c r="I31" s="272" t="s">
        <v>57</v>
      </c>
      <c r="J31" s="10"/>
      <c r="K31" s="268"/>
      <c r="L31" s="18"/>
      <c r="N31" s="18"/>
    </row>
    <row r="32" spans="1:16" ht="14.25" customHeight="1" x14ac:dyDescent="0.2">
      <c r="A32" s="70"/>
      <c r="B32" s="78"/>
      <c r="C32" s="78" t="s">
        <v>124</v>
      </c>
      <c r="D32" s="84"/>
      <c r="E32" s="85"/>
      <c r="F32" s="85"/>
      <c r="G32" s="85"/>
      <c r="H32" s="78"/>
      <c r="I32" s="272"/>
      <c r="J32" s="10"/>
      <c r="K32" s="215"/>
      <c r="L32" s="18"/>
      <c r="N32" s="18"/>
    </row>
    <row r="33" spans="1:14" ht="14.25" x14ac:dyDescent="0.2">
      <c r="A33" s="70"/>
      <c r="B33" s="78"/>
      <c r="C33" s="78"/>
      <c r="D33" s="78"/>
      <c r="E33" s="78"/>
      <c r="F33" s="78"/>
      <c r="G33" s="78"/>
      <c r="H33" s="78"/>
      <c r="I33" s="272"/>
      <c r="J33" s="10"/>
      <c r="K33" s="4"/>
      <c r="L33" s="18"/>
      <c r="N33" s="18"/>
    </row>
    <row r="34" spans="1:14" ht="14.25" x14ac:dyDescent="0.2">
      <c r="A34" s="70"/>
      <c r="B34" s="78"/>
      <c r="C34" s="78"/>
      <c r="D34" s="78"/>
      <c r="E34" s="78"/>
      <c r="F34" s="78"/>
      <c r="G34" s="78"/>
      <c r="H34" s="78"/>
      <c r="I34" s="272"/>
      <c r="J34" s="10"/>
      <c r="K34" s="4"/>
      <c r="L34" s="18"/>
      <c r="N34" s="18"/>
    </row>
    <row r="35" spans="1:14" ht="14.25" x14ac:dyDescent="0.2">
      <c r="A35" s="70"/>
      <c r="B35" s="78"/>
      <c r="C35" s="78"/>
      <c r="D35" s="78"/>
      <c r="E35" s="78"/>
      <c r="F35" s="78"/>
      <c r="G35" s="78"/>
      <c r="H35" s="105"/>
      <c r="I35" s="272"/>
    </row>
    <row r="36" spans="1:14" ht="14.25" x14ac:dyDescent="0.2">
      <c r="A36" s="70" t="s">
        <v>122</v>
      </c>
      <c r="B36" s="78"/>
      <c r="C36" s="78"/>
      <c r="D36" s="78"/>
      <c r="E36" s="78"/>
      <c r="F36" s="78"/>
      <c r="G36" s="78"/>
      <c r="H36" s="105"/>
      <c r="I36" s="10"/>
      <c r="J36" s="10"/>
      <c r="K36" s="215"/>
      <c r="L36" s="211"/>
      <c r="N36" s="18"/>
    </row>
    <row r="37" spans="1:14" ht="14.25" x14ac:dyDescent="0.2">
      <c r="A37" s="73"/>
      <c r="B37" s="73"/>
      <c r="C37" s="18" t="s">
        <v>94</v>
      </c>
      <c r="D37" s="74"/>
      <c r="E37" s="73"/>
      <c r="F37" s="73"/>
      <c r="G37" s="73"/>
      <c r="H37" s="105">
        <f>SUMIF(J13:J24,"&gt;0")</f>
        <v>2195109.4800000219</v>
      </c>
      <c r="I37" s="272" t="s">
        <v>57</v>
      </c>
      <c r="J37" s="10"/>
      <c r="K37" s="268"/>
      <c r="N37" s="18"/>
    </row>
    <row r="38" spans="1:14" s="7" customFormat="1" ht="14.25" x14ac:dyDescent="0.2">
      <c r="A38" s="73"/>
      <c r="B38" s="73"/>
      <c r="C38" s="4" t="s">
        <v>123</v>
      </c>
      <c r="D38" s="4"/>
      <c r="E38" s="4"/>
      <c r="F38" s="4"/>
      <c r="G38" s="4"/>
      <c r="H38" s="105">
        <f>SUMIF(K13:K24,"&lt;0")</f>
        <v>-7.4505805969238281E-9</v>
      </c>
      <c r="I38" s="272" t="s">
        <v>57</v>
      </c>
      <c r="J38" s="10"/>
      <c r="K38" s="215"/>
      <c r="L38" s="8"/>
      <c r="M38" s="8"/>
      <c r="N38" s="18"/>
    </row>
    <row r="39" spans="1:14" x14ac:dyDescent="0.2">
      <c r="C39" s="18" t="s">
        <v>124</v>
      </c>
      <c r="D39" s="86"/>
      <c r="E39" s="4"/>
      <c r="F39" s="4"/>
      <c r="G39" s="4"/>
      <c r="J39" s="216"/>
      <c r="K39" s="215"/>
    </row>
    <row r="40" spans="1:14" s="7" customFormat="1" ht="15" x14ac:dyDescent="0.2">
      <c r="A40" s="75"/>
      <c r="B40" s="75"/>
      <c r="C40" s="10"/>
      <c r="D40" s="10"/>
      <c r="L40" s="8"/>
      <c r="M40" s="8"/>
      <c r="N40" s="8"/>
    </row>
    <row r="41" spans="1:14" s="7" customFormat="1" ht="15.75" x14ac:dyDescent="0.25">
      <c r="A41" s="276"/>
      <c r="B41" s="277"/>
      <c r="C41" s="10"/>
      <c r="D41" s="10"/>
      <c r="L41" s="8"/>
      <c r="M41" s="8"/>
      <c r="N41" s="8"/>
    </row>
    <row r="42" spans="1:14" s="7" customFormat="1" ht="35.25" customHeight="1" x14ac:dyDescent="0.2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</row>
    <row r="43" spans="1:14" s="7" customFormat="1" ht="27" customHeight="1" x14ac:dyDescent="0.2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</row>
    <row r="44" spans="1:14" s="10" customFormat="1" ht="15" x14ac:dyDescent="0.2">
      <c r="A44" s="75"/>
      <c r="B44" s="75"/>
      <c r="E44" s="7"/>
      <c r="F44" s="7"/>
      <c r="G44" s="7"/>
      <c r="H44" s="7"/>
      <c r="I44" s="7"/>
      <c r="J44" s="7"/>
      <c r="K44" s="7"/>
      <c r="L44" s="8"/>
      <c r="M44" s="8"/>
      <c r="N44" s="8"/>
    </row>
    <row r="45" spans="1:14" s="10" customFormat="1" ht="15" x14ac:dyDescent="0.2">
      <c r="A45" s="75"/>
      <c r="B45" s="75"/>
      <c r="E45" s="7"/>
      <c r="F45" s="7"/>
      <c r="G45" s="7"/>
      <c r="H45" s="7"/>
      <c r="I45" s="7"/>
      <c r="J45" s="7"/>
      <c r="K45" s="7"/>
      <c r="L45" s="8"/>
      <c r="M45" s="8"/>
      <c r="N45" s="8"/>
    </row>
    <row r="46" spans="1:14" s="10" customFormat="1" ht="15" x14ac:dyDescent="0.2">
      <c r="A46" s="75"/>
      <c r="B46" s="75"/>
      <c r="E46" s="7"/>
      <c r="F46" s="7"/>
      <c r="G46" s="7"/>
      <c r="H46" s="7"/>
      <c r="I46" s="7"/>
      <c r="J46" s="7"/>
      <c r="K46" s="7"/>
      <c r="L46" s="8"/>
      <c r="M46" s="8"/>
      <c r="N46" s="8"/>
    </row>
    <row r="47" spans="1:14" s="10" customFormat="1" ht="15" x14ac:dyDescent="0.2">
      <c r="A47" s="75"/>
      <c r="B47" s="75"/>
      <c r="E47" s="7"/>
      <c r="F47" s="7"/>
      <c r="G47" s="7"/>
      <c r="H47" s="7"/>
      <c r="I47" s="7"/>
      <c r="J47" s="7"/>
      <c r="K47" s="7"/>
      <c r="L47" s="8"/>
      <c r="M47" s="8"/>
      <c r="N47" s="8"/>
    </row>
    <row r="48" spans="1:14" s="10" customFormat="1" ht="15" x14ac:dyDescent="0.2">
      <c r="A48" s="75"/>
      <c r="B48" s="75"/>
      <c r="E48" s="7"/>
      <c r="F48" s="7"/>
      <c r="G48" s="7"/>
      <c r="H48" s="7"/>
      <c r="I48" s="7"/>
      <c r="J48" s="7"/>
      <c r="K48" s="7"/>
      <c r="L48" s="8"/>
      <c r="M48" s="8"/>
      <c r="N48" s="8"/>
    </row>
    <row r="49" spans="1:14" s="10" customFormat="1" ht="15" x14ac:dyDescent="0.2">
      <c r="A49" s="75"/>
      <c r="B49" s="75"/>
      <c r="E49" s="7"/>
      <c r="F49" s="7"/>
      <c r="G49" s="7"/>
      <c r="H49" s="7"/>
      <c r="I49" s="7"/>
      <c r="J49" s="7"/>
      <c r="K49" s="7"/>
      <c r="L49" s="8"/>
      <c r="M49" s="8"/>
      <c r="N49" s="8"/>
    </row>
    <row r="50" spans="1:14" s="10" customFormat="1" ht="15" x14ac:dyDescent="0.2">
      <c r="A50" s="75"/>
      <c r="B50" s="75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14" s="10" customFormat="1" ht="15" x14ac:dyDescent="0.2">
      <c r="A51" s="75"/>
      <c r="B51" s="75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14" s="10" customFormat="1" ht="15" x14ac:dyDescent="0.2">
      <c r="A52" s="75"/>
      <c r="B52" s="75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14" s="10" customFormat="1" ht="15" x14ac:dyDescent="0.2">
      <c r="A53" s="75"/>
      <c r="B53" s="75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14" s="10" customFormat="1" ht="15" x14ac:dyDescent="0.2">
      <c r="A54" s="75"/>
      <c r="B54" s="75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14" s="10" customFormat="1" ht="15" x14ac:dyDescent="0.2">
      <c r="A55" s="75"/>
      <c r="B55" s="75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14" s="10" customFormat="1" ht="15" x14ac:dyDescent="0.2">
      <c r="A56" s="75"/>
      <c r="B56" s="75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14" s="10" customFormat="1" ht="15" x14ac:dyDescent="0.2">
      <c r="A57" s="75"/>
      <c r="B57" s="75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4" s="10" customFormat="1" ht="15" x14ac:dyDescent="0.2">
      <c r="A58" s="75"/>
      <c r="B58" s="75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10" customFormat="1" ht="15" x14ac:dyDescent="0.2">
      <c r="A59" s="75"/>
      <c r="B59" s="75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4" s="10" customFormat="1" ht="15" x14ac:dyDescent="0.2">
      <c r="A60" s="75"/>
      <c r="B60" s="75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4" s="10" customFormat="1" ht="15" x14ac:dyDescent="0.2">
      <c r="A61" s="75"/>
      <c r="B61" s="75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4" s="10" customFormat="1" ht="15" x14ac:dyDescent="0.2">
      <c r="A62" s="75"/>
      <c r="B62" s="75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4" s="10" customFormat="1" ht="15" x14ac:dyDescent="0.2">
      <c r="A63" s="75"/>
      <c r="B63" s="75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4" s="10" customFormat="1" ht="15" x14ac:dyDescent="0.2">
      <c r="A64" s="75"/>
      <c r="B64" s="75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5"/>
      <c r="B65" s="75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5"/>
      <c r="B66" s="75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5"/>
      <c r="B67" s="75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5"/>
      <c r="B68" s="75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5"/>
      <c r="B69" s="75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5"/>
      <c r="B70" s="75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5"/>
      <c r="B71" s="75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5"/>
      <c r="B72" s="75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5"/>
      <c r="B73" s="75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5"/>
      <c r="B74" s="75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5"/>
      <c r="B75" s="75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5"/>
      <c r="B76" s="75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5"/>
      <c r="B77" s="75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5"/>
      <c r="B78" s="75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5"/>
      <c r="B79" s="75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5"/>
      <c r="B80" s="75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5"/>
      <c r="B81" s="75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5"/>
      <c r="B82" s="75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5"/>
      <c r="B83" s="75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5"/>
      <c r="B84" s="75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5"/>
      <c r="B85" s="75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5"/>
      <c r="B86" s="75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5"/>
      <c r="B87" s="75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5"/>
      <c r="B88" s="75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5"/>
      <c r="B89" s="75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5"/>
      <c r="B90" s="75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5"/>
      <c r="B91" s="75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5"/>
      <c r="B92" s="75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5"/>
      <c r="B93" s="75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5"/>
      <c r="B94" s="75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5"/>
      <c r="B95" s="75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5"/>
      <c r="B96" s="75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5"/>
      <c r="B97" s="75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5"/>
      <c r="B98" s="75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5"/>
      <c r="B99" s="75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5"/>
      <c r="B100" s="75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5"/>
      <c r="B101" s="75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5"/>
      <c r="B102" s="75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5"/>
      <c r="B103" s="75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5"/>
      <c r="B104" s="75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5"/>
      <c r="B105" s="75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5"/>
      <c r="B106" s="75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5"/>
      <c r="B107" s="75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5"/>
      <c r="B108" s="75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5"/>
      <c r="B109" s="75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5"/>
      <c r="B110" s="75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5"/>
      <c r="B111" s="75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5"/>
      <c r="B112" s="75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5"/>
      <c r="B113" s="75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5"/>
      <c r="B114" s="75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5"/>
      <c r="B115" s="75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5"/>
      <c r="B116" s="75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5"/>
      <c r="B117" s="75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5"/>
      <c r="B118" s="75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5"/>
      <c r="B119" s="75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5"/>
      <c r="B120" s="75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5"/>
      <c r="B121" s="75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5"/>
      <c r="B122" s="75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5"/>
      <c r="B123" s="75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5"/>
      <c r="B124" s="75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5"/>
      <c r="B125" s="75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5"/>
      <c r="B126" s="75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5"/>
      <c r="B127" s="75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5"/>
      <c r="B128" s="75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5"/>
      <c r="B129" s="75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5"/>
      <c r="B130" s="75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5"/>
      <c r="B131" s="75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5"/>
      <c r="B132" s="75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5"/>
      <c r="B133" s="75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5"/>
      <c r="B134" s="75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5"/>
      <c r="B135" s="75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5"/>
      <c r="B136" s="75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5"/>
      <c r="B137" s="75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5"/>
      <c r="B138" s="75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5"/>
      <c r="B139" s="75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5"/>
      <c r="B140" s="75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5"/>
      <c r="B141" s="75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5"/>
      <c r="B142" s="75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5"/>
      <c r="B143" s="75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5"/>
      <c r="B144" s="75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5"/>
      <c r="B145" s="75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5"/>
      <c r="B146" s="75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5"/>
      <c r="B147" s="75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5"/>
      <c r="B148" s="75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5"/>
      <c r="B149" s="75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5"/>
      <c r="B150" s="75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5"/>
      <c r="B151" s="75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5"/>
      <c r="B152" s="75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5"/>
      <c r="B153" s="75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5"/>
      <c r="B154" s="75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5"/>
      <c r="B155" s="75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5"/>
      <c r="B156" s="75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5"/>
      <c r="B157" s="75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5"/>
      <c r="B158" s="75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5"/>
      <c r="B159" s="75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5"/>
      <c r="B160" s="75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5"/>
      <c r="B161" s="75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5"/>
      <c r="B162" s="75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5"/>
      <c r="B163" s="75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5"/>
      <c r="B164" s="75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5"/>
      <c r="B165" s="75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5"/>
      <c r="B166" s="75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5"/>
      <c r="B167" s="75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5"/>
      <c r="B168" s="75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5"/>
      <c r="B169" s="75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5"/>
      <c r="B170" s="75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5"/>
      <c r="B171" s="75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5"/>
      <c r="B172" s="75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5"/>
      <c r="B173" s="75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5"/>
      <c r="B174" s="75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5"/>
      <c r="B175" s="75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5"/>
      <c r="B176" s="75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5"/>
      <c r="B177" s="75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5"/>
      <c r="B178" s="75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5"/>
      <c r="B179" s="75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5"/>
      <c r="B180" s="75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5"/>
      <c r="B181" s="75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5"/>
      <c r="B182" s="75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5"/>
      <c r="B183" s="75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5"/>
      <c r="B184" s="75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5"/>
      <c r="B185" s="75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5"/>
      <c r="B186" s="75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5"/>
      <c r="B187" s="75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5"/>
      <c r="B188" s="75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5"/>
      <c r="B189" s="75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5"/>
      <c r="B190" s="75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5"/>
      <c r="B191" s="75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5"/>
      <c r="B192" s="75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5"/>
      <c r="B193" s="75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5"/>
      <c r="B194" s="75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5"/>
      <c r="B195" s="75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5"/>
      <c r="B196" s="75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5"/>
      <c r="B197" s="75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5"/>
      <c r="B198" s="75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5"/>
      <c r="B199" s="75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5"/>
      <c r="B200" s="75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5"/>
      <c r="B201" s="75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5"/>
      <c r="B202" s="75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5"/>
      <c r="B203" s="75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5"/>
      <c r="B204" s="75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5"/>
      <c r="B205" s="75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5"/>
      <c r="B206" s="75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5"/>
      <c r="B207" s="75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5"/>
      <c r="B208" s="75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5"/>
      <c r="B209" s="75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5"/>
      <c r="B210" s="75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5"/>
      <c r="B211" s="75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5"/>
      <c r="B212" s="75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5"/>
      <c r="B213" s="75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5"/>
      <c r="B214" s="75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5"/>
      <c r="B215" s="75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5"/>
      <c r="B216" s="75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5"/>
      <c r="B217" s="75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5"/>
      <c r="B218" s="75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5"/>
      <c r="B219" s="75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5"/>
      <c r="B220" s="75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5"/>
      <c r="B221" s="75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5"/>
      <c r="B222" s="75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5"/>
      <c r="B223" s="75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5"/>
      <c r="B224" s="75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5"/>
      <c r="B225" s="75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5"/>
      <c r="B226" s="75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5"/>
      <c r="B227" s="75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5"/>
      <c r="B228" s="75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5"/>
      <c r="B229" s="75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5"/>
      <c r="B230" s="75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5"/>
      <c r="B231" s="75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5"/>
      <c r="B232" s="75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5"/>
      <c r="B233" s="75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5"/>
      <c r="B234" s="75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5"/>
      <c r="B235" s="75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5"/>
      <c r="B236" s="75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5"/>
      <c r="B237" s="75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5"/>
      <c r="B238" s="75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5"/>
      <c r="B239" s="75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5"/>
      <c r="B240" s="75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5"/>
      <c r="B241" s="75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5"/>
      <c r="B242" s="75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5"/>
      <c r="B243" s="75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5"/>
      <c r="B244" s="75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5"/>
      <c r="B245" s="75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5"/>
      <c r="B246" s="75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5"/>
      <c r="B247" s="75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5"/>
      <c r="B248" s="75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5"/>
      <c r="B249" s="75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5"/>
      <c r="B250" s="75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5"/>
      <c r="B251" s="75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5"/>
      <c r="B252" s="75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5"/>
      <c r="B253" s="75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5"/>
      <c r="B254" s="75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5"/>
      <c r="B255" s="75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5"/>
      <c r="B256" s="75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5"/>
      <c r="B257" s="75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5"/>
      <c r="B258" s="75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5"/>
      <c r="B259" s="75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5"/>
      <c r="B260" s="75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5"/>
      <c r="B261" s="75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5"/>
      <c r="B262" s="75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5"/>
      <c r="B263" s="75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5"/>
      <c r="B264" s="75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5"/>
      <c r="B265" s="75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5"/>
      <c r="B266" s="75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5"/>
      <c r="B267" s="75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5"/>
      <c r="B268" s="75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5"/>
      <c r="B269" s="75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5"/>
      <c r="B270" s="75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5"/>
      <c r="B271" s="75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5"/>
      <c r="B272" s="75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5"/>
      <c r="B273" s="75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5"/>
      <c r="B274" s="75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5"/>
      <c r="B275" s="75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5"/>
      <c r="B276" s="75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5"/>
      <c r="B277" s="75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5"/>
      <c r="B278" s="75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5"/>
      <c r="B279" s="75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5"/>
      <c r="B280" s="75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5"/>
      <c r="B281" s="75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5"/>
      <c r="B282" s="75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5"/>
      <c r="B283" s="75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5"/>
      <c r="B284" s="75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5"/>
      <c r="B285" s="75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5"/>
      <c r="B286" s="75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5"/>
      <c r="B287" s="75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5"/>
      <c r="B288" s="75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5"/>
      <c r="B289" s="75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5"/>
      <c r="B290" s="75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5"/>
      <c r="B291" s="75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5"/>
      <c r="B292" s="75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5"/>
      <c r="B293" s="75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5"/>
      <c r="B294" s="75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5"/>
      <c r="B295" s="75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5"/>
      <c r="B296" s="75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5"/>
      <c r="B297" s="75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5"/>
      <c r="B298" s="75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5"/>
      <c r="B299" s="75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5"/>
      <c r="B300" s="75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5"/>
      <c r="B301" s="75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5"/>
      <c r="B302" s="75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5"/>
      <c r="B303" s="75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5"/>
      <c r="B304" s="75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5"/>
      <c r="B305" s="75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5"/>
      <c r="B306" s="75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5"/>
      <c r="B307" s="75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5"/>
      <c r="B308" s="75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5"/>
      <c r="B309" s="75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5"/>
      <c r="B310" s="75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5"/>
      <c r="B311" s="75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5"/>
      <c r="B312" s="75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5"/>
      <c r="B313" s="75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5"/>
      <c r="B314" s="75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5"/>
      <c r="B315" s="75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5"/>
      <c r="B316" s="75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5"/>
      <c r="B317" s="75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5"/>
      <c r="B318" s="75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5"/>
      <c r="B319" s="75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5"/>
      <c r="B320" s="75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5"/>
      <c r="B321" s="75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5"/>
      <c r="B322" s="75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5"/>
      <c r="B323" s="75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5"/>
      <c r="B324" s="75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5"/>
      <c r="B325" s="75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5"/>
      <c r="B326" s="75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5"/>
      <c r="B327" s="75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5"/>
      <c r="B328" s="75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5"/>
      <c r="B329" s="75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5"/>
      <c r="B330" s="75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5"/>
      <c r="B331" s="75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5"/>
      <c r="B332" s="75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5"/>
      <c r="B333" s="75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5"/>
      <c r="B334" s="75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5"/>
      <c r="B335" s="75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5"/>
      <c r="B336" s="75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5"/>
      <c r="B337" s="75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5"/>
      <c r="B338" s="75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5"/>
      <c r="B339" s="75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5"/>
      <c r="B340" s="75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5"/>
      <c r="B341" s="75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5"/>
      <c r="B342" s="75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5"/>
      <c r="B343" s="75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5"/>
      <c r="B344" s="75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5"/>
      <c r="B345" s="75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5"/>
      <c r="B346" s="75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5"/>
      <c r="B347" s="75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5"/>
      <c r="B348" s="75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5"/>
      <c r="B349" s="75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5"/>
      <c r="B350" s="75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5"/>
      <c r="B351" s="75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5"/>
      <c r="B352" s="75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5"/>
      <c r="B353" s="75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5"/>
      <c r="B354" s="75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5"/>
      <c r="B355" s="75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5"/>
      <c r="B356" s="75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5"/>
      <c r="B357" s="75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5"/>
      <c r="B358" s="75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5"/>
      <c r="B359" s="75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5"/>
      <c r="B360" s="75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5"/>
      <c r="B361" s="75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5"/>
      <c r="B362" s="75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5"/>
      <c r="B363" s="75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5"/>
      <c r="B364" s="75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5"/>
      <c r="B365" s="75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5"/>
      <c r="B366" s="75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5"/>
      <c r="B367" s="75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5"/>
      <c r="B368" s="75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5"/>
      <c r="B369" s="75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5"/>
      <c r="B370" s="75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5"/>
      <c r="B371" s="75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5"/>
      <c r="B372" s="75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5"/>
      <c r="B373" s="75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5"/>
      <c r="B374" s="75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5"/>
      <c r="B375" s="75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5"/>
      <c r="B376" s="75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5"/>
      <c r="B377" s="75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5"/>
      <c r="B378" s="75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5"/>
      <c r="B379" s="75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5"/>
      <c r="B380" s="75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5"/>
      <c r="B381" s="75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5"/>
      <c r="B382" s="75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5"/>
      <c r="B383" s="75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5"/>
      <c r="B384" s="75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5"/>
      <c r="B385" s="75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5"/>
      <c r="B386" s="75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5"/>
      <c r="B387" s="75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5"/>
      <c r="B388" s="75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5"/>
      <c r="B389" s="75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5"/>
      <c r="B390" s="75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5"/>
      <c r="B391" s="75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5"/>
      <c r="B392" s="75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5"/>
      <c r="B393" s="75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5"/>
      <c r="B394" s="75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5"/>
      <c r="B395" s="75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5"/>
      <c r="B396" s="75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5"/>
      <c r="B397" s="75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5"/>
      <c r="B398" s="75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5"/>
      <c r="B399" s="75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5"/>
      <c r="B400" s="75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5"/>
      <c r="B401" s="75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5"/>
      <c r="B402" s="75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5"/>
      <c r="B403" s="75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5"/>
      <c r="B404" s="75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5"/>
      <c r="B405" s="75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5"/>
      <c r="B406" s="75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5"/>
      <c r="B407" s="75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5"/>
      <c r="B408" s="75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5"/>
      <c r="B409" s="75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5"/>
      <c r="B410" s="75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5"/>
      <c r="B411" s="75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5"/>
      <c r="B412" s="75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5"/>
      <c r="B413" s="75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5"/>
      <c r="B414" s="75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5"/>
      <c r="B415" s="75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5"/>
      <c r="B416" s="75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5"/>
      <c r="B417" s="75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5"/>
      <c r="B418" s="75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5"/>
      <c r="B419" s="75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5"/>
      <c r="B420" s="75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5"/>
      <c r="B421" s="75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5"/>
      <c r="B422" s="75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5"/>
      <c r="B423" s="75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5"/>
      <c r="B424" s="75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5"/>
      <c r="B425" s="75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5"/>
      <c r="B426" s="75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5"/>
      <c r="B427" s="75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5"/>
      <c r="B428" s="75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5"/>
      <c r="B429" s="75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5"/>
      <c r="B430" s="75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5"/>
      <c r="B431" s="75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5"/>
      <c r="B432" s="75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5"/>
      <c r="B433" s="75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5"/>
      <c r="B434" s="75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5"/>
      <c r="B435" s="75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5"/>
      <c r="B436" s="75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5"/>
      <c r="B437" s="75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5"/>
      <c r="B438" s="75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5"/>
      <c r="B439" s="75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5"/>
      <c r="B440" s="75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5"/>
      <c r="B441" s="75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5"/>
      <c r="B442" s="75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5"/>
      <c r="B443" s="75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5"/>
      <c r="B444" s="75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5"/>
      <c r="B445" s="75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5"/>
      <c r="B446" s="75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5"/>
      <c r="B447" s="75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5"/>
      <c r="B448" s="75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5"/>
      <c r="B449" s="75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5"/>
      <c r="B450" s="75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5"/>
      <c r="B451" s="75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5"/>
      <c r="B452" s="75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5"/>
      <c r="B453" s="75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5"/>
      <c r="B454" s="75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5"/>
      <c r="B455" s="75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5"/>
      <c r="B456" s="75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5"/>
      <c r="B457" s="75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5"/>
      <c r="B458" s="75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5"/>
      <c r="B459" s="75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5"/>
      <c r="B460" s="75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5"/>
      <c r="B461" s="75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5"/>
      <c r="B462" s="75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5"/>
      <c r="B463" s="75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5"/>
      <c r="B464" s="75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5"/>
      <c r="B465" s="75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5"/>
      <c r="B466" s="75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5"/>
      <c r="B467" s="75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5"/>
      <c r="B468" s="75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5"/>
      <c r="B469" s="75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5"/>
      <c r="B470" s="75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5"/>
      <c r="B471" s="75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5"/>
      <c r="B472" s="75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5"/>
      <c r="B473" s="75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5"/>
      <c r="B474" s="75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5"/>
      <c r="B475" s="75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5"/>
      <c r="B476" s="75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5"/>
      <c r="B477" s="75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5"/>
      <c r="B478" s="75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5"/>
      <c r="B479" s="75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5"/>
      <c r="B480" s="75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5"/>
      <c r="B481" s="75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5"/>
      <c r="B482" s="75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5"/>
      <c r="B483" s="75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5"/>
      <c r="B484" s="75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5"/>
      <c r="B485" s="75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5"/>
      <c r="B486" s="75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5"/>
      <c r="B487" s="75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5"/>
      <c r="B488" s="75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5"/>
      <c r="B489" s="75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5"/>
      <c r="B490" s="75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5"/>
      <c r="B491" s="75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5"/>
      <c r="B492" s="75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5"/>
      <c r="B493" s="75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5"/>
      <c r="B494" s="75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5"/>
      <c r="B495" s="75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5"/>
      <c r="B496" s="75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5"/>
      <c r="B497" s="75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5"/>
      <c r="B498" s="75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5"/>
      <c r="B499" s="75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5"/>
      <c r="B500" s="75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5"/>
      <c r="B501" s="75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5"/>
      <c r="B502" s="75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5"/>
      <c r="B503" s="75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5"/>
      <c r="B504" s="75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5"/>
      <c r="B505" s="75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5"/>
      <c r="B506" s="75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5"/>
      <c r="B507" s="75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5"/>
      <c r="B508" s="75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5"/>
      <c r="B509" s="75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5"/>
      <c r="B510" s="75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5"/>
      <c r="B511" s="75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5"/>
      <c r="B512" s="75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5"/>
      <c r="B513" s="75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5"/>
      <c r="B514" s="75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5"/>
      <c r="B515" s="75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5"/>
      <c r="B516" s="75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5"/>
      <c r="B517" s="75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5"/>
      <c r="B518" s="75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5"/>
      <c r="B519" s="75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5"/>
      <c r="B520" s="75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5"/>
      <c r="B521" s="75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5"/>
      <c r="B522" s="75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5"/>
      <c r="B523" s="75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5"/>
      <c r="B524" s="75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5"/>
      <c r="B525" s="75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5"/>
      <c r="B526" s="75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5"/>
      <c r="B527" s="75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5"/>
      <c r="B528" s="75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5"/>
      <c r="B529" s="75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5"/>
      <c r="B530" s="75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5"/>
      <c r="B531" s="75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5"/>
      <c r="B532" s="75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5"/>
      <c r="B533" s="75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5"/>
      <c r="B534" s="75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5"/>
      <c r="B535" s="75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5"/>
      <c r="B536" s="75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5"/>
      <c r="B537" s="75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5"/>
      <c r="B538" s="75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5"/>
      <c r="B539" s="75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5"/>
      <c r="B540" s="75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5"/>
      <c r="B541" s="75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5"/>
      <c r="B542" s="75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5"/>
      <c r="B543" s="75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5"/>
      <c r="B544" s="75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5"/>
      <c r="B545" s="75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5"/>
      <c r="B546" s="75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5"/>
      <c r="B547" s="75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5"/>
      <c r="B548" s="75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5"/>
      <c r="B549" s="75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5"/>
      <c r="B550" s="75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5"/>
      <c r="B551" s="75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5"/>
      <c r="B552" s="75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5"/>
      <c r="B553" s="75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5"/>
      <c r="B554" s="75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5"/>
      <c r="B555" s="75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5"/>
      <c r="B556" s="75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5"/>
      <c r="B557" s="75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5"/>
      <c r="B558" s="75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5"/>
      <c r="B559" s="75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5"/>
      <c r="B560" s="75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5"/>
      <c r="B561" s="75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5"/>
      <c r="B562" s="75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5"/>
      <c r="B563" s="75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5"/>
      <c r="B564" s="75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5"/>
      <c r="B565" s="75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5"/>
      <c r="B566" s="75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5"/>
      <c r="B567" s="75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5"/>
      <c r="B568" s="75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5"/>
      <c r="B569" s="75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5"/>
      <c r="B570" s="75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5"/>
      <c r="B571" s="75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5"/>
      <c r="B572" s="75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5"/>
      <c r="B573" s="75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5"/>
      <c r="B574" s="75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5"/>
      <c r="B575" s="75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5"/>
      <c r="B576" s="75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5"/>
      <c r="B577" s="75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5"/>
      <c r="B578" s="75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5"/>
      <c r="B579" s="75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5"/>
      <c r="B580" s="75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5"/>
      <c r="B581" s="75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5"/>
      <c r="B582" s="75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5"/>
      <c r="B583" s="75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5"/>
      <c r="B584" s="75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5"/>
      <c r="B585" s="75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5"/>
      <c r="B586" s="75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5"/>
      <c r="B587" s="75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5"/>
      <c r="B588" s="75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5"/>
      <c r="B589" s="75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5"/>
      <c r="B590" s="75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5"/>
      <c r="B591" s="75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5"/>
      <c r="B592" s="75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5"/>
      <c r="B593" s="75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5"/>
      <c r="B594" s="75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5"/>
      <c r="B595" s="75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5"/>
      <c r="B596" s="75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5"/>
      <c r="B597" s="75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5"/>
      <c r="B598" s="75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5"/>
      <c r="B599" s="75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5"/>
      <c r="B600" s="75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5"/>
      <c r="B601" s="75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5"/>
      <c r="B602" s="75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5"/>
      <c r="B603" s="75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5"/>
      <c r="B604" s="75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5"/>
      <c r="B605" s="75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5"/>
      <c r="B606" s="75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5"/>
      <c r="B607" s="75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5"/>
      <c r="B608" s="75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5"/>
      <c r="B609" s="75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5"/>
      <c r="B610" s="75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5"/>
      <c r="B611" s="75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5"/>
      <c r="B612" s="75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5"/>
      <c r="B613" s="75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5"/>
      <c r="B614" s="75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5"/>
      <c r="B615" s="75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5"/>
      <c r="B616" s="75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5"/>
      <c r="B617" s="75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5"/>
      <c r="B618" s="75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5"/>
      <c r="B619" s="75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5"/>
      <c r="B620" s="75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5"/>
      <c r="B621" s="75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5"/>
      <c r="B622" s="75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5"/>
      <c r="B623" s="75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5"/>
      <c r="B624" s="75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5"/>
      <c r="B625" s="75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5"/>
      <c r="B626" s="75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5"/>
      <c r="B627" s="75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5"/>
      <c r="B628" s="75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5"/>
      <c r="B629" s="75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5"/>
      <c r="B630" s="75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5"/>
      <c r="B631" s="75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5"/>
      <c r="B632" s="75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5"/>
      <c r="B633" s="75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5"/>
      <c r="B634" s="75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5"/>
      <c r="B635" s="75"/>
      <c r="E635" s="7"/>
      <c r="F635" s="7"/>
      <c r="G635" s="7"/>
      <c r="H635" s="7"/>
      <c r="I635" s="7"/>
      <c r="J635" s="7"/>
      <c r="K635" s="7"/>
      <c r="L635" s="8"/>
      <c r="M635" s="8"/>
      <c r="N635" s="8"/>
    </row>
  </sheetData>
  <mergeCells count="12">
    <mergeCell ref="A1:H1"/>
    <mergeCell ref="A41:B41"/>
    <mergeCell ref="A42:N43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" header="0.51181102362204722" footer="0"/>
  <pageSetup paperSize="9" scale="75" firstPageNumber="168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59999389629810485"/>
  </sheetPr>
  <dimension ref="A1:I244"/>
  <sheetViews>
    <sheetView showGridLines="0" zoomScaleNormal="100" workbookViewId="0">
      <selection activeCell="N34" sqref="N3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35"/>
    </row>
    <row r="2" spans="1:9" ht="19.5" x14ac:dyDescent="0.4">
      <c r="A2" s="310" t="s">
        <v>1</v>
      </c>
      <c r="B2" s="310"/>
      <c r="C2" s="310"/>
      <c r="D2" s="310"/>
      <c r="E2" s="311" t="s">
        <v>95</v>
      </c>
      <c r="F2" s="311"/>
      <c r="G2" s="311"/>
      <c r="H2" s="311"/>
      <c r="I2" s="311"/>
    </row>
    <row r="3" spans="1:9" ht="9.75" customHeight="1" x14ac:dyDescent="0.4">
      <c r="A3" s="174"/>
      <c r="B3" s="174"/>
      <c r="C3" s="174"/>
      <c r="D3" s="174"/>
      <c r="E3" s="309" t="s">
        <v>23</v>
      </c>
      <c r="F3" s="309"/>
      <c r="G3" s="309"/>
      <c r="H3" s="309"/>
      <c r="I3" s="309"/>
    </row>
    <row r="4" spans="1:9" ht="15.75" x14ac:dyDescent="0.25">
      <c r="A4" s="23" t="s">
        <v>2</v>
      </c>
      <c r="E4" s="312" t="s">
        <v>109</v>
      </c>
      <c r="F4" s="312"/>
      <c r="G4" s="312"/>
      <c r="H4" s="312"/>
      <c r="I4" s="312"/>
    </row>
    <row r="5" spans="1:9" ht="7.5" customHeight="1" x14ac:dyDescent="0.3">
      <c r="A5" s="24"/>
      <c r="E5" s="309" t="s">
        <v>23</v>
      </c>
      <c r="F5" s="309"/>
      <c r="G5" s="309"/>
      <c r="H5" s="309"/>
      <c r="I5" s="309"/>
    </row>
    <row r="6" spans="1:9" ht="19.5" x14ac:dyDescent="0.4">
      <c r="A6" s="22" t="s">
        <v>34</v>
      </c>
      <c r="C6" s="136"/>
      <c r="D6" s="136"/>
      <c r="E6" s="314">
        <v>68911921</v>
      </c>
      <c r="F6" s="314"/>
      <c r="G6" s="137" t="s">
        <v>3</v>
      </c>
      <c r="H6" s="313">
        <v>1025</v>
      </c>
      <c r="I6" s="313"/>
    </row>
    <row r="7" spans="1:9" ht="8.25" customHeight="1" x14ac:dyDescent="0.4">
      <c r="A7" s="22"/>
      <c r="E7" s="309" t="s">
        <v>24</v>
      </c>
      <c r="F7" s="309"/>
      <c r="G7" s="309"/>
      <c r="H7" s="309"/>
      <c r="I7" s="309"/>
    </row>
    <row r="8" spans="1:9" ht="19.5" hidden="1" customHeight="1" x14ac:dyDescent="0.4">
      <c r="A8" s="22"/>
      <c r="E8" s="138"/>
      <c r="F8" s="138"/>
      <c r="G8" s="138"/>
      <c r="H8" s="25"/>
      <c r="I8" s="138"/>
    </row>
    <row r="9" spans="1:9" ht="30.75" customHeight="1" x14ac:dyDescent="0.4">
      <c r="A9" s="22"/>
      <c r="E9" s="138"/>
      <c r="F9" s="138"/>
      <c r="G9" s="138"/>
      <c r="H9" s="25"/>
      <c r="I9" s="138"/>
    </row>
    <row r="11" spans="1:9" ht="15" customHeight="1" x14ac:dyDescent="0.4">
      <c r="A11" s="26"/>
      <c r="E11" s="315" t="s">
        <v>4</v>
      </c>
      <c r="F11" s="315"/>
      <c r="G11" s="40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5" t="s">
        <v>7</v>
      </c>
      <c r="F12" s="315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15" t="s">
        <v>11</v>
      </c>
      <c r="F13" s="315"/>
      <c r="G13" s="47"/>
      <c r="H13" s="302" t="s">
        <v>35</v>
      </c>
      <c r="I13" s="302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176"/>
      <c r="I14" s="176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62</v>
      </c>
      <c r="B16" s="30"/>
      <c r="C16" s="31"/>
      <c r="D16" s="30"/>
      <c r="E16" s="316">
        <v>10721000</v>
      </c>
      <c r="F16" s="316"/>
      <c r="G16" s="6">
        <f>H16+I16</f>
        <v>10959744.199999999</v>
      </c>
      <c r="H16" s="41">
        <v>10959744.199999999</v>
      </c>
      <c r="I16" s="41">
        <v>0</v>
      </c>
    </row>
    <row r="17" spans="1:9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</row>
    <row r="18" spans="1:9" ht="19.5" x14ac:dyDescent="0.4">
      <c r="A18" s="32" t="s">
        <v>63</v>
      </c>
      <c r="B18" s="3"/>
      <c r="C18" s="3"/>
      <c r="D18" s="3"/>
      <c r="E18" s="316">
        <v>10721000</v>
      </c>
      <c r="F18" s="316"/>
      <c r="G18" s="6">
        <f>H18+I18</f>
        <v>10985598.289999999</v>
      </c>
      <c r="H18" s="41">
        <v>10985598.289999999</v>
      </c>
      <c r="I18" s="41">
        <v>0</v>
      </c>
    </row>
    <row r="19" spans="1:9" ht="19.5" x14ac:dyDescent="0.4">
      <c r="A19" s="32"/>
      <c r="B19" s="3"/>
      <c r="C19" s="3"/>
      <c r="D19" s="3"/>
      <c r="E19" s="172"/>
      <c r="F19" s="173"/>
      <c r="G19" s="5"/>
      <c r="H19" s="41"/>
      <c r="I19" s="41"/>
    </row>
    <row r="20" spans="1:9" s="142" customFormat="1" ht="15" x14ac:dyDescent="0.3">
      <c r="A20" s="139" t="s">
        <v>64</v>
      </c>
      <c r="B20" s="139"/>
      <c r="C20" s="140"/>
      <c r="D20" s="139"/>
      <c r="E20" s="139"/>
      <c r="F20" s="139"/>
      <c r="G20" s="141">
        <f>G18-G16+G17</f>
        <v>25854.089999999851</v>
      </c>
      <c r="H20" s="141">
        <f>H18-H16+H17</f>
        <v>25854.089999999851</v>
      </c>
      <c r="I20" s="141">
        <f>I18-I16+I17</f>
        <v>0</v>
      </c>
    </row>
    <row r="21" spans="1:9" s="142" customFormat="1" ht="15" x14ac:dyDescent="0.3">
      <c r="A21" s="139" t="s">
        <v>65</v>
      </c>
      <c r="B21" s="139"/>
      <c r="C21" s="140"/>
      <c r="D21" s="139"/>
      <c r="E21" s="139"/>
      <c r="F21" s="139"/>
      <c r="G21" s="141">
        <f>G20-G17</f>
        <v>25854.089999999851</v>
      </c>
      <c r="H21" s="141">
        <f>H20-H17</f>
        <v>25854.089999999851</v>
      </c>
      <c r="I21" s="14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66</v>
      </c>
      <c r="B24" s="35"/>
      <c r="C24" s="31"/>
      <c r="D24" s="35"/>
      <c r="E24" s="35"/>
    </row>
    <row r="25" spans="1:9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25854.089999999851</v>
      </c>
      <c r="H25" s="145">
        <f>H21</f>
        <v>25854.089999999851</v>
      </c>
      <c r="I25" s="145">
        <f>I21-I26</f>
        <v>0</v>
      </c>
    </row>
    <row r="26" spans="1:9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</row>
    <row r="27" spans="1:9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</row>
    <row r="29" spans="1:9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25854.089999999851</v>
      </c>
      <c r="H29" s="149"/>
      <c r="I29" s="148"/>
    </row>
    <row r="30" spans="1:9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</row>
    <row r="31" spans="1:9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25854.089999999851</v>
      </c>
      <c r="H31" s="149"/>
      <c r="I31" s="148"/>
    </row>
    <row r="32" spans="1:9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</row>
    <row r="33" spans="1:9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0</v>
      </c>
      <c r="H33" s="160"/>
      <c r="I33" s="160"/>
    </row>
    <row r="34" spans="1:9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</row>
    <row r="35" spans="1:9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</row>
    <row r="37" spans="1:9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</row>
    <row r="38" spans="1:9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</row>
    <row r="39" spans="1:9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</row>
    <row r="40" spans="1:9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</row>
    <row r="41" spans="1:9" ht="16.5" x14ac:dyDescent="0.35">
      <c r="A41" s="227" t="s">
        <v>52</v>
      </c>
      <c r="B41" s="37"/>
      <c r="C41" s="2"/>
      <c r="D41" s="49"/>
      <c r="E41" s="49"/>
      <c r="F41" s="50">
        <v>276</v>
      </c>
      <c r="G41" s="50">
        <v>276</v>
      </c>
      <c r="H41" s="51"/>
      <c r="I41" s="266">
        <f>IF(F41=0,"nerozp.",G41/F41)</f>
        <v>1</v>
      </c>
    </row>
    <row r="42" spans="1:9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</row>
    <row r="43" spans="1:9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</row>
    <row r="44" spans="1:9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</row>
    <row r="45" spans="1:9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</row>
    <row r="46" spans="1:9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</row>
    <row r="47" spans="1:9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</row>
    <row r="48" spans="1:9" x14ac:dyDescent="0.2">
      <c r="A48" s="236"/>
      <c r="B48" s="162"/>
      <c r="C48" s="162"/>
      <c r="D48" s="162"/>
      <c r="E48" s="237"/>
      <c r="F48" s="300"/>
      <c r="G48" s="241"/>
      <c r="H48" s="241"/>
      <c r="I48" s="242"/>
    </row>
    <row r="49" spans="1:9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9" ht="13.5" thickTop="1" x14ac:dyDescent="0.2">
      <c r="A50" s="247"/>
      <c r="B50" s="248"/>
      <c r="C50" s="248" t="s">
        <v>15</v>
      </c>
      <c r="D50" s="248"/>
      <c r="E50" s="249">
        <v>50</v>
      </c>
      <c r="F50" s="250">
        <v>0</v>
      </c>
      <c r="G50" s="251">
        <v>0</v>
      </c>
      <c r="H50" s="251">
        <f t="shared" ref="H50:H53" si="2">E50+F50-G50</f>
        <v>50</v>
      </c>
      <c r="I50" s="252">
        <v>50</v>
      </c>
    </row>
    <row r="51" spans="1:9" x14ac:dyDescent="0.2">
      <c r="A51" s="253"/>
      <c r="B51" s="254"/>
      <c r="C51" s="254" t="s">
        <v>20</v>
      </c>
      <c r="D51" s="254"/>
      <c r="E51" s="255">
        <v>266490.96999999997</v>
      </c>
      <c r="F51" s="256">
        <v>149337.4</v>
      </c>
      <c r="G51" s="257">
        <v>114938</v>
      </c>
      <c r="H51" s="257">
        <f t="shared" si="2"/>
        <v>300890.37</v>
      </c>
      <c r="I51" s="258">
        <v>285582.96999999997</v>
      </c>
    </row>
    <row r="52" spans="1:9" x14ac:dyDescent="0.2">
      <c r="A52" s="253"/>
      <c r="B52" s="254"/>
      <c r="C52" s="254" t="s">
        <v>55</v>
      </c>
      <c r="D52" s="254"/>
      <c r="E52" s="255">
        <v>165966.1</v>
      </c>
      <c r="F52" s="256">
        <v>8718.1</v>
      </c>
      <c r="G52" s="257">
        <v>63206.58</v>
      </c>
      <c r="H52" s="257">
        <f t="shared" si="2"/>
        <v>111477.62000000001</v>
      </c>
      <c r="I52" s="258">
        <v>111477.62</v>
      </c>
    </row>
    <row r="53" spans="1:9" x14ac:dyDescent="0.2">
      <c r="A53" s="253"/>
      <c r="B53" s="254"/>
      <c r="C53" s="254" t="s">
        <v>53</v>
      </c>
      <c r="D53" s="254"/>
      <c r="E53" s="255">
        <v>42458</v>
      </c>
      <c r="F53" s="256">
        <v>276</v>
      </c>
      <c r="G53" s="257">
        <v>276</v>
      </c>
      <c r="H53" s="257">
        <f t="shared" si="2"/>
        <v>42458</v>
      </c>
      <c r="I53" s="258">
        <v>42458</v>
      </c>
    </row>
    <row r="54" spans="1:9" ht="18.75" thickBot="1" x14ac:dyDescent="0.4">
      <c r="A54" s="259" t="s">
        <v>11</v>
      </c>
      <c r="B54" s="260"/>
      <c r="C54" s="260"/>
      <c r="D54" s="260"/>
      <c r="E54" s="261">
        <f>E50+E51+E52+E53</f>
        <v>474965.06999999995</v>
      </c>
      <c r="F54" s="262">
        <f>F50+F51+F52+F53</f>
        <v>158331.5</v>
      </c>
      <c r="G54" s="263">
        <f>G50+G51+G52+G53</f>
        <v>178420.58000000002</v>
      </c>
      <c r="H54" s="263">
        <f>H50+H51+H52+H53</f>
        <v>454875.99</v>
      </c>
      <c r="I54" s="264">
        <f>SUM(I50:I53)</f>
        <v>439568.58999999997</v>
      </c>
    </row>
    <row r="55" spans="1:9" ht="13.5" thickTop="1" x14ac:dyDescent="0.2">
      <c r="G55" s="16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0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59999389629810485"/>
  </sheetPr>
  <dimension ref="A1:I244"/>
  <sheetViews>
    <sheetView showGridLines="0" zoomScaleNormal="100" workbookViewId="0">
      <selection activeCell="H27" sqref="H2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6384" width="9.140625" style="4"/>
  </cols>
  <sheetData>
    <row r="1" spans="1:9" ht="19.5" x14ac:dyDescent="0.4">
      <c r="A1" s="45" t="s">
        <v>0</v>
      </c>
      <c r="B1" s="21"/>
      <c r="C1" s="21"/>
      <c r="D1" s="21"/>
      <c r="I1" s="135"/>
    </row>
    <row r="2" spans="1:9" ht="19.5" x14ac:dyDescent="0.4">
      <c r="A2" s="310" t="s">
        <v>1</v>
      </c>
      <c r="B2" s="310"/>
      <c r="C2" s="310"/>
      <c r="D2" s="310"/>
      <c r="E2" s="311" t="s">
        <v>96</v>
      </c>
      <c r="F2" s="311"/>
      <c r="G2" s="311"/>
      <c r="H2" s="311"/>
      <c r="I2" s="311"/>
    </row>
    <row r="3" spans="1:9" ht="9.75" customHeight="1" x14ac:dyDescent="0.4">
      <c r="A3" s="218"/>
      <c r="B3" s="218"/>
      <c r="C3" s="218"/>
      <c r="D3" s="218"/>
      <c r="E3" s="309" t="s">
        <v>23</v>
      </c>
      <c r="F3" s="309"/>
      <c r="G3" s="309"/>
      <c r="H3" s="309"/>
      <c r="I3" s="309"/>
    </row>
    <row r="4" spans="1:9" ht="15.75" x14ac:dyDescent="0.25">
      <c r="A4" s="23" t="s">
        <v>2</v>
      </c>
      <c r="E4" s="312" t="s">
        <v>97</v>
      </c>
      <c r="F4" s="312"/>
      <c r="G4" s="312"/>
      <c r="H4" s="312"/>
      <c r="I4" s="312"/>
    </row>
    <row r="5" spans="1:9" ht="7.5" customHeight="1" x14ac:dyDescent="0.3">
      <c r="A5" s="24"/>
      <c r="E5" s="309" t="s">
        <v>23</v>
      </c>
      <c r="F5" s="309"/>
      <c r="G5" s="309"/>
      <c r="H5" s="309"/>
      <c r="I5" s="309"/>
    </row>
    <row r="6" spans="1:9" ht="19.5" x14ac:dyDescent="0.4">
      <c r="A6" s="22" t="s">
        <v>34</v>
      </c>
      <c r="C6" s="136"/>
      <c r="D6" s="136"/>
      <c r="E6" s="314">
        <v>68911947</v>
      </c>
      <c r="F6" s="314"/>
      <c r="G6" s="137" t="s">
        <v>3</v>
      </c>
      <c r="H6" s="313">
        <v>1026</v>
      </c>
      <c r="I6" s="313"/>
    </row>
    <row r="7" spans="1:9" ht="8.25" customHeight="1" x14ac:dyDescent="0.4">
      <c r="A7" s="22"/>
      <c r="E7" s="309" t="s">
        <v>24</v>
      </c>
      <c r="F7" s="309"/>
      <c r="G7" s="309"/>
      <c r="H7" s="309"/>
      <c r="I7" s="309"/>
    </row>
    <row r="8" spans="1:9" ht="19.5" hidden="1" customHeight="1" x14ac:dyDescent="0.4">
      <c r="A8" s="22"/>
      <c r="E8" s="138"/>
      <c r="F8" s="138"/>
      <c r="G8" s="138"/>
      <c r="H8" s="25"/>
      <c r="I8" s="138"/>
    </row>
    <row r="9" spans="1:9" ht="30.75" customHeight="1" x14ac:dyDescent="0.4">
      <c r="A9" s="22"/>
      <c r="E9" s="138"/>
      <c r="F9" s="138"/>
      <c r="G9" s="138"/>
      <c r="H9" s="25"/>
      <c r="I9" s="138"/>
    </row>
    <row r="11" spans="1:9" ht="15" customHeight="1" x14ac:dyDescent="0.4">
      <c r="A11" s="26"/>
      <c r="E11" s="315" t="s">
        <v>4</v>
      </c>
      <c r="F11" s="315"/>
      <c r="G11" s="40" t="s">
        <v>5</v>
      </c>
      <c r="H11" s="34" t="s">
        <v>6</v>
      </c>
      <c r="I11" s="34"/>
    </row>
    <row r="12" spans="1:9" ht="15" customHeight="1" x14ac:dyDescent="0.4">
      <c r="A12" s="29"/>
      <c r="B12" s="29"/>
      <c r="C12" s="29"/>
      <c r="D12" s="29"/>
      <c r="E12" s="315" t="s">
        <v>7</v>
      </c>
      <c r="F12" s="315"/>
      <c r="G12" s="40" t="s">
        <v>8</v>
      </c>
      <c r="H12" s="39" t="s">
        <v>9</v>
      </c>
      <c r="I12" s="46" t="s">
        <v>10</v>
      </c>
    </row>
    <row r="13" spans="1:9" ht="12.75" customHeight="1" x14ac:dyDescent="0.2">
      <c r="A13" s="29"/>
      <c r="B13" s="29"/>
      <c r="C13" s="29"/>
      <c r="D13" s="29"/>
      <c r="E13" s="315" t="s">
        <v>11</v>
      </c>
      <c r="F13" s="315"/>
      <c r="G13" s="47"/>
      <c r="H13" s="302" t="s">
        <v>35</v>
      </c>
      <c r="I13" s="302"/>
    </row>
    <row r="14" spans="1:9" ht="12.75" customHeight="1" x14ac:dyDescent="0.2">
      <c r="A14" s="29"/>
      <c r="B14" s="29"/>
      <c r="C14" s="29"/>
      <c r="D14" s="29"/>
      <c r="E14" s="28"/>
      <c r="F14" s="28"/>
      <c r="G14" s="47"/>
      <c r="H14" s="217"/>
      <c r="I14" s="217"/>
    </row>
    <row r="15" spans="1:9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</row>
    <row r="16" spans="1:9" ht="19.5" x14ac:dyDescent="0.4">
      <c r="A16" s="32" t="s">
        <v>62</v>
      </c>
      <c r="B16" s="30"/>
      <c r="C16" s="31"/>
      <c r="D16" s="30"/>
      <c r="E16" s="316">
        <v>6872000</v>
      </c>
      <c r="F16" s="316"/>
      <c r="G16" s="6">
        <f>H16+I16</f>
        <v>6123243.4699999997</v>
      </c>
      <c r="H16" s="41">
        <v>6123243.4699999997</v>
      </c>
      <c r="I16" s="41">
        <v>0</v>
      </c>
    </row>
    <row r="17" spans="1:9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</row>
    <row r="18" spans="1:9" ht="19.5" x14ac:dyDescent="0.4">
      <c r="A18" s="32" t="s">
        <v>63</v>
      </c>
      <c r="B18" s="3"/>
      <c r="C18" s="3"/>
      <c r="D18" s="3"/>
      <c r="E18" s="316">
        <v>6872000</v>
      </c>
      <c r="F18" s="316"/>
      <c r="G18" s="6">
        <f>H18+I18</f>
        <v>6123422.3200000003</v>
      </c>
      <c r="H18" s="41">
        <v>6123422.3200000003</v>
      </c>
      <c r="I18" s="41">
        <v>0</v>
      </c>
    </row>
    <row r="19" spans="1:9" ht="19.5" x14ac:dyDescent="0.4">
      <c r="A19" s="32"/>
      <c r="B19" s="3"/>
      <c r="C19" s="3"/>
      <c r="D19" s="3"/>
      <c r="E19" s="219"/>
      <c r="F19" s="220"/>
      <c r="G19" s="5"/>
      <c r="H19" s="41"/>
      <c r="I19" s="41"/>
    </row>
    <row r="20" spans="1:9" s="142" customFormat="1" ht="15" x14ac:dyDescent="0.3">
      <c r="A20" s="139" t="s">
        <v>64</v>
      </c>
      <c r="B20" s="139"/>
      <c r="C20" s="140"/>
      <c r="D20" s="139"/>
      <c r="E20" s="139"/>
      <c r="F20" s="139"/>
      <c r="G20" s="141">
        <f>G18-G16+G17</f>
        <v>178.85000000055879</v>
      </c>
      <c r="H20" s="141">
        <f>H18-H16+H17</f>
        <v>178.85000000055879</v>
      </c>
      <c r="I20" s="141">
        <f>I18-I16+I17</f>
        <v>0</v>
      </c>
    </row>
    <row r="21" spans="1:9" s="142" customFormat="1" ht="15" x14ac:dyDescent="0.3">
      <c r="A21" s="139" t="s">
        <v>65</v>
      </c>
      <c r="B21" s="139"/>
      <c r="C21" s="140"/>
      <c r="D21" s="139"/>
      <c r="E21" s="139"/>
      <c r="F21" s="139"/>
      <c r="G21" s="141">
        <f>G20-G17</f>
        <v>178.85000000055879</v>
      </c>
      <c r="H21" s="141">
        <f>H20-H17</f>
        <v>178.85000000055879</v>
      </c>
      <c r="I21" s="141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66</v>
      </c>
      <c r="B24" s="35"/>
      <c r="C24" s="31"/>
      <c r="D24" s="35"/>
      <c r="E24" s="35"/>
    </row>
    <row r="25" spans="1:9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178.85000000055879</v>
      </c>
      <c r="H25" s="145">
        <f>H21</f>
        <v>178.85000000055879</v>
      </c>
      <c r="I25" s="145">
        <f>I21-I26</f>
        <v>0</v>
      </c>
    </row>
    <row r="26" spans="1:9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</row>
    <row r="27" spans="1:9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</row>
    <row r="29" spans="1:9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178.85000000055879</v>
      </c>
      <c r="H29" s="149"/>
      <c r="I29" s="148"/>
    </row>
    <row r="30" spans="1:9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</row>
    <row r="31" spans="1:9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178.85000000055879</v>
      </c>
      <c r="H31" s="149"/>
      <c r="I31" s="148"/>
    </row>
    <row r="32" spans="1:9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</row>
    <row r="33" spans="1:9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6492</v>
      </c>
      <c r="H33" s="160"/>
      <c r="I33" s="160"/>
    </row>
    <row r="34" spans="1:9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</row>
    <row r="35" spans="1:9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</row>
    <row r="36" spans="1:9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</row>
    <row r="37" spans="1:9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</row>
    <row r="38" spans="1:9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</row>
    <row r="39" spans="1:9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</row>
    <row r="40" spans="1:9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</row>
    <row r="41" spans="1:9" ht="16.5" x14ac:dyDescent="0.35">
      <c r="A41" s="227" t="s">
        <v>52</v>
      </c>
      <c r="B41" s="37"/>
      <c r="C41" s="2"/>
      <c r="D41" s="49"/>
      <c r="E41" s="49"/>
      <c r="F41" s="50">
        <v>8484</v>
      </c>
      <c r="G41" s="50">
        <v>8484</v>
      </c>
      <c r="H41" s="51"/>
      <c r="I41" s="266">
        <f>IF(F41=0,"nerozp.",G41/F41)</f>
        <v>1</v>
      </c>
    </row>
    <row r="42" spans="1:9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</row>
    <row r="43" spans="1:9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</row>
    <row r="44" spans="1:9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</row>
    <row r="45" spans="1:9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</row>
    <row r="46" spans="1:9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</row>
    <row r="47" spans="1:9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</row>
    <row r="48" spans="1:9" x14ac:dyDescent="0.2">
      <c r="A48" s="236"/>
      <c r="B48" s="162"/>
      <c r="C48" s="162"/>
      <c r="D48" s="162"/>
      <c r="E48" s="237"/>
      <c r="F48" s="300"/>
      <c r="G48" s="241"/>
      <c r="H48" s="241"/>
      <c r="I48" s="242"/>
    </row>
    <row r="49" spans="1:9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9" ht="13.5" thickTop="1" x14ac:dyDescent="0.2">
      <c r="A50" s="247"/>
      <c r="B50" s="248"/>
      <c r="C50" s="248" t="s">
        <v>15</v>
      </c>
      <c r="D50" s="248"/>
      <c r="E50" s="249">
        <v>46976</v>
      </c>
      <c r="F50" s="250">
        <v>0</v>
      </c>
      <c r="G50" s="251">
        <v>0</v>
      </c>
      <c r="H50" s="251">
        <f t="shared" ref="H50:H53" si="2">E50+F50-G50</f>
        <v>46976</v>
      </c>
      <c r="I50" s="252">
        <v>46976</v>
      </c>
    </row>
    <row r="51" spans="1:9" x14ac:dyDescent="0.2">
      <c r="A51" s="253"/>
      <c r="B51" s="254"/>
      <c r="C51" s="254" t="s">
        <v>20</v>
      </c>
      <c r="D51" s="254"/>
      <c r="E51" s="255">
        <v>160924.62</v>
      </c>
      <c r="F51" s="256">
        <v>82283.48</v>
      </c>
      <c r="G51" s="257">
        <v>91121</v>
      </c>
      <c r="H51" s="257">
        <f t="shared" si="2"/>
        <v>152087.09999999998</v>
      </c>
      <c r="I51" s="258">
        <v>152087.1</v>
      </c>
    </row>
    <row r="52" spans="1:9" x14ac:dyDescent="0.2">
      <c r="A52" s="253"/>
      <c r="B52" s="254"/>
      <c r="C52" s="254" t="s">
        <v>55</v>
      </c>
      <c r="D52" s="254"/>
      <c r="E52" s="255">
        <v>15561.73</v>
      </c>
      <c r="F52" s="256">
        <v>2689.01</v>
      </c>
      <c r="G52" s="257">
        <v>2500</v>
      </c>
      <c r="H52" s="257">
        <f t="shared" si="2"/>
        <v>15750.739999999998</v>
      </c>
      <c r="I52" s="258">
        <v>15250.74</v>
      </c>
    </row>
    <row r="53" spans="1:9" x14ac:dyDescent="0.2">
      <c r="A53" s="253"/>
      <c r="B53" s="254"/>
      <c r="C53" s="254" t="s">
        <v>53</v>
      </c>
      <c r="D53" s="254"/>
      <c r="E53" s="255">
        <v>28092</v>
      </c>
      <c r="F53" s="256">
        <v>8484</v>
      </c>
      <c r="G53" s="257">
        <v>8484</v>
      </c>
      <c r="H53" s="257">
        <f t="shared" si="2"/>
        <v>28092</v>
      </c>
      <c r="I53" s="258">
        <v>28092</v>
      </c>
    </row>
    <row r="54" spans="1:9" ht="18.75" thickBot="1" x14ac:dyDescent="0.4">
      <c r="A54" s="259" t="s">
        <v>11</v>
      </c>
      <c r="B54" s="260"/>
      <c r="C54" s="260"/>
      <c r="D54" s="260"/>
      <c r="E54" s="261">
        <f>E50+E51+E52+E53</f>
        <v>251554.35</v>
      </c>
      <c r="F54" s="262">
        <f>F50+F51+F52+F53</f>
        <v>93456.489999999991</v>
      </c>
      <c r="G54" s="263">
        <f>G50+G51+G52+G53</f>
        <v>102105</v>
      </c>
      <c r="H54" s="263">
        <f>H50+H51+H52+H53</f>
        <v>242905.83999999997</v>
      </c>
      <c r="I54" s="264">
        <f>SUM(I50:I53)</f>
        <v>242405.84</v>
      </c>
    </row>
    <row r="55" spans="1:9" ht="13.5" thickTop="1" x14ac:dyDescent="0.2">
      <c r="G55" s="16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H13:I13"/>
    <mergeCell ref="C29:E29"/>
    <mergeCell ref="C32:F32"/>
    <mergeCell ref="B33:F33"/>
    <mergeCell ref="A43:I43"/>
    <mergeCell ref="A25:F25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1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59999389629810485"/>
  </sheetPr>
  <dimension ref="A1:K244"/>
  <sheetViews>
    <sheetView showGridLines="0" topLeftCell="A19" zoomScaleNormal="100" workbookViewId="0">
      <selection activeCell="H42" sqref="H4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72</v>
      </c>
      <c r="F2" s="311"/>
      <c r="G2" s="311"/>
      <c r="H2" s="311"/>
      <c r="I2" s="311"/>
      <c r="J2" s="22"/>
    </row>
    <row r="3" spans="1:11" ht="9.75" customHeight="1" x14ac:dyDescent="0.4">
      <c r="A3" s="166"/>
      <c r="B3" s="166"/>
      <c r="C3" s="166"/>
      <c r="D3" s="166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110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68911513</v>
      </c>
      <c r="F6" s="318"/>
      <c r="G6" s="137" t="s">
        <v>3</v>
      </c>
      <c r="H6" s="313">
        <v>1043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7"/>
      <c r="I14" s="167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40385000</v>
      </c>
      <c r="F16" s="321"/>
      <c r="G16" s="6">
        <f>H16+I16</f>
        <v>42062404.090000004</v>
      </c>
      <c r="H16" s="41">
        <v>42062404.090000004</v>
      </c>
      <c r="I16" s="41">
        <v>0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40385000</v>
      </c>
      <c r="F18" s="321"/>
      <c r="G18" s="6">
        <f>H18+I18</f>
        <v>42065314.259999998</v>
      </c>
      <c r="H18" s="41">
        <v>42065314.259999998</v>
      </c>
      <c r="I18" s="41">
        <v>0</v>
      </c>
      <c r="J18" s="27"/>
      <c r="K18" s="4"/>
    </row>
    <row r="19" spans="1:11" ht="19.5" x14ac:dyDescent="0.4">
      <c r="A19" s="32"/>
      <c r="B19" s="3"/>
      <c r="C19" s="3"/>
      <c r="D19" s="3"/>
      <c r="E19" s="164"/>
      <c r="F19" s="165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2910.1699999943376</v>
      </c>
      <c r="H20" s="141">
        <f>H18-H16+H17</f>
        <v>2910.1699999943376</v>
      </c>
      <c r="I20" s="141">
        <f>I18-I16+I17</f>
        <v>0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2910.1699999943376</v>
      </c>
      <c r="H21" s="141">
        <f>H20-H17</f>
        <v>2910.1699999943376</v>
      </c>
      <c r="I21" s="141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2910.1699999943376</v>
      </c>
      <c r="H25" s="145">
        <f>H21</f>
        <v>2910.1699999943376</v>
      </c>
      <c r="I25" s="145">
        <f>I21-I26</f>
        <v>0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2910.1699999943376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2910.1699999943376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238425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267849</v>
      </c>
      <c r="G41" s="50">
        <v>267849</v>
      </c>
      <c r="H41" s="51"/>
      <c r="I41" s="266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9455</v>
      </c>
      <c r="F50" s="250">
        <v>0</v>
      </c>
      <c r="G50" s="251">
        <v>0</v>
      </c>
      <c r="H50" s="251">
        <f t="shared" ref="H50:H53" si="2">E50+F50-G50</f>
        <v>9455</v>
      </c>
      <c r="I50" s="252">
        <v>9455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349209.5</v>
      </c>
      <c r="F51" s="256">
        <v>560232.16</v>
      </c>
      <c r="G51" s="257">
        <v>704270</v>
      </c>
      <c r="H51" s="257">
        <f t="shared" si="2"/>
        <v>205171.66000000003</v>
      </c>
      <c r="I51" s="258">
        <v>181126.5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1173817.1599999999</v>
      </c>
      <c r="F52" s="256">
        <v>163481.01999999999</v>
      </c>
      <c r="G52" s="257">
        <v>879070.45</v>
      </c>
      <c r="H52" s="257">
        <f t="shared" si="2"/>
        <v>458227.73</v>
      </c>
      <c r="I52" s="258">
        <v>458227.73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82117.990000000005</v>
      </c>
      <c r="F53" s="256">
        <v>267849</v>
      </c>
      <c r="G53" s="257">
        <v>267849</v>
      </c>
      <c r="H53" s="257">
        <f t="shared" si="2"/>
        <v>82117.989999999991</v>
      </c>
      <c r="I53" s="258">
        <v>82117.990000000005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1614599.65</v>
      </c>
      <c r="F54" s="262">
        <f>F50+F51+F52+F53</f>
        <v>991562.18</v>
      </c>
      <c r="G54" s="263">
        <f>G50+G51+G52+G53</f>
        <v>1851189.45</v>
      </c>
      <c r="H54" s="263">
        <f>H50+H51+H52+H53</f>
        <v>754972.38</v>
      </c>
      <c r="I54" s="264">
        <f>SUM(I50:I53)</f>
        <v>730927.22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2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59999389629810485"/>
  </sheetPr>
  <dimension ref="A1:K244"/>
  <sheetViews>
    <sheetView showGridLines="0" zoomScaleNormal="100" workbookViewId="0">
      <selection activeCell="H9" sqref="H9:N1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75</v>
      </c>
      <c r="F2" s="311"/>
      <c r="G2" s="311"/>
      <c r="H2" s="311"/>
      <c r="I2" s="311"/>
      <c r="J2" s="22"/>
    </row>
    <row r="3" spans="1:11" ht="9.75" customHeight="1" x14ac:dyDescent="0.4">
      <c r="A3" s="133"/>
      <c r="B3" s="133"/>
      <c r="C3" s="133"/>
      <c r="D3" s="133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111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60045141</v>
      </c>
      <c r="F6" s="318"/>
      <c r="G6" s="137" t="s">
        <v>3</v>
      </c>
      <c r="H6" s="313">
        <v>1113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34"/>
      <c r="I14" s="134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44477000</v>
      </c>
      <c r="F16" s="321"/>
      <c r="G16" s="6">
        <f>H16+I16</f>
        <v>44117848.420000002</v>
      </c>
      <c r="H16" s="41">
        <v>43969183.420000002</v>
      </c>
      <c r="I16" s="41">
        <v>148665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44477000</v>
      </c>
      <c r="F18" s="321"/>
      <c r="G18" s="6">
        <f>H18+I18</f>
        <v>44117848.419999994</v>
      </c>
      <c r="H18" s="41">
        <v>43719643.759999998</v>
      </c>
      <c r="I18" s="41">
        <v>398204.66</v>
      </c>
      <c r="J18" s="27"/>
      <c r="K18" s="4"/>
    </row>
    <row r="19" spans="1:11" ht="19.5" x14ac:dyDescent="0.4">
      <c r="A19" s="32"/>
      <c r="B19" s="3"/>
      <c r="C19" s="3"/>
      <c r="D19" s="3"/>
      <c r="E19" s="131"/>
      <c r="F19" s="132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-7.4505805969238281E-9</v>
      </c>
      <c r="H20" s="141">
        <f>H18-H16+H17</f>
        <v>-249539.66000000387</v>
      </c>
      <c r="I20" s="141">
        <f>I18-I16+I17</f>
        <v>249539.65999999997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-7.4505805969238281E-9</v>
      </c>
      <c r="H21" s="141">
        <f>H20-H17</f>
        <v>-249539.66000000387</v>
      </c>
      <c r="I21" s="141">
        <f>I20-I17</f>
        <v>249539.65999999997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-7.4505805969238281E-9</v>
      </c>
      <c r="H25" s="145">
        <f>H21</f>
        <v>-249539.66000000387</v>
      </c>
      <c r="I25" s="145">
        <f>I21-I26</f>
        <v>249539.65999999997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-7.4505805969238281E-9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-7.4505805969238281E-9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2802152</v>
      </c>
      <c r="H33" s="160"/>
      <c r="I33" s="160"/>
      <c r="J33" s="208"/>
      <c r="K33" s="179"/>
    </row>
    <row r="34" spans="1:11" ht="39.7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1133163</v>
      </c>
      <c r="G41" s="50">
        <v>1133163</v>
      </c>
      <c r="H41" s="51"/>
      <c r="I41" s="266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551232</v>
      </c>
      <c r="F50" s="250">
        <v>0</v>
      </c>
      <c r="G50" s="251">
        <v>0</v>
      </c>
      <c r="H50" s="251">
        <f t="shared" ref="H50:H53" si="2">E50+F50-G50</f>
        <v>551232</v>
      </c>
      <c r="I50" s="252">
        <v>551232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1371120.39</v>
      </c>
      <c r="F51" s="256">
        <v>541666</v>
      </c>
      <c r="G51" s="257">
        <v>481921.96</v>
      </c>
      <c r="H51" s="257">
        <f t="shared" si="2"/>
        <v>1430864.43</v>
      </c>
      <c r="I51" s="258">
        <v>1379459.43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1532234.91</v>
      </c>
      <c r="F52" s="256">
        <v>1107924.9099999999</v>
      </c>
      <c r="G52" s="257">
        <v>992300.23</v>
      </c>
      <c r="H52" s="257">
        <f t="shared" si="2"/>
        <v>1647859.5899999999</v>
      </c>
      <c r="I52" s="258">
        <v>1647859.59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1246715.05</v>
      </c>
      <c r="F53" s="256">
        <v>1167552</v>
      </c>
      <c r="G53" s="257">
        <v>1133163</v>
      </c>
      <c r="H53" s="257">
        <f t="shared" si="2"/>
        <v>1281104.0499999998</v>
      </c>
      <c r="I53" s="258">
        <v>1281104.05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4701302.3499999996</v>
      </c>
      <c r="F54" s="262">
        <f>F50+F51+F52+F53</f>
        <v>2817142.91</v>
      </c>
      <c r="G54" s="263">
        <f>G50+G51+G52+G53</f>
        <v>2607385.19</v>
      </c>
      <c r="H54" s="263">
        <f>H50+H51+H52+H53</f>
        <v>4911060.0699999994</v>
      </c>
      <c r="I54" s="264">
        <f>SUM(I50:I53)</f>
        <v>4859655.07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E16:F16"/>
    <mergeCell ref="F47:F48"/>
    <mergeCell ref="E18:F18"/>
    <mergeCell ref="C29:E29"/>
    <mergeCell ref="C32:F32"/>
    <mergeCell ref="B33:F33"/>
    <mergeCell ref="A43:I43"/>
    <mergeCell ref="H45:I45"/>
    <mergeCell ref="B44:I44"/>
    <mergeCell ref="A34:I3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3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K244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77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112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176401</v>
      </c>
      <c r="F6" s="318"/>
      <c r="G6" s="137" t="s">
        <v>3</v>
      </c>
      <c r="H6" s="313">
        <v>1142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57450999.799999997</v>
      </c>
      <c r="F16" s="321"/>
      <c r="G16" s="6">
        <f>H16+I16</f>
        <v>67184066.289999992</v>
      </c>
      <c r="H16" s="41">
        <v>61302608.229999997</v>
      </c>
      <c r="I16" s="41">
        <v>5881458.0599999996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281845.86</v>
      </c>
      <c r="H17" s="94">
        <v>5275.86</v>
      </c>
      <c r="I17" s="94">
        <v>276570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57702999.799999997</v>
      </c>
      <c r="F18" s="321"/>
      <c r="G18" s="6">
        <f>H18+I18</f>
        <v>67918484.730000004</v>
      </c>
      <c r="H18" s="41">
        <v>61291772.609999999</v>
      </c>
      <c r="I18" s="41">
        <v>6626712.1200000001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1016264.3000000125</v>
      </c>
      <c r="H20" s="141">
        <f>H18-H16+H17</f>
        <v>-5559.7599999973181</v>
      </c>
      <c r="I20" s="141">
        <f>I18-I16+I17</f>
        <v>1021824.0600000005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734418.44000001252</v>
      </c>
      <c r="H21" s="141">
        <f>H20-H17</f>
        <v>-10835.619999997318</v>
      </c>
      <c r="I21" s="141">
        <f>I20-I17</f>
        <v>745254.06000000052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734418.44000001252</v>
      </c>
      <c r="H25" s="145">
        <f>H21</f>
        <v>-10835.619999997318</v>
      </c>
      <c r="I25" s="145">
        <f>I21-I26</f>
        <v>745254.06000000052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734418.44000001252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40000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694418.44000001252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6399346.7699999996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70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150000</v>
      </c>
      <c r="G37" s="50">
        <v>150000</v>
      </c>
      <c r="H37" s="51"/>
      <c r="I37" s="271">
        <f>IF(F37=0,"nerozp.",G37/F37)</f>
        <v>1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71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71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71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2103733</v>
      </c>
      <c r="G41" s="50">
        <v>2103733</v>
      </c>
      <c r="H41" s="51"/>
      <c r="I41" s="269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71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4300</v>
      </c>
      <c r="F50" s="250">
        <v>40000</v>
      </c>
      <c r="G50" s="251">
        <v>40000</v>
      </c>
      <c r="H50" s="251">
        <f t="shared" ref="H50:H53" si="2">E50+F50-G50</f>
        <v>4300</v>
      </c>
      <c r="I50" s="252">
        <v>4300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260882.63</v>
      </c>
      <c r="F51" s="256">
        <v>594144</v>
      </c>
      <c r="G51" s="257">
        <v>726741.8</v>
      </c>
      <c r="H51" s="257">
        <f t="shared" si="2"/>
        <v>128284.82999999996</v>
      </c>
      <c r="I51" s="258">
        <v>52113.83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4201710.41</v>
      </c>
      <c r="F52" s="256">
        <v>2565790.9300000002</v>
      </c>
      <c r="G52" s="257">
        <v>4176609.19</v>
      </c>
      <c r="H52" s="257">
        <f t="shared" si="2"/>
        <v>2590892.15</v>
      </c>
      <c r="I52" s="258">
        <v>1965073.3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969993.51</v>
      </c>
      <c r="F53" s="256">
        <v>4802179.43</v>
      </c>
      <c r="G53" s="257">
        <v>5186915.26</v>
      </c>
      <c r="H53" s="257">
        <f t="shared" si="2"/>
        <v>585257.6799999997</v>
      </c>
      <c r="I53" s="258">
        <v>585257.68000000005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5436886.5499999998</v>
      </c>
      <c r="F54" s="262">
        <f>F50+F51+F52+F53</f>
        <v>8002114.3599999994</v>
      </c>
      <c r="G54" s="263">
        <f>G50+G51+G52+G53</f>
        <v>10130266.25</v>
      </c>
      <c r="H54" s="263">
        <f>H50+H51+H52+H53</f>
        <v>3308734.6599999997</v>
      </c>
      <c r="I54" s="264">
        <f>SUM(I50:I53)</f>
        <v>2606744.81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4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T244"/>
  <sheetViews>
    <sheetView showGridLines="0" topLeftCell="A22" zoomScaleNormal="100" workbookViewId="0">
      <selection activeCell="J49" sqref="J49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79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113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577391</v>
      </c>
      <c r="F6" s="318"/>
      <c r="G6" s="137" t="s">
        <v>3</v>
      </c>
      <c r="H6" s="313">
        <v>1175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21961000</v>
      </c>
      <c r="F16" s="321"/>
      <c r="G16" s="6">
        <f>H16+I16</f>
        <v>25209520.920000002</v>
      </c>
      <c r="H16" s="41">
        <v>24437036.91</v>
      </c>
      <c r="I16" s="41">
        <v>772484.01</v>
      </c>
      <c r="J16" s="27"/>
      <c r="K16" s="4"/>
    </row>
    <row r="17" spans="1:20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20" ht="19.5" x14ac:dyDescent="0.4">
      <c r="A18" s="32" t="s">
        <v>63</v>
      </c>
      <c r="B18" s="3"/>
      <c r="C18" s="3"/>
      <c r="D18" s="3"/>
      <c r="E18" s="316">
        <v>21967000</v>
      </c>
      <c r="F18" s="321"/>
      <c r="G18" s="6">
        <f>H18+I18</f>
        <v>25390303.719999999</v>
      </c>
      <c r="H18" s="41">
        <v>24592634.699999999</v>
      </c>
      <c r="I18" s="41">
        <v>797669.02</v>
      </c>
      <c r="J18" s="27"/>
      <c r="K18" s="4"/>
    </row>
    <row r="19" spans="1:20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20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180782.79999999702</v>
      </c>
      <c r="H20" s="141">
        <f>H18-H16+H17</f>
        <v>155597.78999999911</v>
      </c>
      <c r="I20" s="141">
        <f>I18-I16+I17</f>
        <v>25185.010000000009</v>
      </c>
      <c r="J20" s="182"/>
      <c r="K20" s="180"/>
    </row>
    <row r="21" spans="1:20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180782.79999999702</v>
      </c>
      <c r="H21" s="141">
        <f>H20-H17</f>
        <v>155597.78999999911</v>
      </c>
      <c r="I21" s="141">
        <f>I20-I17</f>
        <v>25185.010000000009</v>
      </c>
      <c r="J21" s="182"/>
      <c r="K21" s="181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20" ht="19.5" x14ac:dyDescent="0.4">
      <c r="J23" s="182"/>
      <c r="K23" s="181"/>
    </row>
    <row r="24" spans="1:20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20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180782.79999999702</v>
      </c>
      <c r="H25" s="145">
        <f>H21</f>
        <v>155597.78999999911</v>
      </c>
      <c r="I25" s="145">
        <f>I21-I26</f>
        <v>25185.010000000009</v>
      </c>
      <c r="L25" s="322"/>
      <c r="M25" s="323"/>
      <c r="N25" s="323"/>
      <c r="O25" s="323"/>
      <c r="P25" s="323"/>
      <c r="Q25" s="323"/>
      <c r="R25" s="323"/>
      <c r="S25" s="323"/>
      <c r="T25" s="323"/>
    </row>
    <row r="26" spans="1:20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  <c r="L26" s="279"/>
      <c r="M26" s="279"/>
      <c r="N26" s="279"/>
      <c r="O26" s="279"/>
      <c r="P26" s="279"/>
      <c r="Q26" s="279"/>
      <c r="R26" s="279"/>
      <c r="S26" s="279"/>
      <c r="T26" s="279"/>
    </row>
    <row r="27" spans="1:20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  <c r="L27" s="279"/>
      <c r="M27" s="279"/>
      <c r="N27" s="279"/>
      <c r="O27" s="279"/>
      <c r="P27" s="279"/>
      <c r="Q27" s="279"/>
      <c r="R27" s="279"/>
      <c r="S27" s="279"/>
      <c r="T27" s="279"/>
    </row>
    <row r="28" spans="1:20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  <c r="L28" s="279"/>
      <c r="M28" s="279"/>
      <c r="N28" s="279"/>
      <c r="O28" s="279"/>
      <c r="P28" s="279"/>
      <c r="Q28" s="279"/>
      <c r="R28" s="279"/>
      <c r="S28" s="279"/>
      <c r="T28" s="279"/>
    </row>
    <row r="29" spans="1:20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180782.79999999702</v>
      </c>
      <c r="H29" s="149"/>
      <c r="I29" s="148"/>
      <c r="J29" s="185"/>
      <c r="K29" s="181"/>
    </row>
    <row r="30" spans="1:20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20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180782.79999999702</v>
      </c>
      <c r="H31" s="149"/>
      <c r="I31" s="148"/>
      <c r="J31" s="186"/>
      <c r="K31" s="186"/>
    </row>
    <row r="32" spans="1:20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150590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70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500000</v>
      </c>
      <c r="G37" s="50">
        <v>500000</v>
      </c>
      <c r="H37" s="51"/>
      <c r="I37" s="271">
        <f>IF(F37=0,"nerozp.",G37/F37)</f>
        <v>1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71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71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71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511000</v>
      </c>
      <c r="G41" s="50">
        <v>511000</v>
      </c>
      <c r="H41" s="51"/>
      <c r="I41" s="269">
        <f>IF(F41=0,"nerozp.",G41/F41)</f>
        <v>1</v>
      </c>
      <c r="J41" s="1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71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42000</v>
      </c>
      <c r="F50" s="250">
        <v>0</v>
      </c>
      <c r="G50" s="251">
        <v>5100</v>
      </c>
      <c r="H50" s="251">
        <f t="shared" ref="H50:H53" si="2">E50+F50-G50</f>
        <v>36900</v>
      </c>
      <c r="I50" s="252">
        <v>36900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384377.79</v>
      </c>
      <c r="F51" s="256">
        <v>266705</v>
      </c>
      <c r="G51" s="257">
        <v>413637.56</v>
      </c>
      <c r="H51" s="257">
        <f t="shared" si="2"/>
        <v>237445.23000000004</v>
      </c>
      <c r="I51" s="258">
        <v>198356.23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315262.44</v>
      </c>
      <c r="F52" s="256">
        <v>194560.81</v>
      </c>
      <c r="G52" s="257">
        <v>314270.34999999998</v>
      </c>
      <c r="H52" s="257">
        <f t="shared" si="2"/>
        <v>195552.90000000002</v>
      </c>
      <c r="I52" s="258">
        <v>195552.9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72975.98</v>
      </c>
      <c r="F53" s="256">
        <v>522747</v>
      </c>
      <c r="G53" s="257">
        <v>511000</v>
      </c>
      <c r="H53" s="257">
        <f t="shared" si="2"/>
        <v>84722.979999999981</v>
      </c>
      <c r="I53" s="258">
        <v>84722.98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814616.21</v>
      </c>
      <c r="F54" s="262">
        <f>F50+F51+F52+F53</f>
        <v>984012.81</v>
      </c>
      <c r="G54" s="263">
        <f>G50+G51+G52+G53</f>
        <v>1244007.9099999999</v>
      </c>
      <c r="H54" s="263">
        <f>H50+H51+H52+H53</f>
        <v>554621.1100000001</v>
      </c>
      <c r="I54" s="264">
        <f>SUM(I50:I53)</f>
        <v>515532.11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H6:I6"/>
    <mergeCell ref="E7:I7"/>
    <mergeCell ref="E11:F11"/>
    <mergeCell ref="E12:F12"/>
    <mergeCell ref="E13:F13"/>
    <mergeCell ref="H13:I13"/>
    <mergeCell ref="E6:F6"/>
    <mergeCell ref="L25:T28"/>
    <mergeCell ref="J48:K48"/>
    <mergeCell ref="A43:I43"/>
    <mergeCell ref="F47:F48"/>
    <mergeCell ref="H45:I45"/>
    <mergeCell ref="A34:I34"/>
    <mergeCell ref="B44:I44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5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59999389629810485"/>
  </sheetPr>
  <dimension ref="A1:K244"/>
  <sheetViews>
    <sheetView showGridLines="0" topLeftCell="A10" zoomScaleNormal="100" workbookViewId="0">
      <selection activeCell="J35" sqref="J3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92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114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843032</v>
      </c>
      <c r="F6" s="318"/>
      <c r="G6" s="137" t="s">
        <v>3</v>
      </c>
      <c r="H6" s="313">
        <v>1225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53517000</v>
      </c>
      <c r="F16" s="321"/>
      <c r="G16" s="6">
        <f>H16+I16</f>
        <v>50374909.469999999</v>
      </c>
      <c r="H16" s="41">
        <v>50158919.75</v>
      </c>
      <c r="I16" s="41">
        <v>215989.72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53536000</v>
      </c>
      <c r="F18" s="321"/>
      <c r="G18" s="6">
        <f>H18+I18</f>
        <v>50433482.640000001</v>
      </c>
      <c r="H18" s="41">
        <v>50153218.770000003</v>
      </c>
      <c r="I18" s="41">
        <v>280263.87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58573.170000001788</v>
      </c>
      <c r="H20" s="141">
        <f>H18-H16+H17</f>
        <v>-5700.9799999967217</v>
      </c>
      <c r="I20" s="141">
        <f>I18-I16+I17</f>
        <v>64274.149999999994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58573.170000001788</v>
      </c>
      <c r="H21" s="141">
        <f>H20-H17</f>
        <v>-5700.9799999967217</v>
      </c>
      <c r="I21" s="141">
        <f>I20-I17</f>
        <v>64274.149999999994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58573.170000001788</v>
      </c>
      <c r="H25" s="145">
        <f>H21</f>
        <v>-5700.9799999967217</v>
      </c>
      <c r="I25" s="145">
        <f>I21-I26</f>
        <v>64274.149999999994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58573.170000001788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40000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18573.170000001788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1403719.78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70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80000</v>
      </c>
      <c r="G37" s="50">
        <v>80000</v>
      </c>
      <c r="H37" s="51"/>
      <c r="I37" s="271">
        <f>IF(F37=0,"nerozp.",G37/F37)</f>
        <v>1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71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71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71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933886.89</v>
      </c>
      <c r="G41" s="50">
        <v>933886.89</v>
      </c>
      <c r="H41" s="51"/>
      <c r="I41" s="269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71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45496</v>
      </c>
      <c r="F50" s="250">
        <v>15000</v>
      </c>
      <c r="G50" s="251">
        <v>56440.46</v>
      </c>
      <c r="H50" s="251">
        <f t="shared" ref="H50:H53" si="2">E50+F50-G50</f>
        <v>4055.5400000000009</v>
      </c>
      <c r="I50" s="252">
        <v>4055.54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555674.59</v>
      </c>
      <c r="F51" s="256">
        <v>607313.18000000005</v>
      </c>
      <c r="G51" s="257">
        <v>918594.67</v>
      </c>
      <c r="H51" s="257">
        <f t="shared" si="2"/>
        <v>244393.09999999998</v>
      </c>
      <c r="I51" s="258">
        <v>172239.75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2797337.98</v>
      </c>
      <c r="F52" s="256">
        <v>47622.63</v>
      </c>
      <c r="G52" s="257">
        <v>2526542.9</v>
      </c>
      <c r="H52" s="257">
        <f t="shared" si="2"/>
        <v>318417.70999999996</v>
      </c>
      <c r="I52" s="258">
        <v>318417.71000000002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1759172.41</v>
      </c>
      <c r="F53" s="256">
        <v>1040386.89</v>
      </c>
      <c r="G53" s="257">
        <v>2445001.64</v>
      </c>
      <c r="H53" s="257">
        <f t="shared" si="2"/>
        <v>354557.65999999968</v>
      </c>
      <c r="I53" s="258">
        <v>354557.66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5157680.9799999995</v>
      </c>
      <c r="F54" s="262">
        <f>F50+F51+F52+F53</f>
        <v>1710322.7000000002</v>
      </c>
      <c r="G54" s="263">
        <f>G50+G51+G52+G53</f>
        <v>5946579.6699999999</v>
      </c>
      <c r="H54" s="263">
        <f>H50+H51+H52+H53</f>
        <v>921424.00999999966</v>
      </c>
      <c r="I54" s="264">
        <f>SUM(I50:I53)</f>
        <v>849270.65999999992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6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K244"/>
  <sheetViews>
    <sheetView showGridLines="0" topLeftCell="A13" zoomScaleNormal="100" workbookViewId="0">
      <selection activeCell="I33" sqref="I33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93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98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495433</v>
      </c>
      <c r="F6" s="318"/>
      <c r="G6" s="137" t="s">
        <v>3</v>
      </c>
      <c r="H6" s="313">
        <v>1226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57024000</v>
      </c>
      <c r="F16" s="321"/>
      <c r="G16" s="6">
        <f>H16+I16</f>
        <v>68570719.449999988</v>
      </c>
      <c r="H16" s="41">
        <v>67487824.879999995</v>
      </c>
      <c r="I16" s="41">
        <v>1082894.57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7510</v>
      </c>
      <c r="H17" s="94">
        <v>0</v>
      </c>
      <c r="I17" s="94">
        <v>7510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57278000</v>
      </c>
      <c r="F18" s="321"/>
      <c r="G18" s="6">
        <f>H18+I18</f>
        <v>69696284.730000004</v>
      </c>
      <c r="H18" s="41">
        <v>68189439.530000001</v>
      </c>
      <c r="I18" s="41">
        <v>1506845.2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1133075.2800000161</v>
      </c>
      <c r="H20" s="141">
        <f>H18-H16+H17</f>
        <v>701614.65000000596</v>
      </c>
      <c r="I20" s="141">
        <f>I18-I16+I17</f>
        <v>431460.62999999989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1125565.2800000161</v>
      </c>
      <c r="H21" s="141">
        <f>H20-H17</f>
        <v>701614.65000000596</v>
      </c>
      <c r="I21" s="141">
        <f>I20-I17</f>
        <v>423950.62999999989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1125565.2800000161</v>
      </c>
      <c r="H25" s="145">
        <f>H21</f>
        <v>701614.65000000596</v>
      </c>
      <c r="I25" s="145">
        <f>I21-I26</f>
        <v>423950.62999999989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1125565.2800000161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30000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1095565.2800000161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5416480.0199999996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70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1490000</v>
      </c>
      <c r="G37" s="50">
        <v>1196184</v>
      </c>
      <c r="H37" s="51"/>
      <c r="I37" s="271">
        <f>IF(F37=0,"nerozp.",G37/F37)</f>
        <v>0.80280805369127517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71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71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1</v>
      </c>
      <c r="G40" s="50">
        <v>1</v>
      </c>
      <c r="H40" s="51"/>
      <c r="I40" s="271">
        <f t="shared" ref="I40:I42" si="1">IF(F40=0,"nerozp.",G40/F40)</f>
        <v>1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4812478.99</v>
      </c>
      <c r="G41" s="50">
        <v>4812478.99</v>
      </c>
      <c r="H41" s="51"/>
      <c r="I41" s="269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120000</v>
      </c>
      <c r="G42" s="50">
        <v>120000</v>
      </c>
      <c r="H42" s="267"/>
      <c r="I42" s="271">
        <f t="shared" si="1"/>
        <v>1</v>
      </c>
      <c r="J42" s="18"/>
    </row>
    <row r="43" spans="1:11" ht="6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18" t="s">
        <v>120</v>
      </c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1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44304.08</v>
      </c>
      <c r="F50" s="250">
        <v>30000</v>
      </c>
      <c r="G50" s="251">
        <v>27100</v>
      </c>
      <c r="H50" s="251">
        <f t="shared" ref="H50:H53" si="2">E50+F50-G50</f>
        <v>47204.08</v>
      </c>
      <c r="I50" s="252">
        <v>47204.08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617099.25</v>
      </c>
      <c r="F51" s="256">
        <v>593553.22</v>
      </c>
      <c r="G51" s="257">
        <v>663423.6</v>
      </c>
      <c r="H51" s="257">
        <f t="shared" si="2"/>
        <v>547228.87</v>
      </c>
      <c r="I51" s="258">
        <v>483423.87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1021145.1</v>
      </c>
      <c r="F52" s="256">
        <v>588755.14</v>
      </c>
      <c r="G52" s="257">
        <v>1247879.98</v>
      </c>
      <c r="H52" s="257">
        <f t="shared" si="2"/>
        <v>362020.26</v>
      </c>
      <c r="I52" s="258">
        <v>362020.26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373728.6</v>
      </c>
      <c r="F53" s="256">
        <v>7357869.2000000002</v>
      </c>
      <c r="G53" s="257">
        <v>7120537.7800000003</v>
      </c>
      <c r="H53" s="257">
        <f t="shared" si="2"/>
        <v>611060.01999999955</v>
      </c>
      <c r="I53" s="258">
        <v>611060.02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2056277.0299999998</v>
      </c>
      <c r="F54" s="262">
        <f>F50+F51+F52+F53</f>
        <v>8570177.5600000005</v>
      </c>
      <c r="G54" s="263">
        <f>G50+G51+G52+G53</f>
        <v>9058941.3599999994</v>
      </c>
      <c r="H54" s="263">
        <f>H50+H51+H52+H53</f>
        <v>1567513.2299999995</v>
      </c>
      <c r="I54" s="264">
        <f>SUM(I50:I53)</f>
        <v>1503708.23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7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3" tint="0.59999389629810485"/>
  </sheetPr>
  <dimension ref="A1:K244"/>
  <sheetViews>
    <sheetView showGridLines="0" topLeftCell="A10" zoomScaleNormal="100" workbookViewId="0">
      <selection activeCell="L34" sqref="L3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324" t="s">
        <v>0</v>
      </c>
      <c r="B1" s="324"/>
      <c r="C1" s="324"/>
      <c r="D1" s="324"/>
      <c r="E1" s="324"/>
      <c r="F1" s="324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84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99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852058</v>
      </c>
      <c r="F6" s="318"/>
      <c r="G6" s="137" t="s">
        <v>3</v>
      </c>
      <c r="H6" s="313">
        <v>1314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9028000</v>
      </c>
      <c r="F16" s="321"/>
      <c r="G16" s="6">
        <f>H16+I16</f>
        <v>9185339.0500000007</v>
      </c>
      <c r="H16" s="41">
        <v>9185339.0500000007</v>
      </c>
      <c r="I16" s="41">
        <v>0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9028000</v>
      </c>
      <c r="F18" s="321"/>
      <c r="G18" s="6">
        <f>H18+I18</f>
        <v>9185339.0500000007</v>
      </c>
      <c r="H18" s="41">
        <v>9185339.0500000007</v>
      </c>
      <c r="I18" s="41">
        <v>0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0</v>
      </c>
      <c r="H20" s="141">
        <f>H18-H16+H17</f>
        <v>0</v>
      </c>
      <c r="I20" s="141">
        <f>I18-I16+I17</f>
        <v>0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0</v>
      </c>
      <c r="H21" s="141">
        <f>H20-H17</f>
        <v>0</v>
      </c>
      <c r="I21" s="141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0</v>
      </c>
      <c r="H25" s="145">
        <f>H21</f>
        <v>0</v>
      </c>
      <c r="I25" s="145">
        <f>I21-I26</f>
        <v>0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0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0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0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0</v>
      </c>
      <c r="G41" s="50">
        <v>0</v>
      </c>
      <c r="H41" s="51"/>
      <c r="I41" s="266" t="str">
        <f>IF(F41=0,"nerozp.",G41/F41)</f>
        <v>nerozp.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86822.6</v>
      </c>
      <c r="F50" s="250">
        <v>0</v>
      </c>
      <c r="G50" s="251">
        <v>0</v>
      </c>
      <c r="H50" s="251">
        <f t="shared" ref="H50:H53" si="2">E50+F50-G50</f>
        <v>86822.6</v>
      </c>
      <c r="I50" s="252">
        <v>86822.6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302846.90999999997</v>
      </c>
      <c r="F51" s="256">
        <v>122426.5</v>
      </c>
      <c r="G51" s="257">
        <v>48268</v>
      </c>
      <c r="H51" s="257">
        <f t="shared" si="2"/>
        <v>377005.41</v>
      </c>
      <c r="I51" s="258">
        <v>372199.51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324663.77</v>
      </c>
      <c r="F52" s="256">
        <v>855004.95</v>
      </c>
      <c r="G52" s="257">
        <v>0</v>
      </c>
      <c r="H52" s="257">
        <f t="shared" si="2"/>
        <v>1179668.72</v>
      </c>
      <c r="I52" s="258">
        <v>1179668.72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127037</v>
      </c>
      <c r="F53" s="256">
        <v>0</v>
      </c>
      <c r="G53" s="257">
        <v>0</v>
      </c>
      <c r="H53" s="257">
        <f t="shared" si="2"/>
        <v>127037</v>
      </c>
      <c r="I53" s="258">
        <v>127037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841370.28</v>
      </c>
      <c r="F54" s="262">
        <f>F50+F51+F52+F53</f>
        <v>977431.45</v>
      </c>
      <c r="G54" s="263">
        <f>G50+G51+G52+G53</f>
        <v>48268</v>
      </c>
      <c r="H54" s="263">
        <f>H50+H51+H52+H53</f>
        <v>1770533.73</v>
      </c>
      <c r="I54" s="264">
        <f>SUM(I50:I53)</f>
        <v>1765727.83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A1:F1"/>
    <mergeCell ref="F47:F48"/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8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3" tint="0.59999389629810485"/>
  </sheetPr>
  <dimension ref="A1:K244"/>
  <sheetViews>
    <sheetView showGridLines="0" topLeftCell="A10" zoomScaleNormal="100" workbookViewId="0">
      <selection activeCell="G30" sqref="G30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100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101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60780495</v>
      </c>
      <c r="F6" s="318"/>
      <c r="G6" s="137" t="s">
        <v>3</v>
      </c>
      <c r="H6" s="313">
        <v>1315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4350000</v>
      </c>
      <c r="F16" s="321"/>
      <c r="G16" s="6">
        <f>H16+I16</f>
        <v>4386540.91</v>
      </c>
      <c r="H16" s="41">
        <v>4386540.91</v>
      </c>
      <c r="I16" s="41">
        <v>0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0</v>
      </c>
      <c r="H17" s="94">
        <v>0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4350000</v>
      </c>
      <c r="F18" s="321"/>
      <c r="G18" s="6">
        <f>H18+I18</f>
        <v>4396937.49</v>
      </c>
      <c r="H18" s="41">
        <v>4396937.49</v>
      </c>
      <c r="I18" s="41">
        <v>0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10396.580000000075</v>
      </c>
      <c r="H20" s="141">
        <f>H18-H16+H17</f>
        <v>10396.580000000075</v>
      </c>
      <c r="I20" s="141">
        <f>I18-I16+I17</f>
        <v>0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10396.580000000075</v>
      </c>
      <c r="H21" s="141">
        <f>H20-H17</f>
        <v>10396.580000000075</v>
      </c>
      <c r="I21" s="141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10396.580000000075</v>
      </c>
      <c r="H25" s="145">
        <f>H21</f>
        <v>10396.580000000075</v>
      </c>
      <c r="I25" s="145">
        <f>I21-I26</f>
        <v>0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10396.580000000075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2079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8317.5800000000745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0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420</v>
      </c>
      <c r="G41" s="50">
        <v>420</v>
      </c>
      <c r="H41" s="51"/>
      <c r="I41" s="266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15675</v>
      </c>
      <c r="F50" s="250">
        <v>0</v>
      </c>
      <c r="G50" s="251">
        <v>0</v>
      </c>
      <c r="H50" s="251">
        <f t="shared" ref="H50:H53" si="2">E50+F50-G50</f>
        <v>15675</v>
      </c>
      <c r="I50" s="252">
        <v>15675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55641.72</v>
      </c>
      <c r="F51" s="256">
        <v>54713.2</v>
      </c>
      <c r="G51" s="257">
        <v>81367</v>
      </c>
      <c r="H51" s="257">
        <f t="shared" si="2"/>
        <v>28987.919999999998</v>
      </c>
      <c r="I51" s="258">
        <v>28987.919999999998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57464.38</v>
      </c>
      <c r="F52" s="256">
        <v>522372.39</v>
      </c>
      <c r="G52" s="257">
        <v>0</v>
      </c>
      <c r="H52" s="257">
        <f t="shared" si="2"/>
        <v>579836.77</v>
      </c>
      <c r="I52" s="258">
        <v>579836.77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51042.1</v>
      </c>
      <c r="F53" s="256">
        <v>420</v>
      </c>
      <c r="G53" s="257">
        <v>420</v>
      </c>
      <c r="H53" s="257">
        <f t="shared" si="2"/>
        <v>51042.1</v>
      </c>
      <c r="I53" s="258">
        <v>51042.1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179823.2</v>
      </c>
      <c r="F54" s="262">
        <f>F50+F51+F52+F53</f>
        <v>577505.59</v>
      </c>
      <c r="G54" s="263">
        <f>G50+G51+G52+G53</f>
        <v>81787</v>
      </c>
      <c r="H54" s="263">
        <f>H50+H51+H52+H53</f>
        <v>675541.79</v>
      </c>
      <c r="I54" s="264">
        <f>SUM(I50:I53)</f>
        <v>675541.79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79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59999389629810485"/>
  </sheetPr>
  <dimension ref="A1:K244"/>
  <sheetViews>
    <sheetView showGridLines="0" topLeftCell="A7" zoomScaleNormal="100" workbookViewId="0">
      <selection activeCell="H9" sqref="H9:N12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88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115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49589741</v>
      </c>
      <c r="F6" s="318"/>
      <c r="G6" s="137" t="s">
        <v>3</v>
      </c>
      <c r="H6" s="313">
        <v>1407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13735000</v>
      </c>
      <c r="F16" s="321"/>
      <c r="G16" s="6">
        <f>H16+I16</f>
        <v>14073577.74</v>
      </c>
      <c r="H16" s="41">
        <v>14073577.74</v>
      </c>
      <c r="I16" s="41">
        <v>0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6504.51</v>
      </c>
      <c r="H17" s="94">
        <v>6504.51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13735000</v>
      </c>
      <c r="F18" s="321"/>
      <c r="G18" s="6">
        <f>H18+I18</f>
        <v>14075016.77</v>
      </c>
      <c r="H18" s="41">
        <v>14075016.77</v>
      </c>
      <c r="I18" s="41">
        <v>0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7943.5399999993297</v>
      </c>
      <c r="H20" s="141">
        <f>H18-H16+H17</f>
        <v>7943.5399999993297</v>
      </c>
      <c r="I20" s="141">
        <f>I18-I16+I17</f>
        <v>0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1439.0299999993294</v>
      </c>
      <c r="H21" s="141">
        <f>H20-H17</f>
        <v>1439.0299999993294</v>
      </c>
      <c r="I21" s="141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1439.0299999993294</v>
      </c>
      <c r="H25" s="145">
        <f>H21</f>
        <v>1439.0299999993294</v>
      </c>
      <c r="I25" s="145">
        <f>I21-I26</f>
        <v>0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1439.0299999993294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1439.0299999993294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0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140496</v>
      </c>
      <c r="G41" s="50">
        <v>140496</v>
      </c>
      <c r="H41" s="51"/>
      <c r="I41" s="266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42000</v>
      </c>
      <c r="F50" s="250">
        <v>0</v>
      </c>
      <c r="G50" s="251">
        <v>0</v>
      </c>
      <c r="H50" s="251">
        <f t="shared" ref="H50:H53" si="2">E50+F50-G50</f>
        <v>42000</v>
      </c>
      <c r="I50" s="252">
        <v>42000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160221.42000000001</v>
      </c>
      <c r="F51" s="256">
        <v>169087.6</v>
      </c>
      <c r="G51" s="257">
        <v>170598</v>
      </c>
      <c r="H51" s="257">
        <f t="shared" si="2"/>
        <v>158711.02000000002</v>
      </c>
      <c r="I51" s="258">
        <v>139739.72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1139271.46</v>
      </c>
      <c r="F52" s="256">
        <v>283905.53000000003</v>
      </c>
      <c r="G52" s="257">
        <v>304163.42</v>
      </c>
      <c r="H52" s="257">
        <f t="shared" si="2"/>
        <v>1119013.57</v>
      </c>
      <c r="I52" s="258">
        <v>1119013.57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38416.589999999997</v>
      </c>
      <c r="F53" s="256">
        <v>140496</v>
      </c>
      <c r="G53" s="257">
        <v>140496</v>
      </c>
      <c r="H53" s="257">
        <f t="shared" si="2"/>
        <v>38416.589999999997</v>
      </c>
      <c r="I53" s="258">
        <v>38416.589999999997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1379909.47</v>
      </c>
      <c r="F54" s="262">
        <f>F50+F51+F52+F53</f>
        <v>593489.13</v>
      </c>
      <c r="G54" s="263">
        <f>G50+G51+G52+G53</f>
        <v>615257.41999999993</v>
      </c>
      <c r="H54" s="263">
        <f>H50+H51+H52+H53</f>
        <v>1358141.1800000002</v>
      </c>
      <c r="I54" s="264">
        <f>SUM(I50:I53)</f>
        <v>1339169.8800000001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0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59999389629810485"/>
  </sheetPr>
  <dimension ref="A1:K244"/>
  <sheetViews>
    <sheetView showGridLines="0" tabSelected="1" zoomScaleNormal="100" workbookViewId="0">
      <selection activeCell="N35" sqref="N3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9" style="27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5" t="s">
        <v>0</v>
      </c>
      <c r="B1" s="21"/>
      <c r="C1" s="21"/>
      <c r="D1" s="21"/>
      <c r="I1" s="135"/>
    </row>
    <row r="2" spans="1:11" ht="19.5" x14ac:dyDescent="0.4">
      <c r="A2" s="310" t="s">
        <v>1</v>
      </c>
      <c r="B2" s="310"/>
      <c r="C2" s="310"/>
      <c r="D2" s="310"/>
      <c r="E2" s="311" t="s">
        <v>102</v>
      </c>
      <c r="F2" s="311"/>
      <c r="G2" s="311"/>
      <c r="H2" s="311"/>
      <c r="I2" s="311"/>
      <c r="J2" s="22"/>
    </row>
    <row r="3" spans="1:11" ht="9.75" customHeight="1" x14ac:dyDescent="0.4">
      <c r="A3" s="169"/>
      <c r="B3" s="169"/>
      <c r="C3" s="169"/>
      <c r="D3" s="169"/>
      <c r="E3" s="309" t="s">
        <v>23</v>
      </c>
      <c r="F3" s="309"/>
      <c r="G3" s="309"/>
      <c r="H3" s="309"/>
      <c r="I3" s="309"/>
      <c r="J3" s="22"/>
    </row>
    <row r="4" spans="1:11" ht="15.75" x14ac:dyDescent="0.25">
      <c r="A4" s="23" t="s">
        <v>2</v>
      </c>
      <c r="E4" s="312" t="s">
        <v>116</v>
      </c>
      <c r="F4" s="312"/>
      <c r="G4" s="312"/>
      <c r="H4" s="312"/>
      <c r="I4" s="312"/>
    </row>
    <row r="5" spans="1:11" ht="7.5" customHeight="1" x14ac:dyDescent="0.3">
      <c r="A5" s="24"/>
      <c r="E5" s="309" t="s">
        <v>23</v>
      </c>
      <c r="F5" s="309"/>
      <c r="G5" s="309"/>
      <c r="H5" s="309"/>
      <c r="I5" s="309"/>
    </row>
    <row r="6" spans="1:11" ht="19.5" x14ac:dyDescent="0.4">
      <c r="A6" s="22" t="s">
        <v>34</v>
      </c>
      <c r="C6" s="136"/>
      <c r="D6" s="136"/>
      <c r="E6" s="314">
        <v>60045086</v>
      </c>
      <c r="F6" s="318"/>
      <c r="G6" s="137" t="s">
        <v>3</v>
      </c>
      <c r="H6" s="313">
        <v>1408</v>
      </c>
      <c r="I6" s="313"/>
    </row>
    <row r="7" spans="1:11" ht="8.25" customHeight="1" x14ac:dyDescent="0.4">
      <c r="A7" s="22"/>
      <c r="E7" s="309" t="s">
        <v>24</v>
      </c>
      <c r="F7" s="309"/>
      <c r="G7" s="309"/>
      <c r="H7" s="309"/>
      <c r="I7" s="309"/>
    </row>
    <row r="8" spans="1:11" ht="19.5" hidden="1" x14ac:dyDescent="0.4">
      <c r="A8" s="22"/>
      <c r="E8" s="138"/>
      <c r="F8" s="138"/>
      <c r="G8" s="138"/>
      <c r="H8" s="25"/>
      <c r="I8" s="138"/>
    </row>
    <row r="9" spans="1:11" ht="30.75" customHeight="1" x14ac:dyDescent="0.4">
      <c r="A9" s="22"/>
      <c r="E9" s="138"/>
      <c r="F9" s="138"/>
      <c r="G9" s="138"/>
      <c r="H9" s="25"/>
      <c r="I9" s="138"/>
    </row>
    <row r="11" spans="1:11" ht="15" customHeight="1" x14ac:dyDescent="0.4">
      <c r="A11" s="26"/>
      <c r="E11" s="315" t="s">
        <v>4</v>
      </c>
      <c r="F11" s="317"/>
      <c r="G11" s="40" t="s">
        <v>5</v>
      </c>
      <c r="H11" s="34" t="s">
        <v>6</v>
      </c>
      <c r="I11" s="34"/>
      <c r="J11" s="27"/>
      <c r="K11" s="4"/>
    </row>
    <row r="12" spans="1:11" ht="15" customHeight="1" x14ac:dyDescent="0.4">
      <c r="A12" s="29"/>
      <c r="B12" s="29"/>
      <c r="C12" s="29"/>
      <c r="D12" s="29"/>
      <c r="E12" s="315" t="s">
        <v>7</v>
      </c>
      <c r="F12" s="317"/>
      <c r="G12" s="40" t="s">
        <v>8</v>
      </c>
      <c r="H12" s="39" t="s">
        <v>9</v>
      </c>
      <c r="I12" s="46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315" t="s">
        <v>11</v>
      </c>
      <c r="F13" s="317"/>
      <c r="G13" s="47"/>
      <c r="H13" s="302" t="s">
        <v>35</v>
      </c>
      <c r="I13" s="302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47"/>
      <c r="H14" s="168"/>
      <c r="I14" s="168"/>
      <c r="J14" s="27"/>
      <c r="K14" s="4"/>
    </row>
    <row r="15" spans="1:11" ht="18.75" x14ac:dyDescent="0.4">
      <c r="A15" s="30" t="s">
        <v>36</v>
      </c>
      <c r="B15" s="30"/>
      <c r="C15" s="31"/>
      <c r="D15" s="30"/>
      <c r="E15" s="2"/>
      <c r="F15" s="2"/>
      <c r="G15" s="49"/>
      <c r="H15" s="29"/>
      <c r="I15" s="29"/>
      <c r="J15" s="27"/>
      <c r="K15" s="4"/>
    </row>
    <row r="16" spans="1:11" ht="19.5" x14ac:dyDescent="0.4">
      <c r="A16" s="32" t="s">
        <v>62</v>
      </c>
      <c r="B16" s="30"/>
      <c r="C16" s="31"/>
      <c r="D16" s="30"/>
      <c r="E16" s="316">
        <v>18289000</v>
      </c>
      <c r="F16" s="321"/>
      <c r="G16" s="6">
        <f>H16+I16</f>
        <v>18381790.399999999</v>
      </c>
      <c r="H16" s="41">
        <v>18381790.399999999</v>
      </c>
      <c r="I16" s="41">
        <v>0</v>
      </c>
      <c r="J16" s="27"/>
      <c r="K16" s="4"/>
    </row>
    <row r="17" spans="1:11" ht="18" x14ac:dyDescent="0.35">
      <c r="A17" s="99" t="s">
        <v>6</v>
      </c>
      <c r="B17" s="3"/>
      <c r="C17" s="100" t="s">
        <v>26</v>
      </c>
      <c r="D17" s="3"/>
      <c r="E17" s="3"/>
      <c r="F17" s="3"/>
      <c r="G17" s="94">
        <f>H17+I17</f>
        <v>6080.88</v>
      </c>
      <c r="H17" s="94">
        <v>6080.88</v>
      </c>
      <c r="I17" s="94">
        <v>0</v>
      </c>
      <c r="J17" s="33"/>
      <c r="K17" s="178"/>
    </row>
    <row r="18" spans="1:11" ht="19.5" x14ac:dyDescent="0.4">
      <c r="A18" s="32" t="s">
        <v>63</v>
      </c>
      <c r="B18" s="3"/>
      <c r="C18" s="3"/>
      <c r="D18" s="3"/>
      <c r="E18" s="316">
        <v>18289000</v>
      </c>
      <c r="F18" s="321"/>
      <c r="G18" s="6">
        <f>H18+I18</f>
        <v>18436781.469999999</v>
      </c>
      <c r="H18" s="41">
        <v>18436781.469999999</v>
      </c>
      <c r="I18" s="41">
        <v>0</v>
      </c>
      <c r="J18" s="27"/>
      <c r="K18" s="4"/>
    </row>
    <row r="19" spans="1:11" ht="19.5" x14ac:dyDescent="0.4">
      <c r="A19" s="32"/>
      <c r="B19" s="3"/>
      <c r="C19" s="3"/>
      <c r="D19" s="3"/>
      <c r="E19" s="170"/>
      <c r="F19" s="171"/>
      <c r="G19" s="5"/>
      <c r="H19" s="41"/>
      <c r="I19" s="41"/>
      <c r="J19" s="175"/>
      <c r="K19" s="4"/>
    </row>
    <row r="20" spans="1:11" s="142" customFormat="1" ht="19.5" x14ac:dyDescent="0.4">
      <c r="A20" s="139" t="s">
        <v>64</v>
      </c>
      <c r="B20" s="139"/>
      <c r="C20" s="140"/>
      <c r="D20" s="139"/>
      <c r="E20" s="139"/>
      <c r="F20" s="139"/>
      <c r="G20" s="141">
        <f>G18-G16+G17</f>
        <v>61071.950000000295</v>
      </c>
      <c r="H20" s="141">
        <f>H18-H16+H17</f>
        <v>61071.950000000295</v>
      </c>
      <c r="I20" s="141">
        <f>I18-I16+I17</f>
        <v>0</v>
      </c>
      <c r="J20" s="182"/>
      <c r="K20" s="180"/>
    </row>
    <row r="21" spans="1:11" s="142" customFormat="1" ht="19.5" x14ac:dyDescent="0.4">
      <c r="A21" s="139" t="s">
        <v>65</v>
      </c>
      <c r="B21" s="139"/>
      <c r="C21" s="140"/>
      <c r="D21" s="139"/>
      <c r="E21" s="139"/>
      <c r="F21" s="139"/>
      <c r="G21" s="141">
        <f>G20-G17</f>
        <v>54991.070000000298</v>
      </c>
      <c r="H21" s="141">
        <f>H20-H17</f>
        <v>54991.070000000298</v>
      </c>
      <c r="I21" s="141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30" t="s">
        <v>66</v>
      </c>
      <c r="B24" s="35"/>
      <c r="C24" s="31"/>
      <c r="D24" s="35"/>
      <c r="E24" s="35"/>
      <c r="J24" s="182"/>
      <c r="K24" s="181"/>
    </row>
    <row r="25" spans="1:11" s="142" customFormat="1" ht="28.5" customHeight="1" x14ac:dyDescent="0.3">
      <c r="A25" s="308" t="s">
        <v>106</v>
      </c>
      <c r="B25" s="308"/>
      <c r="C25" s="308"/>
      <c r="D25" s="308"/>
      <c r="E25" s="308"/>
      <c r="F25" s="308"/>
      <c r="G25" s="144">
        <f>G21-I26</f>
        <v>54991.070000000298</v>
      </c>
      <c r="H25" s="145">
        <f>H21</f>
        <v>54991.070000000298</v>
      </c>
      <c r="I25" s="145">
        <f>I21-I26</f>
        <v>0</v>
      </c>
    </row>
    <row r="26" spans="1:11" s="142" customFormat="1" ht="15" x14ac:dyDescent="0.3">
      <c r="A26" s="143" t="s">
        <v>107</v>
      </c>
      <c r="B26" s="140"/>
      <c r="C26" s="140"/>
      <c r="D26" s="140"/>
      <c r="E26" s="140"/>
      <c r="F26" s="140"/>
      <c r="G26" s="144"/>
      <c r="H26" s="265" t="s">
        <v>108</v>
      </c>
      <c r="I26" s="145">
        <v>0</v>
      </c>
      <c r="J26" s="208"/>
      <c r="K26" s="181"/>
    </row>
    <row r="27" spans="1:11" s="142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83"/>
      <c r="K27" s="184"/>
    </row>
    <row r="28" spans="1:11" s="142" customFormat="1" ht="16.5" x14ac:dyDescent="0.35">
      <c r="A28" s="139" t="s">
        <v>37</v>
      </c>
      <c r="B28" s="139" t="s">
        <v>38</v>
      </c>
      <c r="C28" s="139"/>
      <c r="D28" s="147"/>
      <c r="E28" s="147"/>
      <c r="F28" s="148"/>
      <c r="G28" s="141"/>
      <c r="H28" s="149"/>
      <c r="I28" s="148"/>
      <c r="J28" s="185"/>
      <c r="K28" s="181"/>
    </row>
    <row r="29" spans="1:11" s="142" customFormat="1" ht="16.5" customHeight="1" x14ac:dyDescent="0.3">
      <c r="A29" s="139"/>
      <c r="B29" s="139"/>
      <c r="C29" s="301" t="s">
        <v>14</v>
      </c>
      <c r="D29" s="301"/>
      <c r="E29" s="301"/>
      <c r="F29" s="148"/>
      <c r="G29" s="150">
        <f>G30+G31</f>
        <v>54991.070000000298</v>
      </c>
      <c r="H29" s="149"/>
      <c r="I29" s="148"/>
      <c r="J29" s="185"/>
      <c r="K29" s="181"/>
    </row>
    <row r="30" spans="1:11" s="142" customFormat="1" ht="18.75" x14ac:dyDescent="0.4">
      <c r="A30" s="151"/>
      <c r="B30" s="151"/>
      <c r="C30" s="152"/>
      <c r="D30" s="153"/>
      <c r="E30" s="154" t="s">
        <v>41</v>
      </c>
      <c r="F30" s="155" t="s">
        <v>15</v>
      </c>
      <c r="G30" s="156">
        <v>0</v>
      </c>
      <c r="H30" s="149"/>
      <c r="I30" s="148"/>
      <c r="J30" s="180"/>
      <c r="K30" s="180"/>
    </row>
    <row r="31" spans="1:11" s="142" customFormat="1" ht="18.75" x14ac:dyDescent="0.4">
      <c r="A31" s="151"/>
      <c r="B31" s="151"/>
      <c r="C31" s="157"/>
      <c r="D31" s="153"/>
      <c r="E31" s="158"/>
      <c r="F31" s="155" t="s">
        <v>55</v>
      </c>
      <c r="G31" s="156">
        <f>G25-G30</f>
        <v>54991.070000000298</v>
      </c>
      <c r="H31" s="149"/>
      <c r="I31" s="148"/>
      <c r="J31" s="186"/>
      <c r="K31" s="186"/>
    </row>
    <row r="32" spans="1:11" s="142" customFormat="1" ht="18.75" x14ac:dyDescent="0.4">
      <c r="A32" s="151"/>
      <c r="B32" s="159"/>
      <c r="C32" s="301" t="s">
        <v>42</v>
      </c>
      <c r="D32" s="301"/>
      <c r="E32" s="301"/>
      <c r="F32" s="301"/>
      <c r="G32" s="150">
        <f>I26</f>
        <v>0</v>
      </c>
      <c r="H32" s="149"/>
      <c r="I32" s="148"/>
      <c r="J32" s="187"/>
      <c r="K32" s="180"/>
    </row>
    <row r="33" spans="1:11" ht="20.25" customHeight="1" x14ac:dyDescent="0.3">
      <c r="A33" s="160"/>
      <c r="B33" s="305" t="str">
        <f>CONCATENATE("b) Výsledek hospod. předcház. účet. období k 31. 12. ",'Rekapitulace dle oblasti'!E7)</f>
        <v>b) Výsledek hospod. předcház. účet. období k 31. 12. 2022</v>
      </c>
      <c r="C33" s="305"/>
      <c r="D33" s="305"/>
      <c r="E33" s="305"/>
      <c r="F33" s="305"/>
      <c r="G33" s="224">
        <v>0</v>
      </c>
      <c r="H33" s="160"/>
      <c r="I33" s="160"/>
      <c r="J33" s="208"/>
      <c r="K33" s="179"/>
    </row>
    <row r="34" spans="1:11" ht="38.25" customHeight="1" x14ac:dyDescent="0.2">
      <c r="A34" s="306"/>
      <c r="B34" s="306"/>
      <c r="C34" s="306"/>
      <c r="D34" s="306"/>
      <c r="E34" s="306"/>
      <c r="F34" s="306"/>
      <c r="G34" s="306"/>
      <c r="H34" s="306"/>
      <c r="I34" s="306"/>
      <c r="J34" s="208"/>
      <c r="K34" s="18"/>
    </row>
    <row r="35" spans="1:11" ht="18.75" customHeight="1" x14ac:dyDescent="0.4">
      <c r="A35" s="30" t="s">
        <v>39</v>
      </c>
      <c r="B35" s="30" t="s">
        <v>21</v>
      </c>
      <c r="C35" s="30"/>
      <c r="D35" s="35"/>
      <c r="E35" s="49"/>
      <c r="F35" s="3"/>
      <c r="G35" s="225"/>
      <c r="H35" s="29"/>
      <c r="I35" s="29"/>
      <c r="J35" s="183"/>
      <c r="K35" s="184"/>
    </row>
    <row r="36" spans="1:11" ht="18.75" x14ac:dyDescent="0.4">
      <c r="A36" s="30"/>
      <c r="B36" s="30"/>
      <c r="C36" s="30"/>
      <c r="D36" s="35"/>
      <c r="F36" s="36" t="s">
        <v>25</v>
      </c>
      <c r="G36" s="46" t="s">
        <v>5</v>
      </c>
      <c r="H36" s="29"/>
      <c r="I36" s="226" t="s">
        <v>27</v>
      </c>
      <c r="J36" s="18"/>
    </row>
    <row r="37" spans="1:11" ht="16.5" x14ac:dyDescent="0.35">
      <c r="A37" s="227" t="s">
        <v>22</v>
      </c>
      <c r="B37" s="37"/>
      <c r="C37" s="2"/>
      <c r="D37" s="37"/>
      <c r="E37" s="49"/>
      <c r="F37" s="50">
        <v>0</v>
      </c>
      <c r="G37" s="50">
        <v>0</v>
      </c>
      <c r="H37" s="51"/>
      <c r="I37" s="228" t="str">
        <f>IF(F37=0,"nerozp.",G37/F37)</f>
        <v>nerozp.</v>
      </c>
      <c r="J37" s="18"/>
    </row>
    <row r="38" spans="1:11" ht="16.5" hidden="1" customHeight="1" x14ac:dyDescent="0.35">
      <c r="A38" s="227" t="s">
        <v>60</v>
      </c>
      <c r="B38" s="37"/>
      <c r="C38" s="2"/>
      <c r="D38" s="52"/>
      <c r="E38" s="52"/>
      <c r="F38" s="50">
        <v>0</v>
      </c>
      <c r="G38" s="50">
        <v>0</v>
      </c>
      <c r="H38" s="51"/>
      <c r="I38" s="228" t="e">
        <f t="shared" ref="I38:I39" si="0">G38/F38</f>
        <v>#DIV/0!</v>
      </c>
      <c r="J38" s="18"/>
    </row>
    <row r="39" spans="1:11" ht="16.5" hidden="1" customHeight="1" x14ac:dyDescent="0.35">
      <c r="A39" s="227" t="s">
        <v>61</v>
      </c>
      <c r="B39" s="37"/>
      <c r="C39" s="2"/>
      <c r="D39" s="52"/>
      <c r="E39" s="52"/>
      <c r="F39" s="50">
        <v>0</v>
      </c>
      <c r="G39" s="50">
        <v>0</v>
      </c>
      <c r="H39" s="51"/>
      <c r="I39" s="228" t="e">
        <f t="shared" si="0"/>
        <v>#DIV/0!</v>
      </c>
      <c r="J39" s="18"/>
    </row>
    <row r="40" spans="1:11" ht="16.5" x14ac:dyDescent="0.35">
      <c r="A40" s="227" t="s">
        <v>54</v>
      </c>
      <c r="B40" s="37"/>
      <c r="C40" s="2"/>
      <c r="D40" s="52"/>
      <c r="E40" s="52"/>
      <c r="F40" s="50">
        <v>0</v>
      </c>
      <c r="G40" s="50">
        <v>0</v>
      </c>
      <c r="H40" s="51"/>
      <c r="I40" s="228" t="str">
        <f t="shared" ref="I40:I42" si="1">IF(F40=0,"nerozp.",G40/F40)</f>
        <v>nerozp.</v>
      </c>
      <c r="J40" s="8"/>
    </row>
    <row r="41" spans="1:11" ht="16.5" x14ac:dyDescent="0.35">
      <c r="A41" s="227" t="s">
        <v>52</v>
      </c>
      <c r="B41" s="37"/>
      <c r="C41" s="2"/>
      <c r="D41" s="49"/>
      <c r="E41" s="49"/>
      <c r="F41" s="50">
        <v>41184</v>
      </c>
      <c r="G41" s="50">
        <v>41184</v>
      </c>
      <c r="H41" s="51"/>
      <c r="I41" s="266">
        <f>IF(F41=0,"nerozp.",G41/F41)</f>
        <v>1</v>
      </c>
      <c r="J41" s="8"/>
    </row>
    <row r="42" spans="1:11" ht="16.5" x14ac:dyDescent="0.35">
      <c r="A42" s="227" t="s">
        <v>121</v>
      </c>
      <c r="B42" s="2"/>
      <c r="C42" s="2"/>
      <c r="D42" s="29"/>
      <c r="E42" s="29"/>
      <c r="F42" s="50">
        <v>0</v>
      </c>
      <c r="G42" s="50">
        <v>0</v>
      </c>
      <c r="H42" s="51"/>
      <c r="I42" s="228" t="str">
        <f t="shared" si="1"/>
        <v>nerozp.</v>
      </c>
      <c r="J42" s="8"/>
    </row>
    <row r="43" spans="1:11" ht="12.75" hidden="1" customHeight="1" x14ac:dyDescent="0.2">
      <c r="A43" s="303" t="s">
        <v>51</v>
      </c>
      <c r="B43" s="303"/>
      <c r="C43" s="303"/>
      <c r="D43" s="303"/>
      <c r="E43" s="303"/>
      <c r="F43" s="303"/>
      <c r="G43" s="303"/>
      <c r="H43" s="303"/>
      <c r="I43" s="303"/>
      <c r="J43" s="8"/>
    </row>
    <row r="44" spans="1:11" ht="27" customHeight="1" x14ac:dyDescent="0.2">
      <c r="A44" s="161" t="s">
        <v>51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40</v>
      </c>
      <c r="B45" s="30" t="s">
        <v>16</v>
      </c>
      <c r="C45" s="30"/>
      <c r="D45" s="49"/>
      <c r="E45" s="49"/>
      <c r="F45" s="29"/>
      <c r="G45" s="38"/>
      <c r="H45" s="304" t="s">
        <v>29</v>
      </c>
      <c r="I45" s="304"/>
      <c r="J45" s="8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8"/>
    </row>
    <row r="47" spans="1:11" x14ac:dyDescent="0.2">
      <c r="A47" s="236"/>
      <c r="B47" s="162"/>
      <c r="C47" s="162"/>
      <c r="D47" s="162"/>
      <c r="E47" s="237"/>
      <c r="F47" s="300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8"/>
    </row>
    <row r="48" spans="1:11" x14ac:dyDescent="0.2">
      <c r="A48" s="236"/>
      <c r="B48" s="162"/>
      <c r="C48" s="162"/>
      <c r="D48" s="162"/>
      <c r="E48" s="237"/>
      <c r="F48" s="300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6000</v>
      </c>
      <c r="F50" s="250">
        <v>0</v>
      </c>
      <c r="G50" s="251">
        <v>0</v>
      </c>
      <c r="H50" s="251">
        <f t="shared" ref="H50:H53" si="2">E50+F50-G50</f>
        <v>6000</v>
      </c>
      <c r="I50" s="252">
        <v>6000</v>
      </c>
      <c r="J50" s="207"/>
      <c r="K50" s="207"/>
    </row>
    <row r="51" spans="1:11" x14ac:dyDescent="0.2">
      <c r="A51" s="253"/>
      <c r="B51" s="254"/>
      <c r="C51" s="254" t="s">
        <v>20</v>
      </c>
      <c r="D51" s="254"/>
      <c r="E51" s="255">
        <v>164714.16</v>
      </c>
      <c r="F51" s="256">
        <v>230865.36</v>
      </c>
      <c r="G51" s="257">
        <v>213571</v>
      </c>
      <c r="H51" s="257">
        <f t="shared" si="2"/>
        <v>182008.52000000002</v>
      </c>
      <c r="I51" s="258">
        <v>182307.04</v>
      </c>
      <c r="J51" s="207"/>
      <c r="K51" s="206"/>
    </row>
    <row r="52" spans="1:11" x14ac:dyDescent="0.2">
      <c r="A52" s="253"/>
      <c r="B52" s="254"/>
      <c r="C52" s="254" t="s">
        <v>55</v>
      </c>
      <c r="D52" s="254"/>
      <c r="E52" s="255">
        <v>713564.99</v>
      </c>
      <c r="F52" s="256">
        <v>301271.8</v>
      </c>
      <c r="G52" s="257">
        <v>361411.81</v>
      </c>
      <c r="H52" s="257">
        <f t="shared" si="2"/>
        <v>653424.98</v>
      </c>
      <c r="I52" s="258">
        <v>653424.98</v>
      </c>
      <c r="J52" s="206"/>
      <c r="K52" s="206"/>
    </row>
    <row r="53" spans="1:11" x14ac:dyDescent="0.2">
      <c r="A53" s="253"/>
      <c r="B53" s="254"/>
      <c r="C53" s="254" t="s">
        <v>53</v>
      </c>
      <c r="D53" s="254"/>
      <c r="E53" s="255">
        <v>200623.69</v>
      </c>
      <c r="F53" s="256">
        <v>241184</v>
      </c>
      <c r="G53" s="257">
        <v>216634</v>
      </c>
      <c r="H53" s="257">
        <f t="shared" si="2"/>
        <v>225173.69</v>
      </c>
      <c r="I53" s="258">
        <v>225173.69</v>
      </c>
      <c r="J53" s="205"/>
      <c r="K53" s="205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1084902.8400000001</v>
      </c>
      <c r="F54" s="262">
        <f>F50+F51+F52+F53</f>
        <v>773321.15999999992</v>
      </c>
      <c r="G54" s="263">
        <f>G50+G51+G52+G53</f>
        <v>791616.81</v>
      </c>
      <c r="H54" s="263">
        <f>H50+H51+H52+H53</f>
        <v>1066607.19</v>
      </c>
      <c r="I54" s="264">
        <f>SUM(I50:I53)</f>
        <v>1066905.71</v>
      </c>
      <c r="J54" s="204"/>
      <c r="K54" s="204"/>
    </row>
    <row r="55" spans="1:11" ht="13.5" thickTop="1" x14ac:dyDescent="0.2">
      <c r="G55" s="16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J48:K48"/>
    <mergeCell ref="H45:I45"/>
    <mergeCell ref="A34:I34"/>
    <mergeCell ref="B44:I44"/>
    <mergeCell ref="E16:F16"/>
    <mergeCell ref="E18:F18"/>
    <mergeCell ref="C29:E29"/>
    <mergeCell ref="C32:F32"/>
    <mergeCell ref="B33:F33"/>
    <mergeCell ref="A43:I43"/>
    <mergeCell ref="A25:F25"/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1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2023-05-31T05:37:52Z</cp:lastPrinted>
  <dcterms:created xsi:type="dcterms:W3CDTF">2008-01-24T08:46:29Z</dcterms:created>
  <dcterms:modified xsi:type="dcterms:W3CDTF">2023-05-31T05:37:54Z</dcterms:modified>
</cp:coreProperties>
</file>