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2\ZOK 19.6.2023\"/>
    </mc:Choice>
  </mc:AlternateContent>
  <bookViews>
    <workbookView xWindow="0" yWindow="0" windowWidth="28800" windowHeight="11100"/>
  </bookViews>
  <sheets>
    <sheet name="10. DP, DT, NFV" sheetId="1" r:id="rId1"/>
  </sheets>
  <definedNames>
    <definedName name="_xlnm.Print_Titles" localSheetId="0">'10. DP, DT, NFV'!$4:$5</definedName>
    <definedName name="_xlnm.Print_Area" localSheetId="0">'10. DP, DT, NFV'!$A$1:$W$107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7" i="1" l="1"/>
  <c r="F107" i="1"/>
  <c r="W107" i="1"/>
  <c r="G107" i="1"/>
  <c r="H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E107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H96" i="1"/>
  <c r="G96" i="1"/>
  <c r="I99" i="1" l="1"/>
  <c r="I100" i="1"/>
  <c r="I101" i="1"/>
  <c r="I102" i="1"/>
  <c r="I103" i="1"/>
  <c r="I104" i="1"/>
  <c r="I105" i="1"/>
  <c r="I98" i="1"/>
  <c r="I96" i="1" s="1"/>
  <c r="E96" i="1"/>
  <c r="F96" i="1"/>
  <c r="J94" i="1"/>
  <c r="K94" i="1"/>
  <c r="L94" i="1"/>
  <c r="M94" i="1"/>
  <c r="N94" i="1"/>
  <c r="O94" i="1"/>
  <c r="P94" i="1"/>
  <c r="Q94" i="1"/>
  <c r="R94" i="1"/>
  <c r="S94" i="1"/>
  <c r="T94" i="1"/>
  <c r="V94" i="1"/>
  <c r="G83" i="1"/>
  <c r="I68" i="1"/>
  <c r="I77" i="1"/>
  <c r="J67" i="1"/>
  <c r="K67" i="1"/>
  <c r="L67" i="1"/>
  <c r="M67" i="1"/>
  <c r="N67" i="1"/>
  <c r="O67" i="1"/>
  <c r="P67" i="1"/>
  <c r="Q67" i="1"/>
  <c r="R67" i="1"/>
  <c r="S67" i="1"/>
  <c r="T67" i="1"/>
  <c r="V67" i="1"/>
  <c r="W67" i="1"/>
  <c r="G77" i="1"/>
  <c r="H77" i="1"/>
  <c r="G73" i="1"/>
  <c r="H73" i="1"/>
  <c r="H67" i="1" s="1"/>
  <c r="F73" i="1"/>
  <c r="H68" i="1"/>
  <c r="G68" i="1"/>
  <c r="F77" i="1"/>
  <c r="E77" i="1"/>
  <c r="E73" i="1"/>
  <c r="F68" i="1"/>
  <c r="E68" i="1"/>
  <c r="F67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I58" i="1"/>
  <c r="W40" i="1"/>
  <c r="J40" i="1"/>
  <c r="K40" i="1"/>
  <c r="L40" i="1"/>
  <c r="M40" i="1"/>
  <c r="M39" i="1" s="1"/>
  <c r="N40" i="1"/>
  <c r="O40" i="1"/>
  <c r="P40" i="1"/>
  <c r="Q40" i="1"/>
  <c r="Q39" i="1" s="1"/>
  <c r="R40" i="1"/>
  <c r="S40" i="1"/>
  <c r="T40" i="1"/>
  <c r="U40" i="1"/>
  <c r="U39" i="1" s="1"/>
  <c r="V40" i="1"/>
  <c r="I40" i="1"/>
  <c r="W55" i="1"/>
  <c r="G58" i="1"/>
  <c r="H58" i="1"/>
  <c r="G40" i="1"/>
  <c r="H40" i="1"/>
  <c r="I39" i="1"/>
  <c r="G39" i="1"/>
  <c r="H39" i="1"/>
  <c r="F58" i="1"/>
  <c r="F40" i="1"/>
  <c r="F39" i="1" s="1"/>
  <c r="J39" i="1"/>
  <c r="K39" i="1"/>
  <c r="L39" i="1"/>
  <c r="N39" i="1"/>
  <c r="O39" i="1"/>
  <c r="P39" i="1"/>
  <c r="R39" i="1"/>
  <c r="S39" i="1"/>
  <c r="T39" i="1"/>
  <c r="V39" i="1"/>
  <c r="E39" i="1"/>
  <c r="I57" i="1"/>
  <c r="F48" i="1"/>
  <c r="G35" i="1"/>
  <c r="G67" i="1" l="1"/>
  <c r="G94" i="1" s="1"/>
  <c r="I20" i="1"/>
  <c r="I21" i="1"/>
  <c r="I22" i="1"/>
  <c r="J6" i="1"/>
  <c r="K6" i="1"/>
  <c r="P6" i="1"/>
  <c r="Q6" i="1"/>
  <c r="R6" i="1"/>
  <c r="T6" i="1"/>
  <c r="V6" i="1"/>
  <c r="I17" i="1"/>
  <c r="U17" i="1"/>
  <c r="E54" i="1" l="1"/>
  <c r="W48" i="1" l="1"/>
  <c r="W41" i="1"/>
  <c r="W13" i="1" l="1"/>
  <c r="W10" i="1"/>
  <c r="W6" i="1" s="1"/>
  <c r="W7" i="1" l="1"/>
  <c r="W23" i="1"/>
  <c r="W29" i="1"/>
  <c r="W28" i="1" s="1"/>
  <c r="W35" i="1"/>
  <c r="W56" i="1"/>
  <c r="W60" i="1"/>
  <c r="W61" i="1"/>
  <c r="W62" i="1"/>
  <c r="W69" i="1"/>
  <c r="W70" i="1"/>
  <c r="W71" i="1"/>
  <c r="W73" i="1"/>
  <c r="W76" i="1"/>
  <c r="W78" i="1"/>
  <c r="W77" i="1" s="1"/>
  <c r="W84" i="1"/>
  <c r="W85" i="1"/>
  <c r="W90" i="1"/>
  <c r="W88" i="1" s="1"/>
  <c r="W93" i="1"/>
  <c r="W91" i="1" s="1"/>
  <c r="G91" i="1"/>
  <c r="W83" i="1" l="1"/>
  <c r="W82" i="1" s="1"/>
  <c r="W94" i="1" s="1"/>
  <c r="W68" i="1"/>
  <c r="W18" i="1"/>
  <c r="I24" i="1"/>
  <c r="G13" i="1" l="1"/>
  <c r="I11" i="1"/>
  <c r="I12" i="1"/>
  <c r="I14" i="1"/>
  <c r="I15" i="1"/>
  <c r="I16" i="1"/>
  <c r="L7" i="1" l="1"/>
  <c r="M7" i="1"/>
  <c r="N7" i="1"/>
  <c r="O7" i="1"/>
  <c r="S7" i="1"/>
  <c r="L10" i="1"/>
  <c r="M10" i="1"/>
  <c r="N10" i="1"/>
  <c r="N6" i="1" s="1"/>
  <c r="O10" i="1"/>
  <c r="S10" i="1"/>
  <c r="L13" i="1"/>
  <c r="M13" i="1"/>
  <c r="N13" i="1"/>
  <c r="O13" i="1"/>
  <c r="S13" i="1"/>
  <c r="L20" i="1"/>
  <c r="M20" i="1"/>
  <c r="N20" i="1"/>
  <c r="O20" i="1"/>
  <c r="S20" i="1"/>
  <c r="L21" i="1"/>
  <c r="M21" i="1"/>
  <c r="N21" i="1"/>
  <c r="O21" i="1"/>
  <c r="S21" i="1"/>
  <c r="L22" i="1"/>
  <c r="M22" i="1"/>
  <c r="N22" i="1"/>
  <c r="O22" i="1"/>
  <c r="S22" i="1"/>
  <c r="L24" i="1"/>
  <c r="L23" i="1" s="1"/>
  <c r="M24" i="1"/>
  <c r="M23" i="1" s="1"/>
  <c r="N24" i="1"/>
  <c r="N23" i="1" s="1"/>
  <c r="O24" i="1"/>
  <c r="O23" i="1" s="1"/>
  <c r="S24" i="1"/>
  <c r="S23" i="1" s="1"/>
  <c r="L29" i="1"/>
  <c r="L28" i="1" s="1"/>
  <c r="M29" i="1"/>
  <c r="M28" i="1" s="1"/>
  <c r="N29" i="1"/>
  <c r="N28" i="1" s="1"/>
  <c r="O29" i="1"/>
  <c r="O28" i="1" s="1"/>
  <c r="S29" i="1"/>
  <c r="S28" i="1" s="1"/>
  <c r="L35" i="1"/>
  <c r="M35" i="1"/>
  <c r="N35" i="1"/>
  <c r="O35" i="1"/>
  <c r="S35" i="1"/>
  <c r="L48" i="1"/>
  <c r="M48" i="1"/>
  <c r="N48" i="1"/>
  <c r="O48" i="1"/>
  <c r="S48" i="1"/>
  <c r="L41" i="1"/>
  <c r="M41" i="1"/>
  <c r="N41" i="1"/>
  <c r="O41" i="1"/>
  <c r="S41" i="1"/>
  <c r="L54" i="1"/>
  <c r="M54" i="1"/>
  <c r="N54" i="1"/>
  <c r="O54" i="1"/>
  <c r="S54" i="1"/>
  <c r="W54" i="1" s="1"/>
  <c r="L59" i="1"/>
  <c r="M59" i="1"/>
  <c r="N59" i="1"/>
  <c r="O59" i="1"/>
  <c r="S59" i="1"/>
  <c r="L68" i="1"/>
  <c r="M68" i="1"/>
  <c r="N68" i="1"/>
  <c r="O68" i="1"/>
  <c r="S68" i="1"/>
  <c r="L73" i="1"/>
  <c r="M73" i="1"/>
  <c r="N73" i="1"/>
  <c r="O73" i="1"/>
  <c r="S73" i="1"/>
  <c r="L77" i="1"/>
  <c r="M77" i="1"/>
  <c r="N77" i="1"/>
  <c r="O77" i="1"/>
  <c r="S77" i="1"/>
  <c r="S82" i="1"/>
  <c r="J83" i="1"/>
  <c r="K83" i="1"/>
  <c r="L83" i="1"/>
  <c r="M83" i="1"/>
  <c r="N83" i="1"/>
  <c r="O83" i="1"/>
  <c r="P83" i="1"/>
  <c r="Q83" i="1"/>
  <c r="R83" i="1"/>
  <c r="S83" i="1"/>
  <c r="J88" i="1"/>
  <c r="K88" i="1"/>
  <c r="L88" i="1"/>
  <c r="M88" i="1"/>
  <c r="N88" i="1"/>
  <c r="O88" i="1"/>
  <c r="P88" i="1"/>
  <c r="Q88" i="1"/>
  <c r="R88" i="1"/>
  <c r="S88" i="1"/>
  <c r="L91" i="1"/>
  <c r="M91" i="1"/>
  <c r="N91" i="1"/>
  <c r="O91" i="1"/>
  <c r="S91" i="1"/>
  <c r="U11" i="1"/>
  <c r="U12" i="1"/>
  <c r="U14" i="1"/>
  <c r="U15" i="1"/>
  <c r="U16" i="1"/>
  <c r="U19" i="1"/>
  <c r="U25" i="1"/>
  <c r="U27" i="1"/>
  <c r="U26" i="1"/>
  <c r="U30" i="1"/>
  <c r="U31" i="1"/>
  <c r="U32" i="1"/>
  <c r="U33" i="1"/>
  <c r="U36" i="1"/>
  <c r="U37" i="1"/>
  <c r="U38" i="1"/>
  <c r="U49" i="1"/>
  <c r="U50" i="1"/>
  <c r="U42" i="1"/>
  <c r="U43" i="1"/>
  <c r="U44" i="1"/>
  <c r="U45" i="1"/>
  <c r="U46" i="1"/>
  <c r="U47" i="1"/>
  <c r="U51" i="1"/>
  <c r="U52" i="1"/>
  <c r="U53" i="1"/>
  <c r="U55" i="1"/>
  <c r="U56" i="1"/>
  <c r="U60" i="1"/>
  <c r="U61" i="1"/>
  <c r="U62" i="1"/>
  <c r="U63" i="1"/>
  <c r="U65" i="1"/>
  <c r="U64" i="1"/>
  <c r="U66" i="1"/>
  <c r="U69" i="1"/>
  <c r="U70" i="1"/>
  <c r="U71" i="1"/>
  <c r="U72" i="1"/>
  <c r="U74" i="1"/>
  <c r="U75" i="1"/>
  <c r="U76" i="1"/>
  <c r="U78" i="1"/>
  <c r="U79" i="1"/>
  <c r="U80" i="1"/>
  <c r="U81" i="1"/>
  <c r="T83" i="1"/>
  <c r="V83" i="1"/>
  <c r="U84" i="1"/>
  <c r="U85" i="1"/>
  <c r="U86" i="1"/>
  <c r="U87" i="1"/>
  <c r="T88" i="1"/>
  <c r="V88" i="1"/>
  <c r="U89" i="1"/>
  <c r="U90" i="1"/>
  <c r="U92" i="1"/>
  <c r="U93" i="1"/>
  <c r="S6" i="1" l="1"/>
  <c r="L6" i="1"/>
  <c r="M6" i="1"/>
  <c r="O6" i="1"/>
  <c r="W59" i="1"/>
  <c r="W39" i="1" s="1"/>
  <c r="O82" i="1"/>
  <c r="O18" i="1"/>
  <c r="S18" i="1"/>
  <c r="N18" i="1"/>
  <c r="N82" i="1"/>
  <c r="L82" i="1"/>
  <c r="M18" i="1"/>
  <c r="L18" i="1"/>
  <c r="M82" i="1"/>
  <c r="U83" i="1"/>
  <c r="U88" i="1"/>
  <c r="E59" i="1" l="1"/>
  <c r="E58" i="1" s="1"/>
  <c r="E83" i="1" l="1"/>
  <c r="E48" i="1"/>
  <c r="E41" i="1"/>
  <c r="E35" i="1"/>
  <c r="E29" i="1"/>
  <c r="E28" i="1" s="1"/>
  <c r="E23" i="1"/>
  <c r="E13" i="1"/>
  <c r="E40" i="1" l="1"/>
  <c r="F83" i="1"/>
  <c r="H83" i="1"/>
  <c r="I93" i="1"/>
  <c r="I92" i="1"/>
  <c r="F88" i="1"/>
  <c r="G88" i="1"/>
  <c r="H88" i="1"/>
  <c r="E88" i="1"/>
  <c r="I90" i="1"/>
  <c r="I89" i="1"/>
  <c r="I88" i="1" l="1"/>
  <c r="I85" i="1"/>
  <c r="I86" i="1"/>
  <c r="I87" i="1"/>
  <c r="I84" i="1"/>
  <c r="I81" i="1"/>
  <c r="I80" i="1"/>
  <c r="I79" i="1"/>
  <c r="I78" i="1"/>
  <c r="I76" i="1"/>
  <c r="I75" i="1"/>
  <c r="I73" i="1" s="1"/>
  <c r="I67" i="1" s="1"/>
  <c r="I74" i="1"/>
  <c r="I70" i="1"/>
  <c r="I71" i="1"/>
  <c r="I72" i="1"/>
  <c r="I69" i="1"/>
  <c r="I66" i="1"/>
  <c r="I65" i="1"/>
  <c r="I64" i="1"/>
  <c r="I63" i="1"/>
  <c r="I61" i="1"/>
  <c r="I62" i="1"/>
  <c r="I60" i="1"/>
  <c r="I83" i="1" l="1"/>
  <c r="I56" i="1"/>
  <c r="I55" i="1"/>
  <c r="I53" i="1" l="1"/>
  <c r="I47" i="1"/>
  <c r="I51" i="1"/>
  <c r="I52" i="1"/>
  <c r="I46" i="1"/>
  <c r="I45" i="1"/>
  <c r="I43" i="1"/>
  <c r="I44" i="1"/>
  <c r="I42" i="1"/>
  <c r="I50" i="1"/>
  <c r="I49" i="1"/>
  <c r="I37" i="1"/>
  <c r="I38" i="1"/>
  <c r="I36" i="1"/>
  <c r="F29" i="1"/>
  <c r="G29" i="1"/>
  <c r="H29" i="1"/>
  <c r="U29" i="1" l="1"/>
  <c r="I41" i="1"/>
  <c r="I32" i="1"/>
  <c r="I33" i="1"/>
  <c r="I30" i="1"/>
  <c r="I27" i="1"/>
  <c r="I26" i="1"/>
  <c r="I25" i="1"/>
  <c r="I34" i="1" l="1"/>
  <c r="U34" i="1"/>
  <c r="I29" i="1"/>
  <c r="I19" i="1"/>
  <c r="H13" i="1" l="1"/>
  <c r="H41" i="1"/>
  <c r="F13" i="1" l="1"/>
  <c r="I59" i="1" l="1"/>
  <c r="G59" i="1"/>
  <c r="G41" i="1" l="1"/>
  <c r="U41" i="1" s="1"/>
  <c r="G48" i="1"/>
  <c r="G28" i="1"/>
  <c r="G7" i="1"/>
  <c r="H10" i="1"/>
  <c r="H6" i="1" s="1"/>
  <c r="G10" i="1"/>
  <c r="G6" i="1" s="1"/>
  <c r="U10" i="1" l="1"/>
  <c r="I10" i="1"/>
  <c r="U13" i="1"/>
  <c r="I13" i="1"/>
  <c r="G23" i="1"/>
  <c r="U6" i="1" l="1"/>
  <c r="I6" i="1"/>
  <c r="U20" i="1"/>
  <c r="H91" i="1"/>
  <c r="U91" i="1" s="1"/>
  <c r="U77" i="1" l="1"/>
  <c r="H82" i="1"/>
  <c r="H94" i="1" s="1"/>
  <c r="H59" i="1"/>
  <c r="H54" i="1"/>
  <c r="H48" i="1"/>
  <c r="H35" i="1"/>
  <c r="U35" i="1" s="1"/>
  <c r="H28" i="1"/>
  <c r="U28" i="1" s="1"/>
  <c r="U24" i="1"/>
  <c r="H7" i="1"/>
  <c r="U7" i="1" s="1"/>
  <c r="U59" i="1" l="1"/>
  <c r="U48" i="1"/>
  <c r="U22" i="1"/>
  <c r="U21" i="1"/>
  <c r="H18" i="1"/>
  <c r="H23" i="1"/>
  <c r="U23" i="1" s="1"/>
  <c r="G18" i="1"/>
  <c r="U73" i="1" l="1"/>
  <c r="U18" i="1"/>
  <c r="E67" i="1"/>
  <c r="I91" i="1" l="1"/>
  <c r="I54" i="1"/>
  <c r="I48" i="1"/>
  <c r="I23" i="1"/>
  <c r="I7" i="1"/>
  <c r="F91" i="1"/>
  <c r="F59" i="1"/>
  <c r="F54" i="1"/>
  <c r="F41" i="1"/>
  <c r="I82" i="1" l="1"/>
  <c r="I94" i="1" s="1"/>
  <c r="F82" i="1"/>
  <c r="F94" i="1" s="1"/>
  <c r="F18" i="1"/>
  <c r="I18" i="1"/>
  <c r="F35" i="1"/>
  <c r="I35" i="1"/>
  <c r="F28" i="1"/>
  <c r="I28" i="1"/>
  <c r="F23" i="1"/>
  <c r="G54" i="1"/>
  <c r="U68" i="1" l="1"/>
  <c r="U67" i="1" s="1"/>
  <c r="U54" i="1"/>
  <c r="E91" i="1"/>
  <c r="E82" i="1" s="1"/>
  <c r="E94" i="1" s="1"/>
  <c r="E10" i="1"/>
  <c r="E6" i="1" s="1"/>
  <c r="E7" i="1"/>
  <c r="G82" i="1" l="1"/>
  <c r="U82" i="1" s="1"/>
  <c r="U94" i="1" s="1"/>
  <c r="U110" i="1" l="1"/>
  <c r="E18" i="1" l="1"/>
  <c r="F10" i="1"/>
  <c r="F6" i="1" s="1"/>
  <c r="F7" i="1"/>
</calcChain>
</file>

<file path=xl/comments1.xml><?xml version="1.0" encoding="utf-8"?>
<comments xmlns="http://schemas.openxmlformats.org/spreadsheetml/2006/main">
  <authors>
    <author>Drábková Vladimíra</author>
  </authors>
  <commentList>
    <comment ref="H63" authorId="0" shapeId="0">
      <text>
        <r>
          <rPr>
            <b/>
            <sz val="9"/>
            <color indexed="81"/>
            <rFont val="Tahoma"/>
            <family val="2"/>
            <charset val="238"/>
          </rPr>
          <t>Drábková Vladimíra:</t>
        </r>
        <r>
          <rPr>
            <sz val="9"/>
            <color indexed="81"/>
            <rFont val="Tahoma"/>
            <family val="2"/>
            <charset val="238"/>
          </rPr>
          <t xml:space="preserve">
20 000 + 40 000= neexist. účet, není to vratka</t>
        </r>
      </text>
    </comment>
  </commentList>
</comments>
</file>

<file path=xl/sharedStrings.xml><?xml version="1.0" encoding="utf-8"?>
<sst xmlns="http://schemas.openxmlformats.org/spreadsheetml/2006/main" count="240" uniqueCount="145">
  <si>
    <t xml:space="preserve">Odbor </t>
  </si>
  <si>
    <t>UZ</t>
  </si>
  <si>
    <t>ORJ</t>
  </si>
  <si>
    <t>Odbor strategického rozvoje kraje</t>
  </si>
  <si>
    <t xml:space="preserve">Dotační program: </t>
  </si>
  <si>
    <t xml:space="preserve">Dotační tituly: </t>
  </si>
  <si>
    <t xml:space="preserve">Odbor životního prostředí a zemědělství </t>
  </si>
  <si>
    <t>Odbor školství a mládeže</t>
  </si>
  <si>
    <t xml:space="preserve">Odbor sociálních věcí </t>
  </si>
  <si>
    <t xml:space="preserve">Odbor dopravy a silničního hospodářství </t>
  </si>
  <si>
    <t>Odbor sportu, kultury a památkové péče</t>
  </si>
  <si>
    <t xml:space="preserve">Víceletá podpora významných kulturních akcí </t>
  </si>
  <si>
    <t xml:space="preserve">Odbor zdravotnictví </t>
  </si>
  <si>
    <t>Odbor kancelář hejtmana</t>
  </si>
  <si>
    <t>Požadováno celkem</t>
  </si>
  <si>
    <t>v Kč</t>
  </si>
  <si>
    <t xml:space="preserve">Schváleno ROK, ZOK </t>
  </si>
  <si>
    <t>Vratky 2020</t>
  </si>
  <si>
    <t>x</t>
  </si>
  <si>
    <t>1. 1. - 31. 5. 2019</t>
  </si>
  <si>
    <t>Příjem žádostí
od - do</t>
  </si>
  <si>
    <t>1.4. - 15.4.2019</t>
  </si>
  <si>
    <t>3.6. - 17.6.2019</t>
  </si>
  <si>
    <t>1.3. - 17.5.2019</t>
  </si>
  <si>
    <t>18.1. - 1.4.2019</t>
  </si>
  <si>
    <t>31.5. - 26.7.2019</t>
  </si>
  <si>
    <t>31.5. - 1.7.2019</t>
  </si>
  <si>
    <t>8.4. - 26.4.2019</t>
  </si>
  <si>
    <t>4.4. - 12.4.2019</t>
  </si>
  <si>
    <t>1.4. - 10.4.2019</t>
  </si>
  <si>
    <t>4.2. - 20.2.2019</t>
  </si>
  <si>
    <t>18.1. - 8.2.2019</t>
  </si>
  <si>
    <t>22.10. - 9.11.2018</t>
  </si>
  <si>
    <t>18.1. - 18.2.2019</t>
  </si>
  <si>
    <t>22.1. - 8.2.2019</t>
  </si>
  <si>
    <t>21.1. - 4.2.2019</t>
  </si>
  <si>
    <t>21.1 - 4.2.2019</t>
  </si>
  <si>
    <t>18.1. - 15.2.2019</t>
  </si>
  <si>
    <t>1. kolo 7.1. - 21.1.2019
2. kolo 17.6. - 28.6.2019</t>
  </si>
  <si>
    <t>1. kolo 18.1. - 1.2.2019
2. kolo 1.7. - 16.8.2019</t>
  </si>
  <si>
    <t>1. kolo 21.1. - 4.2.2019
2. kolo 3.6. - 17.6.2019</t>
  </si>
  <si>
    <t>1. kolo 25.2. - 26.4.2019
2. kolo 27.5. - 28.6.2019</t>
  </si>
  <si>
    <t>Počet schválených žádostí</t>
  </si>
  <si>
    <t>21.1. - 7.2.2019</t>
  </si>
  <si>
    <t>21.1. - 5.2.2019</t>
  </si>
  <si>
    <t>18.3. - 5.4.2019</t>
  </si>
  <si>
    <t>28.1. - 8.2. 2019</t>
  </si>
  <si>
    <t>28.1. - 8.2.2019</t>
  </si>
  <si>
    <t>21.1. - 31.1.2019</t>
  </si>
  <si>
    <t>1.2. - 28.2.2019</t>
  </si>
  <si>
    <t>21.1. - 15.2.2019</t>
  </si>
  <si>
    <t>21.1. - 28.1.2019</t>
  </si>
  <si>
    <t>14.6. - 31.7. 2019</t>
  </si>
  <si>
    <t>Individuální dotace (všechny odbory)</t>
  </si>
  <si>
    <t xml:space="preserve">Dotační programy / tituly  a individuální dotace celkem </t>
  </si>
  <si>
    <t xml:space="preserve">Dotační programy/tituly celkem  </t>
  </si>
  <si>
    <t>Skutečnost k 31.12.2019</t>
  </si>
  <si>
    <t>8 = 6 - 7</t>
  </si>
  <si>
    <r>
      <t xml:space="preserve">Počet přijatých žádostí 
</t>
    </r>
    <r>
      <rPr>
        <sz val="8"/>
        <color theme="1"/>
        <rFont val="Arial"/>
        <family val="2"/>
        <charset val="238"/>
      </rPr>
      <t>(mimo stornovaných)</t>
    </r>
  </si>
  <si>
    <t>01_01 Program na podporu podnikání 2021</t>
  </si>
  <si>
    <t>01_01_1 Podpora soutěží propagujících podnikatele</t>
  </si>
  <si>
    <t>01_01_2 Podpora poradenství pro podnikatele</t>
  </si>
  <si>
    <t>oblast sportu:</t>
  </si>
  <si>
    <t>oblast kultury a památkové péče:</t>
  </si>
  <si>
    <t>10. Dotační programy / tituly a návratné finanční výpomoci z rozpočtu Olomouckého kraje v roce 2022</t>
  </si>
  <si>
    <t>Schválený rozpočet 2022</t>
  </si>
  <si>
    <t>Upravený rozpočet k 31.12.2022</t>
  </si>
  <si>
    <t>Vyplaceno k 31.12.2022</t>
  </si>
  <si>
    <t>Vratky v roce 2022
(k 31.12.2022)</t>
  </si>
  <si>
    <t>Skutečnost k 31.12.2022</t>
  </si>
  <si>
    <t>Vratky v roce 2023</t>
  </si>
  <si>
    <t>08_01 Dotační program pro sociální oblast 2022</t>
  </si>
  <si>
    <t>08_01_01 Podpora prevence kriminality</t>
  </si>
  <si>
    <t>Podpora integrace romských komunit</t>
  </si>
  <si>
    <t>08_01_02 Podpora prorodinných aktivit</t>
  </si>
  <si>
    <t xml:space="preserve">08_01_03 Podpora aktivit směřujících k sociálnímu začleňování </t>
  </si>
  <si>
    <t>08 -02 Program finanční podpory poskytování sociálních služeb v Olomouckém kraji - Podprogram č. 2</t>
  </si>
  <si>
    <t>10_02 Program pro oblast protidrogové prevence v roce 2022</t>
  </si>
  <si>
    <t>10_02_01 Kontaktní a poradenské služby a terénní programy</t>
  </si>
  <si>
    <t>10_02_02 Ambulantní léčba</t>
  </si>
  <si>
    <t>10_02_03 Doléčovací programy</t>
  </si>
  <si>
    <t>10_02_04 Specifická selektivní a indikovaná primární prevence</t>
  </si>
  <si>
    <t>10_01 Program na podporu zdraví a zdravého životního stylu v roce 2022</t>
  </si>
  <si>
    <t xml:space="preserve">10_01_01 Podpora zdravotně-preventivních aktivit pro všechny skupiny obyvatel </t>
  </si>
  <si>
    <t>10_01_02 Podpora významných aktivit v oblasti zdravotnictví</t>
  </si>
  <si>
    <t>10_03 Program pro vzdělávání ve zdravotnictví v roce 2022</t>
  </si>
  <si>
    <t>11_01 Program na podporu poskytovatelů paliativní péče v roce 2022</t>
  </si>
  <si>
    <t>11_01_01 Podpora poskytovatelů lůžkové paliativní péče</t>
  </si>
  <si>
    <t>11_01_02 Podpora poskytovatelů domácí paliativní péče</t>
  </si>
  <si>
    <t>11_01_03 Podpora specializačního vzdělávání lékařů v oblasti paliativní péče</t>
  </si>
  <si>
    <t>11_01_04 Podpora odborného vzdělávání nelékařských zdravotnických pracovníků v oblasti paliativní péče</t>
  </si>
  <si>
    <t>14_01 Program na podporu místních produktů 2022</t>
  </si>
  <si>
    <t>14_01_01 Podpora regionálního značení</t>
  </si>
  <si>
    <t>14_01_02 Podpora farmářských trhů</t>
  </si>
  <si>
    <t>01_01 Program obnovy venkova Olomouckého kraje 2022</t>
  </si>
  <si>
    <t>01_01_02 Podpora zpracování územně plánovací dokumentace</t>
  </si>
  <si>
    <t>01_01_01 Podpora budování a obnovy infrastruktury obce</t>
  </si>
  <si>
    <t>01_01_03 Podpora přípravy projektové dokumentace</t>
  </si>
  <si>
    <t>15_01 Smart region 2022</t>
  </si>
  <si>
    <t>02_01 Dotace na podporu lesních ekosystémů 2020-2025</t>
  </si>
  <si>
    <t>02_02 Program na podporu včelařů na území Olomouckého kraje 2022</t>
  </si>
  <si>
    <t>03_02 Dotace obcím na území Olomouckého kraje na řešení mimořádných událostí v oblasti vodohospodářské infrastruktury 2022</t>
  </si>
  <si>
    <t>02_03 Program na podporu aktivit v oblasti životního prostředí a zemědělství 2022</t>
  </si>
  <si>
    <t>04_01 Program na podporu vzdělávání na vysokých školách v Olomouckém kraji v roce 2022</t>
  </si>
  <si>
    <t>04_02 Studijní stipendium Olomouckého kraje na studium v zahraničí v roce 2022</t>
  </si>
  <si>
    <t>04_03 Program na podporu environmentálního vzdělávání, výchovy a osvěty v Olomouckém kraji v roce 2022</t>
  </si>
  <si>
    <t>04_04 Program na podporu práce s dětmi a mládeží v Olomouckém kraji v roce 2022</t>
  </si>
  <si>
    <t>09_01 Podpora výstavby a oprav cyklostezek 2022</t>
  </si>
  <si>
    <t>09_02 Podopora opatření pro zvýšení bezpečnosti provozu a budování přechodů pro chodce 2022</t>
  </si>
  <si>
    <t>09_03 Podpora výstavby, obnovy a vybavení dětských dopravních hřišť 2022</t>
  </si>
  <si>
    <t>06_01 Program na podporu sportovní činnosti v Olomouckém kraji v roce 2022</t>
  </si>
  <si>
    <t>06_01_01 Podpora celoroční sportovní činnosti</t>
  </si>
  <si>
    <t xml:space="preserve">06_01_02 Podpora přípravy dětí a mládeže na vrcholový sport </t>
  </si>
  <si>
    <t>06_02 Program na podporu sportu v Olomouckém kraji v roce 2022</t>
  </si>
  <si>
    <t>06_02_01 Podpora sportovních akcí</t>
  </si>
  <si>
    <t>06_02_02 Dotace na získání ternérské licence</t>
  </si>
  <si>
    <t>06_02_03 Podpora reprezentantů ČR z Olomouckého kraje</t>
  </si>
  <si>
    <t xml:space="preserve">06_02_04 Podpora mládežnických reprezentantů ČR (do 21 let) z Olomouckého kraje </t>
  </si>
  <si>
    <t>06_03 Program na podporu volnočasových aktivit se zaměřením na tělovýchovu a rekreační sport v Olomouckém kraji v roce 2022</t>
  </si>
  <si>
    <t>06_04 Program na podporu sportovní činnosti dětí a mládeže v Olomouckém kraji v roce 2022</t>
  </si>
  <si>
    <t>06_05 Program na podporu handicapovaných sportovců v Olomouckém kraji v roce 2022</t>
  </si>
  <si>
    <t>06_07 Program na podporu výstavby a rekonstrukci sportovních zařízení v obcích v Olomouckém kraji  v roce 2022</t>
  </si>
  <si>
    <t>06_06 Program na podporu investičních akcí v oblasti sportu - technické a sportovní vybavení sportovních a tělovýchovných zařízení v Olomouckém kraji v roce 2022</t>
  </si>
  <si>
    <t>06_09 Víceletá podpora v oblasti sportu 2022-2024</t>
  </si>
  <si>
    <t>06_09_01 Víceletá podpora významných sportovních akcí</t>
  </si>
  <si>
    <t>06_09_02 Víceletá podpora sportovní činnosti</t>
  </si>
  <si>
    <t>06_08 Program na podporu výstavby a rekonstrukci sportovních zařízení kofinancovaných z Národní sportovní agentury 2022</t>
  </si>
  <si>
    <t>07_01 Program památkové péče v Olomouckém kraji v roce 2022</t>
  </si>
  <si>
    <t>07_01_01 Obnova kulturních památek</t>
  </si>
  <si>
    <t>07_01_02 Obnova staveb drobné architektury místního významu</t>
  </si>
  <si>
    <t>07_01_03 Obnova nemovitostí, které nejsou kulturní památkou, nacházejících se na území památkových rezervací a památkových zón a jejich ochranných pásem</t>
  </si>
  <si>
    <t>05_01 Program podpory kultury v Olomouckém kraji v roce 2022</t>
  </si>
  <si>
    <t>05_02 Program na podporu stálých profesionálních souborů v Olomouckém kraji v roce 2022</t>
  </si>
  <si>
    <t>05_03 Program na podporu investičních projektů v oblasti kultury v Olomouckém kraji v roce 2022</t>
  </si>
  <si>
    <t>12_01 Program na podporu cestovního ruchu a zahraničních vztahů 2022</t>
  </si>
  <si>
    <t>12_01_01 Nadregionální akce cestovního ruchu</t>
  </si>
  <si>
    <t xml:space="preserve">12_01_02 Podpora rozvoje zahraničních vztahů </t>
  </si>
  <si>
    <t xml:space="preserve">12_01_03 Podpora turistických informačních center </t>
  </si>
  <si>
    <t xml:space="preserve">12_01_04 Podpora rozvoje cestovního ruchu </t>
  </si>
  <si>
    <t>13_02 Program na podporu JSDH 2022</t>
  </si>
  <si>
    <t>13_02_01 Dotace na pořízení, technické zhodnocení a opravu požární techniky, nákup věcného vybavení a zajištění akceschopnosti JSDH obcí Olomouckého kraje 2022</t>
  </si>
  <si>
    <t>13_02_02 Dotace na pořízení cisternových automobilových stříkaček a dopravních automobilů pro JSDH obcí Olomouckého kraje s dotací MV ČR  2022</t>
  </si>
  <si>
    <t>13_01 Dotace na činnost a akce spolků hasičů a pobočných spolků hasičů Olomouckého kraje 2022</t>
  </si>
  <si>
    <t>13_01_01 Dotace na akce spolků hasičů a pobočných spolků hasičů Olomouckého kraje 2022</t>
  </si>
  <si>
    <t>13_01_02 Dotace na činnost spolků hasičů a pobočných spolků hasičů Olomouckého kraje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</si>
</sst>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8">
    <xf numFmtId="0" fontId="0" fillId="0" borderId="0" xfId="0"/>
    <xf numFmtId="0" fontId="6" fillId="2" borderId="0" xfId="0" applyFont="1" applyFill="1"/>
    <xf numFmtId="3" fontId="6" fillId="2" borderId="0" xfId="0" applyNumberFormat="1" applyFont="1" applyFill="1"/>
    <xf numFmtId="3" fontId="6" fillId="2" borderId="0" xfId="0" applyNumberFormat="1" applyFont="1" applyFill="1" applyBorder="1" applyAlignment="1">
      <alignment horizontal="center"/>
    </xf>
    <xf numFmtId="0" fontId="5" fillId="0" borderId="0" xfId="0" applyFont="1"/>
    <xf numFmtId="3" fontId="6" fillId="2" borderId="0" xfId="0" applyNumberFormat="1" applyFont="1" applyFill="1" applyBorder="1"/>
    <xf numFmtId="0" fontId="6" fillId="0" borderId="0" xfId="0" applyFont="1"/>
    <xf numFmtId="0" fontId="8" fillId="2" borderId="0" xfId="0" applyFont="1" applyFill="1"/>
    <xf numFmtId="4" fontId="6" fillId="0" borderId="0" xfId="0" applyNumberFormat="1" applyFont="1"/>
    <xf numFmtId="3" fontId="9" fillId="4" borderId="25" xfId="1" applyNumberFormat="1" applyFont="1" applyFill="1" applyBorder="1" applyAlignment="1">
      <alignment horizontal="center"/>
    </xf>
    <xf numFmtId="3" fontId="9" fillId="4" borderId="5" xfId="1" applyNumberFormat="1" applyFont="1" applyFill="1" applyBorder="1" applyAlignment="1">
      <alignment horizontal="center"/>
    </xf>
    <xf numFmtId="4" fontId="9" fillId="4" borderId="4" xfId="1" applyNumberFormat="1" applyFont="1" applyFill="1" applyBorder="1"/>
    <xf numFmtId="3" fontId="9" fillId="4" borderId="4" xfId="1" applyNumberFormat="1" applyFont="1" applyFill="1" applyBorder="1" applyAlignment="1">
      <alignment horizontal="center"/>
    </xf>
    <xf numFmtId="0" fontId="6" fillId="0" borderId="57" xfId="0" applyFont="1" applyBorder="1"/>
    <xf numFmtId="4" fontId="9" fillId="4" borderId="26" xfId="1" applyNumberFormat="1" applyFont="1" applyFill="1" applyBorder="1"/>
    <xf numFmtId="3" fontId="9" fillId="2" borderId="50" xfId="1" applyNumberFormat="1" applyFont="1" applyFill="1" applyBorder="1"/>
    <xf numFmtId="4" fontId="9" fillId="4" borderId="26" xfId="0" applyNumberFormat="1" applyFont="1" applyFill="1" applyBorder="1"/>
    <xf numFmtId="0" fontId="6" fillId="0" borderId="0" xfId="0" applyFont="1" applyBorder="1"/>
    <xf numFmtId="3" fontId="10" fillId="2" borderId="21" xfId="0" applyNumberFormat="1" applyFont="1" applyFill="1" applyBorder="1"/>
    <xf numFmtId="3" fontId="10" fillId="2" borderId="58" xfId="0" applyNumberFormat="1" applyFont="1" applyFill="1" applyBorder="1" applyAlignment="1">
      <alignment horizontal="center"/>
    </xf>
    <xf numFmtId="0" fontId="6" fillId="0" borderId="21" xfId="0" applyFont="1" applyBorder="1"/>
    <xf numFmtId="0" fontId="8" fillId="2" borderId="34" xfId="0" applyFont="1" applyFill="1" applyBorder="1" applyAlignment="1">
      <alignment horizontal="left"/>
    </xf>
    <xf numFmtId="0" fontId="8" fillId="2" borderId="2" xfId="0" applyFont="1" applyFill="1" applyBorder="1"/>
    <xf numFmtId="4" fontId="8" fillId="2" borderId="2" xfId="0" applyNumberFormat="1" applyFont="1" applyFill="1" applyBorder="1"/>
    <xf numFmtId="3" fontId="8" fillId="2" borderId="0" xfId="0" applyNumberFormat="1" applyFont="1" applyFill="1" applyBorder="1"/>
    <xf numFmtId="3" fontId="8" fillId="2" borderId="34" xfId="0" applyNumberFormat="1" applyFont="1" applyFill="1" applyBorder="1" applyAlignment="1">
      <alignment horizontal="center"/>
    </xf>
    <xf numFmtId="4" fontId="11" fillId="2" borderId="10" xfId="0" applyNumberFormat="1" applyFont="1" applyFill="1" applyBorder="1"/>
    <xf numFmtId="0" fontId="6" fillId="2" borderId="6" xfId="0" applyFont="1" applyFill="1" applyBorder="1"/>
    <xf numFmtId="4" fontId="10" fillId="2" borderId="6" xfId="0" applyNumberFormat="1" applyFont="1" applyFill="1" applyBorder="1"/>
    <xf numFmtId="4" fontId="10" fillId="2" borderId="51" xfId="0" applyNumberFormat="1" applyFont="1" applyFill="1" applyBorder="1"/>
    <xf numFmtId="3" fontId="10" fillId="2" borderId="0" xfId="0" applyNumberFormat="1" applyFont="1" applyFill="1" applyBorder="1"/>
    <xf numFmtId="3" fontId="10" fillId="2" borderId="33" xfId="0" applyNumberFormat="1" applyFont="1" applyFill="1" applyBorder="1" applyAlignment="1">
      <alignment horizontal="center"/>
    </xf>
    <xf numFmtId="3" fontId="10" fillId="2" borderId="6" xfId="0" applyNumberFormat="1" applyFont="1" applyFill="1" applyBorder="1" applyAlignment="1">
      <alignment horizontal="center"/>
    </xf>
    <xf numFmtId="3" fontId="10" fillId="2" borderId="51" xfId="0" applyNumberFormat="1" applyFont="1" applyFill="1" applyBorder="1" applyAlignment="1">
      <alignment horizontal="center"/>
    </xf>
    <xf numFmtId="4" fontId="10" fillId="2" borderId="23" xfId="0" applyNumberFormat="1" applyFont="1" applyFill="1" applyBorder="1"/>
    <xf numFmtId="0" fontId="8" fillId="2" borderId="0" xfId="0" applyFont="1" applyFill="1" applyBorder="1"/>
    <xf numFmtId="0" fontId="8" fillId="2" borderId="10" xfId="0" applyFont="1" applyFill="1" applyBorder="1"/>
    <xf numFmtId="4" fontId="8" fillId="2" borderId="10" xfId="0" applyNumberFormat="1" applyFont="1" applyFill="1" applyBorder="1"/>
    <xf numFmtId="3" fontId="8" fillId="2" borderId="2" xfId="0" applyNumberFormat="1" applyFont="1" applyFill="1" applyBorder="1" applyAlignment="1">
      <alignment horizontal="center"/>
    </xf>
    <xf numFmtId="4" fontId="8" fillId="2" borderId="7" xfId="0" applyNumberFormat="1" applyFont="1" applyFill="1" applyBorder="1"/>
    <xf numFmtId="3" fontId="8" fillId="2" borderId="0" xfId="0" applyNumberFormat="1" applyFont="1" applyFill="1" applyBorder="1" applyAlignment="1">
      <alignment horizontal="center"/>
    </xf>
    <xf numFmtId="4" fontId="8" fillId="2" borderId="46" xfId="0" applyNumberFormat="1" applyFont="1" applyFill="1" applyBorder="1"/>
    <xf numFmtId="3" fontId="8" fillId="2" borderId="44" xfId="0" applyNumberFormat="1" applyFont="1" applyFill="1" applyBorder="1"/>
    <xf numFmtId="4" fontId="8" fillId="0" borderId="35" xfId="0" applyNumberFormat="1" applyFont="1" applyBorder="1"/>
    <xf numFmtId="4" fontId="10" fillId="4" borderId="56" xfId="0" applyNumberFormat="1" applyFont="1" applyFill="1" applyBorder="1"/>
    <xf numFmtId="0" fontId="9" fillId="2" borderId="0" xfId="1" applyFont="1" applyFill="1"/>
    <xf numFmtId="4" fontId="10" fillId="2" borderId="10" xfId="0" applyNumberFormat="1" applyFont="1" applyFill="1" applyBorder="1"/>
    <xf numFmtId="3" fontId="10" fillId="2" borderId="8" xfId="0" applyNumberFormat="1" applyFont="1" applyFill="1" applyBorder="1" applyAlignment="1">
      <alignment horizontal="center"/>
    </xf>
    <xf numFmtId="4" fontId="10" fillId="2" borderId="10" xfId="0" applyNumberFormat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Border="1"/>
    <xf numFmtId="4" fontId="8" fillId="2" borderId="44" xfId="0" applyNumberFormat="1" applyFont="1" applyFill="1" applyBorder="1"/>
    <xf numFmtId="0" fontId="8" fillId="0" borderId="0" xfId="0" applyFont="1"/>
    <xf numFmtId="4" fontId="8" fillId="2" borderId="8" xfId="0" applyNumberFormat="1" applyFont="1" applyFill="1" applyBorder="1"/>
    <xf numFmtId="3" fontId="8" fillId="2" borderId="36" xfId="0" applyNumberFormat="1" applyFont="1" applyFill="1" applyBorder="1" applyAlignment="1">
      <alignment horizontal="center"/>
    </xf>
    <xf numFmtId="4" fontId="8" fillId="0" borderId="37" xfId="0" applyNumberFormat="1" applyFont="1" applyBorder="1"/>
    <xf numFmtId="4" fontId="10" fillId="2" borderId="12" xfId="0" applyNumberFormat="1" applyFont="1" applyFill="1" applyBorder="1"/>
    <xf numFmtId="4" fontId="8" fillId="5" borderId="2" xfId="0" applyNumberFormat="1" applyFont="1" applyFill="1" applyBorder="1"/>
    <xf numFmtId="4" fontId="8" fillId="5" borderId="44" xfId="0" applyNumberFormat="1" applyFont="1" applyFill="1" applyBorder="1"/>
    <xf numFmtId="3" fontId="8" fillId="2" borderId="10" xfId="0" applyNumberFormat="1" applyFont="1" applyFill="1" applyBorder="1" applyAlignment="1">
      <alignment horizontal="center"/>
    </xf>
    <xf numFmtId="4" fontId="8" fillId="2" borderId="9" xfId="0" applyNumberFormat="1" applyFont="1" applyFill="1" applyBorder="1"/>
    <xf numFmtId="4" fontId="8" fillId="2" borderId="47" xfId="0" applyNumberFormat="1" applyFont="1" applyFill="1" applyBorder="1"/>
    <xf numFmtId="3" fontId="9" fillId="2" borderId="21" xfId="1" applyNumberFormat="1" applyFont="1" applyFill="1" applyBorder="1"/>
    <xf numFmtId="0" fontId="9" fillId="2" borderId="21" xfId="1" applyFont="1" applyFill="1" applyBorder="1"/>
    <xf numFmtId="3" fontId="8" fillId="2" borderId="36" xfId="0" applyNumberFormat="1" applyFont="1" applyFill="1" applyBorder="1" applyAlignment="1">
      <alignment horizontal="center" wrapText="1"/>
    </xf>
    <xf numFmtId="3" fontId="10" fillId="2" borderId="10" xfId="0" applyNumberFormat="1" applyFont="1" applyFill="1" applyBorder="1" applyAlignment="1">
      <alignment horizontal="center"/>
    </xf>
    <xf numFmtId="4" fontId="10" fillId="2" borderId="8" xfId="0" applyNumberFormat="1" applyFont="1" applyFill="1" applyBorder="1"/>
    <xf numFmtId="3" fontId="10" fillId="2" borderId="9" xfId="0" applyNumberFormat="1" applyFont="1" applyFill="1" applyBorder="1" applyAlignment="1">
      <alignment horizontal="center"/>
    </xf>
    <xf numFmtId="0" fontId="6" fillId="0" borderId="0" xfId="0" applyFont="1" applyFill="1"/>
    <xf numFmtId="4" fontId="10" fillId="2" borderId="17" xfId="0" applyNumberFormat="1" applyFont="1" applyFill="1" applyBorder="1"/>
    <xf numFmtId="3" fontId="8" fillId="2" borderId="22" xfId="0" applyNumberFormat="1" applyFont="1" applyFill="1" applyBorder="1" applyAlignment="1">
      <alignment horizontal="center"/>
    </xf>
    <xf numFmtId="3" fontId="10" fillId="2" borderId="17" xfId="0" applyNumberFormat="1" applyFont="1" applyFill="1" applyBorder="1" applyAlignment="1">
      <alignment horizontal="center"/>
    </xf>
    <xf numFmtId="4" fontId="10" fillId="2" borderId="16" xfId="0" applyNumberFormat="1" applyFont="1" applyFill="1" applyBorder="1"/>
    <xf numFmtId="3" fontId="10" fillId="2" borderId="18" xfId="0" applyNumberFormat="1" applyFont="1" applyFill="1" applyBorder="1" applyAlignment="1">
      <alignment horizontal="center"/>
    </xf>
    <xf numFmtId="4" fontId="10" fillId="2" borderId="48" xfId="0" applyNumberFormat="1" applyFont="1" applyFill="1" applyBorder="1"/>
    <xf numFmtId="4" fontId="10" fillId="0" borderId="43" xfId="0" applyNumberFormat="1" applyFont="1" applyBorder="1"/>
    <xf numFmtId="4" fontId="10" fillId="2" borderId="17" xfId="0" applyNumberFormat="1" applyFont="1" applyFill="1" applyBorder="1" applyAlignment="1">
      <alignment horizontal="right"/>
    </xf>
    <xf numFmtId="4" fontId="10" fillId="2" borderId="2" xfId="0" applyNumberFormat="1" applyFont="1" applyFill="1" applyBorder="1"/>
    <xf numFmtId="3" fontId="10" fillId="2" borderId="2" xfId="0" applyNumberFormat="1" applyFont="1" applyFill="1" applyBorder="1" applyAlignment="1">
      <alignment horizontal="center"/>
    </xf>
    <xf numFmtId="4" fontId="10" fillId="2" borderId="0" xfId="0" applyNumberFormat="1" applyFont="1" applyFill="1" applyBorder="1"/>
    <xf numFmtId="4" fontId="10" fillId="2" borderId="35" xfId="0" applyNumberFormat="1" applyFont="1" applyFill="1" applyBorder="1"/>
    <xf numFmtId="4" fontId="10" fillId="0" borderId="44" xfId="0" applyNumberFormat="1" applyFont="1" applyBorder="1"/>
    <xf numFmtId="0" fontId="6" fillId="2" borderId="0" xfId="0" applyFont="1" applyFill="1" applyBorder="1"/>
    <xf numFmtId="4" fontId="8" fillId="2" borderId="0" xfId="0" applyNumberFormat="1" applyFont="1" applyFill="1" applyBorder="1"/>
    <xf numFmtId="4" fontId="8" fillId="2" borderId="13" xfId="0" applyNumberFormat="1" applyFont="1" applyFill="1" applyBorder="1"/>
    <xf numFmtId="3" fontId="10" fillId="2" borderId="57" xfId="0" applyNumberFormat="1" applyFont="1" applyFill="1" applyBorder="1"/>
    <xf numFmtId="3" fontId="8" fillId="2" borderId="41" xfId="0" applyNumberFormat="1" applyFont="1" applyFill="1" applyBorder="1" applyAlignment="1">
      <alignment horizontal="center"/>
    </xf>
    <xf numFmtId="3" fontId="8" fillId="2" borderId="13" xfId="0" applyNumberFormat="1" applyFont="1" applyFill="1" applyBorder="1" applyAlignment="1">
      <alignment horizontal="center"/>
    </xf>
    <xf numFmtId="4" fontId="8" fillId="2" borderId="57" xfId="0" applyNumberFormat="1" applyFont="1" applyFill="1" applyBorder="1"/>
    <xf numFmtId="0" fontId="5" fillId="0" borderId="57" xfId="0" applyFont="1" applyBorder="1"/>
    <xf numFmtId="4" fontId="9" fillId="4" borderId="50" xfId="1" applyNumberFormat="1" applyFont="1" applyFill="1" applyBorder="1"/>
    <xf numFmtId="4" fontId="9" fillId="4" borderId="5" xfId="1" applyNumberFormat="1" applyFont="1" applyFill="1" applyBorder="1"/>
    <xf numFmtId="3" fontId="9" fillId="4" borderId="50" xfId="1" applyNumberFormat="1" applyFont="1" applyFill="1" applyBorder="1"/>
    <xf numFmtId="4" fontId="9" fillId="4" borderId="56" xfId="0" applyNumberFormat="1" applyFont="1" applyFill="1" applyBorder="1"/>
    <xf numFmtId="3" fontId="10" fillId="2" borderId="34" xfId="0" applyNumberFormat="1" applyFont="1" applyFill="1" applyBorder="1" applyAlignment="1">
      <alignment horizontal="center"/>
    </xf>
    <xf numFmtId="4" fontId="10" fillId="2" borderId="7" xfId="0" applyNumberFormat="1" applyFont="1" applyFill="1" applyBorder="1"/>
    <xf numFmtId="3" fontId="10" fillId="2" borderId="7" xfId="0" applyNumberFormat="1" applyFont="1" applyFill="1" applyBorder="1" applyAlignment="1">
      <alignment horizontal="center"/>
    </xf>
    <xf numFmtId="4" fontId="10" fillId="0" borderId="35" xfId="0" applyNumberFormat="1" applyFont="1" applyBorder="1"/>
    <xf numFmtId="3" fontId="8" fillId="2" borderId="9" xfId="0" applyNumberFormat="1" applyFont="1" applyFill="1" applyBorder="1"/>
    <xf numFmtId="3" fontId="8" fillId="2" borderId="9" xfId="0" applyNumberFormat="1" applyFont="1" applyFill="1" applyBorder="1" applyAlignment="1">
      <alignment horizontal="center"/>
    </xf>
    <xf numFmtId="0" fontId="8" fillId="0" borderId="9" xfId="0" applyFont="1" applyBorder="1"/>
    <xf numFmtId="3" fontId="8" fillId="2" borderId="20" xfId="0" applyNumberFormat="1" applyFont="1" applyFill="1" applyBorder="1"/>
    <xf numFmtId="4" fontId="10" fillId="2" borderId="13" xfId="0" applyNumberFormat="1" applyFont="1" applyFill="1" applyBorder="1"/>
    <xf numFmtId="3" fontId="10" fillId="2" borderId="0" xfId="0" applyNumberFormat="1" applyFont="1" applyFill="1" applyBorder="1" applyAlignment="1">
      <alignment horizontal="center"/>
    </xf>
    <xf numFmtId="4" fontId="10" fillId="2" borderId="46" xfId="0" applyNumberFormat="1" applyFont="1" applyFill="1" applyBorder="1"/>
    <xf numFmtId="3" fontId="10" fillId="2" borderId="44" xfId="0" applyNumberFormat="1" applyFont="1" applyFill="1" applyBorder="1"/>
    <xf numFmtId="4" fontId="10" fillId="4" borderId="26" xfId="0" applyNumberFormat="1" applyFont="1" applyFill="1" applyBorder="1"/>
    <xf numFmtId="4" fontId="10" fillId="0" borderId="17" xfId="0" applyNumberFormat="1" applyFont="1" applyBorder="1"/>
    <xf numFmtId="3" fontId="8" fillId="2" borderId="40" xfId="0" applyNumberFormat="1" applyFont="1" applyFill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4" fontId="10" fillId="0" borderId="75" xfId="0" applyNumberFormat="1" applyFont="1" applyBorder="1"/>
    <xf numFmtId="3" fontId="10" fillId="0" borderId="15" xfId="0" applyNumberFormat="1" applyFont="1" applyBorder="1" applyAlignment="1">
      <alignment horizontal="center"/>
    </xf>
    <xf numFmtId="4" fontId="10" fillId="0" borderId="76" xfId="0" applyNumberFormat="1" applyFont="1" applyBorder="1"/>
    <xf numFmtId="4" fontId="10" fillId="0" borderId="11" xfId="0" applyNumberFormat="1" applyFont="1" applyBorder="1"/>
    <xf numFmtId="3" fontId="10" fillId="0" borderId="61" xfId="0" applyNumberFormat="1" applyFont="1" applyBorder="1"/>
    <xf numFmtId="4" fontId="10" fillId="0" borderId="77" xfId="0" applyNumberFormat="1" applyFont="1" applyBorder="1"/>
    <xf numFmtId="3" fontId="10" fillId="0" borderId="17" xfId="0" applyNumberFormat="1" applyFont="1" applyBorder="1" applyAlignment="1">
      <alignment horizontal="center"/>
    </xf>
    <xf numFmtId="4" fontId="10" fillId="0" borderId="16" xfId="0" applyNumberFormat="1" applyFont="1" applyBorder="1"/>
    <xf numFmtId="3" fontId="10" fillId="0" borderId="18" xfId="0" applyNumberFormat="1" applyFont="1" applyBorder="1" applyAlignment="1">
      <alignment horizontal="center"/>
    </xf>
    <xf numFmtId="4" fontId="10" fillId="0" borderId="48" xfId="0" applyNumberFormat="1" applyFont="1" applyBorder="1"/>
    <xf numFmtId="4" fontId="10" fillId="0" borderId="10" xfId="0" applyNumberFormat="1" applyFont="1" applyBorder="1"/>
    <xf numFmtId="3" fontId="10" fillId="0" borderId="62" xfId="0" applyNumberFormat="1" applyFont="1" applyBorder="1"/>
    <xf numFmtId="4" fontId="10" fillId="0" borderId="2" xfId="0" applyNumberFormat="1" applyFont="1" applyBorder="1"/>
    <xf numFmtId="4" fontId="10" fillId="2" borderId="57" xfId="0" applyNumberFormat="1" applyFont="1" applyFill="1" applyBorder="1"/>
    <xf numFmtId="3" fontId="8" fillId="2" borderId="24" xfId="0" applyNumberFormat="1" applyFont="1" applyFill="1" applyBorder="1" applyAlignment="1">
      <alignment horizontal="center"/>
    </xf>
    <xf numFmtId="3" fontId="10" fillId="0" borderId="19" xfId="0" applyNumberFormat="1" applyFont="1" applyBorder="1" applyAlignment="1">
      <alignment horizontal="center"/>
    </xf>
    <xf numFmtId="4" fontId="10" fillId="0" borderId="14" xfId="0" applyNumberFormat="1" applyFont="1" applyBorder="1"/>
    <xf numFmtId="3" fontId="10" fillId="0" borderId="14" xfId="0" applyNumberFormat="1" applyFont="1" applyBorder="1" applyAlignment="1">
      <alignment horizontal="center"/>
    </xf>
    <xf numFmtId="4" fontId="10" fillId="0" borderId="19" xfId="0" applyNumberFormat="1" applyFont="1" applyBorder="1"/>
    <xf numFmtId="3" fontId="10" fillId="0" borderId="64" xfId="0" applyNumberFormat="1" applyFont="1" applyBorder="1"/>
    <xf numFmtId="4" fontId="10" fillId="0" borderId="64" xfId="0" applyNumberFormat="1" applyFont="1" applyBorder="1"/>
    <xf numFmtId="3" fontId="9" fillId="2" borderId="34" xfId="0" applyNumberFormat="1" applyFont="1" applyFill="1" applyBorder="1" applyAlignment="1">
      <alignment horizontal="center"/>
    </xf>
    <xf numFmtId="4" fontId="8" fillId="0" borderId="2" xfId="0" applyNumberFormat="1" applyFont="1" applyBorder="1"/>
    <xf numFmtId="4" fontId="8" fillId="2" borderId="20" xfId="0" applyNumberFormat="1" applyFont="1" applyFill="1" applyBorder="1"/>
    <xf numFmtId="4" fontId="8" fillId="0" borderId="10" xfId="0" applyNumberFormat="1" applyFont="1" applyBorder="1"/>
    <xf numFmtId="0" fontId="6" fillId="2" borderId="2" xfId="0" applyFont="1" applyFill="1" applyBorder="1"/>
    <xf numFmtId="4" fontId="10" fillId="0" borderId="6" xfId="0" applyNumberFormat="1" applyFont="1" applyBorder="1"/>
    <xf numFmtId="3" fontId="8" fillId="2" borderId="34" xfId="0" applyNumberFormat="1" applyFont="1" applyFill="1" applyBorder="1" applyAlignment="1">
      <alignment horizontal="center" wrapText="1"/>
    </xf>
    <xf numFmtId="4" fontId="10" fillId="2" borderId="62" xfId="0" applyNumberFormat="1" applyFont="1" applyFill="1" applyBorder="1"/>
    <xf numFmtId="3" fontId="10" fillId="2" borderId="18" xfId="0" applyNumberFormat="1" applyFont="1" applyFill="1" applyBorder="1"/>
    <xf numFmtId="4" fontId="10" fillId="2" borderId="20" xfId="0" applyNumberFormat="1" applyFont="1" applyFill="1" applyBorder="1" applyAlignment="1">
      <alignment horizontal="right"/>
    </xf>
    <xf numFmtId="4" fontId="10" fillId="2" borderId="62" xfId="0" applyNumberFormat="1" applyFont="1" applyFill="1" applyBorder="1" applyAlignment="1">
      <alignment horizontal="right"/>
    </xf>
    <xf numFmtId="3" fontId="10" fillId="2" borderId="16" xfId="0" applyNumberFormat="1" applyFont="1" applyFill="1" applyBorder="1" applyAlignment="1">
      <alignment horizontal="center"/>
    </xf>
    <xf numFmtId="4" fontId="10" fillId="2" borderId="45" xfId="0" applyNumberFormat="1" applyFont="1" applyFill="1" applyBorder="1" applyAlignment="1">
      <alignment horizontal="right"/>
    </xf>
    <xf numFmtId="4" fontId="10" fillId="2" borderId="48" xfId="0" applyNumberFormat="1" applyFont="1" applyFill="1" applyBorder="1" applyAlignment="1">
      <alignment horizontal="right"/>
    </xf>
    <xf numFmtId="4" fontId="10" fillId="0" borderId="51" xfId="0" applyNumberFormat="1" applyFont="1" applyBorder="1"/>
    <xf numFmtId="3" fontId="12" fillId="2" borderId="33" xfId="0" applyNumberFormat="1" applyFont="1" applyFill="1" applyBorder="1" applyAlignment="1">
      <alignment horizontal="center"/>
    </xf>
    <xf numFmtId="3" fontId="8" fillId="6" borderId="2" xfId="0" applyNumberFormat="1" applyFont="1" applyFill="1" applyBorder="1" applyAlignment="1">
      <alignment horizontal="center"/>
    </xf>
    <xf numFmtId="4" fontId="8" fillId="6" borderId="7" xfId="0" applyNumberFormat="1" applyFont="1" applyFill="1" applyBorder="1"/>
    <xf numFmtId="4" fontId="10" fillId="2" borderId="44" xfId="0" applyNumberFormat="1" applyFont="1" applyFill="1" applyBorder="1"/>
    <xf numFmtId="4" fontId="8" fillId="0" borderId="47" xfId="0" applyNumberFormat="1" applyFont="1" applyFill="1" applyBorder="1"/>
    <xf numFmtId="4" fontId="10" fillId="2" borderId="47" xfId="0" applyNumberFormat="1" applyFont="1" applyFill="1" applyBorder="1"/>
    <xf numFmtId="4" fontId="10" fillId="2" borderId="20" xfId="0" applyNumberFormat="1" applyFont="1" applyFill="1" applyBorder="1"/>
    <xf numFmtId="3" fontId="10" fillId="2" borderId="13" xfId="0" applyNumberFormat="1" applyFont="1" applyFill="1" applyBorder="1" applyAlignment="1">
      <alignment horizontal="center"/>
    </xf>
    <xf numFmtId="4" fontId="10" fillId="2" borderId="60" xfId="0" applyNumberFormat="1" applyFont="1" applyFill="1" applyBorder="1"/>
    <xf numFmtId="3" fontId="9" fillId="4" borderId="25" xfId="0" applyNumberFormat="1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center"/>
    </xf>
    <xf numFmtId="4" fontId="10" fillId="0" borderId="7" xfId="0" applyNumberFormat="1" applyFont="1" applyBorder="1"/>
    <xf numFmtId="4" fontId="8" fillId="0" borderId="7" xfId="0" applyNumberFormat="1" applyFont="1" applyBorder="1"/>
    <xf numFmtId="0" fontId="8" fillId="2" borderId="49" xfId="0" applyNumberFormat="1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right"/>
    </xf>
    <xf numFmtId="0" fontId="6" fillId="0" borderId="18" xfId="0" applyNumberFormat="1" applyFont="1" applyBorder="1"/>
    <xf numFmtId="4" fontId="8" fillId="2" borderId="17" xfId="0" applyNumberFormat="1" applyFont="1" applyFill="1" applyBorder="1"/>
    <xf numFmtId="0" fontId="10" fillId="2" borderId="0" xfId="0" applyNumberFormat="1" applyFont="1" applyFill="1" applyBorder="1"/>
    <xf numFmtId="0" fontId="6" fillId="2" borderId="18" xfId="0" applyNumberFormat="1" applyFont="1" applyFill="1" applyBorder="1"/>
    <xf numFmtId="0" fontId="10" fillId="2" borderId="6" xfId="0" applyNumberFormat="1" applyFont="1" applyFill="1" applyBorder="1"/>
    <xf numFmtId="0" fontId="12" fillId="2" borderId="33" xfId="0" applyNumberFormat="1" applyFont="1" applyFill="1" applyBorder="1" applyAlignment="1">
      <alignment horizontal="center"/>
    </xf>
    <xf numFmtId="0" fontId="6" fillId="0" borderId="0" xfId="0" applyNumberFormat="1" applyFont="1" applyBorder="1"/>
    <xf numFmtId="0" fontId="10" fillId="2" borderId="2" xfId="0" applyNumberFormat="1" applyFont="1" applyFill="1" applyBorder="1"/>
    <xf numFmtId="0" fontId="8" fillId="2" borderId="34" xfId="0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right"/>
    </xf>
    <xf numFmtId="4" fontId="8" fillId="2" borderId="0" xfId="0" applyNumberFormat="1" applyFont="1" applyFill="1" applyBorder="1" applyAlignment="1">
      <alignment horizontal="right"/>
    </xf>
    <xf numFmtId="3" fontId="12" fillId="4" borderId="32" xfId="0" applyNumberFormat="1" applyFont="1" applyFill="1" applyBorder="1" applyAlignment="1">
      <alignment horizontal="center"/>
    </xf>
    <xf numFmtId="4" fontId="9" fillId="4" borderId="70" xfId="0" applyNumberFormat="1" applyFont="1" applyFill="1" applyBorder="1"/>
    <xf numFmtId="4" fontId="9" fillId="4" borderId="5" xfId="0" applyNumberFormat="1" applyFont="1" applyFill="1" applyBorder="1"/>
    <xf numFmtId="3" fontId="9" fillId="2" borderId="50" xfId="0" applyNumberFormat="1" applyFont="1" applyFill="1" applyBorder="1"/>
    <xf numFmtId="3" fontId="12" fillId="2" borderId="34" xfId="0" applyNumberFormat="1" applyFont="1" applyFill="1" applyBorder="1" applyAlignment="1">
      <alignment horizontal="center"/>
    </xf>
    <xf numFmtId="3" fontId="10" fillId="2" borderId="60" xfId="0" applyNumberFormat="1" applyFont="1" applyFill="1" applyBorder="1"/>
    <xf numFmtId="4" fontId="8" fillId="0" borderId="13" xfId="0" applyNumberFormat="1" applyFont="1" applyBorder="1"/>
    <xf numFmtId="0" fontId="6" fillId="2" borderId="57" xfId="0" applyFont="1" applyFill="1" applyBorder="1"/>
    <xf numFmtId="0" fontId="9" fillId="0" borderId="0" xfId="0" applyFont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center"/>
    </xf>
    <xf numFmtId="4" fontId="8" fillId="0" borderId="0" xfId="0" applyNumberFormat="1" applyFont="1"/>
    <xf numFmtId="0" fontId="7" fillId="0" borderId="0" xfId="0" applyFont="1"/>
    <xf numFmtId="0" fontId="13" fillId="2" borderId="0" xfId="1" applyFont="1" applyFill="1"/>
    <xf numFmtId="0" fontId="14" fillId="2" borderId="0" xfId="0" applyFont="1" applyFill="1"/>
    <xf numFmtId="3" fontId="14" fillId="2" borderId="0" xfId="0" applyNumberFormat="1" applyFont="1" applyFill="1"/>
    <xf numFmtId="3" fontId="14" fillId="2" borderId="0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4" fillId="0" borderId="0" xfId="0" applyFont="1"/>
    <xf numFmtId="3" fontId="14" fillId="2" borderId="0" xfId="0" applyNumberFormat="1" applyFont="1" applyFill="1" applyBorder="1"/>
    <xf numFmtId="0" fontId="14" fillId="0" borderId="0" xfId="0" applyFont="1"/>
    <xf numFmtId="0" fontId="15" fillId="2" borderId="0" xfId="0" applyFont="1" applyFill="1"/>
    <xf numFmtId="0" fontId="16" fillId="3" borderId="27" xfId="1" applyFont="1" applyFill="1" applyBorder="1" applyAlignment="1">
      <alignment horizontal="center" vertical="center"/>
    </xf>
    <xf numFmtId="0" fontId="16" fillId="3" borderId="28" xfId="1" applyFont="1" applyFill="1" applyBorder="1" applyAlignment="1">
      <alignment horizontal="center" vertical="center"/>
    </xf>
    <xf numFmtId="0" fontId="16" fillId="3" borderId="29" xfId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3" fontId="16" fillId="3" borderId="21" xfId="0" applyNumberFormat="1" applyFont="1" applyFill="1" applyBorder="1" applyAlignment="1">
      <alignment horizontal="center" vertical="center" wrapText="1"/>
    </xf>
    <xf numFmtId="3" fontId="16" fillId="3" borderId="67" xfId="0" applyNumberFormat="1" applyFont="1" applyFill="1" applyBorder="1" applyAlignment="1">
      <alignment horizontal="center" vertical="center" wrapText="1"/>
    </xf>
    <xf numFmtId="3" fontId="16" fillId="3" borderId="28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3" fontId="16" fillId="3" borderId="55" xfId="0" applyNumberFormat="1" applyFont="1" applyFill="1" applyBorder="1" applyAlignment="1">
      <alignment horizontal="center" vertical="center" wrapText="1"/>
    </xf>
    <xf numFmtId="0" fontId="16" fillId="3" borderId="21" xfId="1" applyFont="1" applyFill="1" applyBorder="1" applyAlignment="1">
      <alignment vertical="center"/>
    </xf>
    <xf numFmtId="3" fontId="16" fillId="3" borderId="30" xfId="0" applyNumberFormat="1" applyFont="1" applyFill="1" applyBorder="1" applyAlignment="1">
      <alignment horizontal="center" vertical="center" wrapText="1"/>
    </xf>
    <xf numFmtId="0" fontId="16" fillId="3" borderId="63" xfId="1" applyFont="1" applyFill="1" applyBorder="1" applyAlignment="1">
      <alignment horizontal="center" vertical="center" wrapText="1"/>
    </xf>
    <xf numFmtId="0" fontId="16" fillId="3" borderId="30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vertical="center"/>
    </xf>
    <xf numFmtId="0" fontId="17" fillId="3" borderId="2" xfId="1" applyFont="1" applyFill="1" applyBorder="1" applyAlignment="1">
      <alignment horizontal="center"/>
    </xf>
    <xf numFmtId="3" fontId="17" fillId="3" borderId="71" xfId="0" applyNumberFormat="1" applyFont="1" applyFill="1" applyBorder="1" applyAlignment="1">
      <alignment horizontal="center" wrapText="1"/>
    </xf>
    <xf numFmtId="3" fontId="17" fillId="3" borderId="0" xfId="0" applyNumberFormat="1" applyFont="1" applyFill="1" applyBorder="1" applyAlignment="1">
      <alignment horizontal="center" wrapText="1"/>
    </xf>
    <xf numFmtId="3" fontId="17" fillId="3" borderId="68" xfId="0" applyNumberFormat="1" applyFont="1" applyFill="1" applyBorder="1" applyAlignment="1">
      <alignment horizontal="center" wrapText="1"/>
    </xf>
    <xf numFmtId="3" fontId="17" fillId="3" borderId="1" xfId="0" applyNumberFormat="1" applyFont="1" applyFill="1" applyBorder="1" applyAlignment="1">
      <alignment horizontal="center" wrapText="1"/>
    </xf>
    <xf numFmtId="0" fontId="17" fillId="3" borderId="0" xfId="1" applyFont="1" applyFill="1" applyBorder="1"/>
    <xf numFmtId="3" fontId="17" fillId="3" borderId="72" xfId="0" applyNumberFormat="1" applyFont="1" applyFill="1" applyBorder="1" applyAlignment="1">
      <alignment horizontal="center" wrapText="1"/>
    </xf>
    <xf numFmtId="3" fontId="17" fillId="3" borderId="73" xfId="0" applyNumberFormat="1" applyFont="1" applyFill="1" applyBorder="1" applyAlignment="1">
      <alignment horizontal="center" wrapText="1"/>
    </xf>
    <xf numFmtId="3" fontId="17" fillId="3" borderId="57" xfId="0" applyNumberFormat="1" applyFont="1" applyFill="1" applyBorder="1" applyAlignment="1">
      <alignment horizontal="center" wrapText="1"/>
    </xf>
    <xf numFmtId="0" fontId="17" fillId="3" borderId="60" xfId="1" applyFont="1" applyFill="1" applyBorder="1"/>
    <xf numFmtId="0" fontId="18" fillId="3" borderId="42" xfId="1" applyFont="1" applyFill="1" applyBorder="1" applyAlignment="1">
      <alignment horizontal="center"/>
    </xf>
    <xf numFmtId="0" fontId="17" fillId="0" borderId="0" xfId="1" applyFont="1" applyFill="1"/>
    <xf numFmtId="4" fontId="14" fillId="2" borderId="0" xfId="0" applyNumberFormat="1" applyFont="1" applyFill="1" applyAlignment="1">
      <alignment horizontal="right"/>
    </xf>
    <xf numFmtId="0" fontId="6" fillId="4" borderId="47" xfId="0" applyFont="1" applyFill="1" applyBorder="1"/>
    <xf numFmtId="0" fontId="6" fillId="4" borderId="9" xfId="0" applyFont="1" applyFill="1" applyBorder="1"/>
    <xf numFmtId="3" fontId="9" fillId="2" borderId="21" xfId="0" applyNumberFormat="1" applyFont="1" applyFill="1" applyBorder="1"/>
    <xf numFmtId="0" fontId="5" fillId="0" borderId="21" xfId="0" applyFont="1" applyBorder="1"/>
    <xf numFmtId="3" fontId="8" fillId="2" borderId="57" xfId="0" applyNumberFormat="1" applyFont="1" applyFill="1" applyBorder="1"/>
    <xf numFmtId="4" fontId="8" fillId="2" borderId="78" xfId="0" applyNumberFormat="1" applyFont="1" applyFill="1" applyBorder="1"/>
    <xf numFmtId="0" fontId="8" fillId="0" borderId="57" xfId="0" applyFont="1" applyBorder="1"/>
    <xf numFmtId="3" fontId="8" fillId="2" borderId="60" xfId="0" applyNumberFormat="1" applyFont="1" applyFill="1" applyBorder="1"/>
    <xf numFmtId="0" fontId="6" fillId="2" borderId="58" xfId="0" applyFont="1" applyFill="1" applyBorder="1"/>
    <xf numFmtId="0" fontId="10" fillId="2" borderId="0" xfId="0" applyFont="1" applyFill="1" applyBorder="1" applyAlignment="1">
      <alignment horizontal="left"/>
    </xf>
    <xf numFmtId="0" fontId="8" fillId="2" borderId="53" xfId="0" applyFont="1" applyFill="1" applyBorder="1" applyAlignment="1">
      <alignment horizontal="left"/>
    </xf>
    <xf numFmtId="0" fontId="6" fillId="2" borderId="53" xfId="0" applyFont="1" applyFill="1" applyBorder="1"/>
    <xf numFmtId="0" fontId="8" fillId="2" borderId="7" xfId="0" applyFont="1" applyFill="1" applyBorder="1"/>
    <xf numFmtId="0" fontId="8" fillId="2" borderId="2" xfId="0" applyFont="1" applyFill="1" applyBorder="1" applyAlignment="1">
      <alignment wrapText="1"/>
    </xf>
    <xf numFmtId="0" fontId="8" fillId="2" borderId="36" xfId="0" applyFont="1" applyFill="1" applyBorder="1"/>
    <xf numFmtId="0" fontId="8" fillId="2" borderId="8" xfId="0" applyFont="1" applyFill="1" applyBorder="1"/>
    <xf numFmtId="0" fontId="10" fillId="2" borderId="11" xfId="0" applyFont="1" applyFill="1" applyBorder="1"/>
    <xf numFmtId="0" fontId="10" fillId="2" borderId="6" xfId="0" applyFont="1" applyFill="1" applyBorder="1"/>
    <xf numFmtId="0" fontId="6" fillId="2" borderId="17" xfId="0" applyFont="1" applyFill="1" applyBorder="1"/>
    <xf numFmtId="0" fontId="6" fillId="2" borderId="52" xfId="0" applyFont="1" applyFill="1" applyBorder="1"/>
    <xf numFmtId="0" fontId="10" fillId="0" borderId="17" xfId="0" applyFont="1" applyBorder="1"/>
    <xf numFmtId="0" fontId="8" fillId="2" borderId="2" xfId="0" applyFont="1" applyFill="1" applyBorder="1" applyAlignment="1">
      <alignment horizontal="left"/>
    </xf>
    <xf numFmtId="0" fontId="6" fillId="2" borderId="10" xfId="0" applyFont="1" applyFill="1" applyBorder="1"/>
    <xf numFmtId="0" fontId="10" fillId="2" borderId="17" xfId="0" applyNumberFormat="1" applyFont="1" applyFill="1" applyBorder="1"/>
    <xf numFmtId="4" fontId="11" fillId="0" borderId="0" xfId="0" applyNumberFormat="1" applyFont="1"/>
    <xf numFmtId="4" fontId="14" fillId="2" borderId="0" xfId="0" applyNumberFormat="1" applyFont="1" applyFill="1"/>
    <xf numFmtId="0" fontId="16" fillId="2" borderId="0" xfId="1" applyFont="1" applyFill="1" applyBorder="1"/>
    <xf numFmtId="0" fontId="16" fillId="2" borderId="0" xfId="0" applyFont="1" applyFill="1"/>
    <xf numFmtId="4" fontId="14" fillId="0" borderId="0" xfId="0" applyNumberFormat="1" applyFont="1"/>
    <xf numFmtId="4" fontId="16" fillId="3" borderId="29" xfId="0" applyNumberFormat="1" applyFont="1" applyFill="1" applyBorder="1" applyAlignment="1">
      <alignment horizontal="center" vertical="center" wrapText="1"/>
    </xf>
    <xf numFmtId="3" fontId="17" fillId="3" borderId="3" xfId="0" applyNumberFormat="1" applyFont="1" applyFill="1" applyBorder="1" applyAlignment="1">
      <alignment horizontal="center" wrapText="1"/>
    </xf>
    <xf numFmtId="3" fontId="17" fillId="3" borderId="13" xfId="0" applyNumberFormat="1" applyFont="1" applyFill="1" applyBorder="1" applyAlignment="1">
      <alignment horizontal="center" wrapText="1"/>
    </xf>
    <xf numFmtId="0" fontId="19" fillId="3" borderId="5" xfId="1" applyFont="1" applyFill="1" applyBorder="1" applyAlignment="1"/>
    <xf numFmtId="0" fontId="16" fillId="3" borderId="5" xfId="1" applyFont="1" applyFill="1" applyBorder="1" applyAlignment="1"/>
    <xf numFmtId="4" fontId="16" fillId="2" borderId="35" xfId="0" applyNumberFormat="1" applyFont="1" applyFill="1" applyBorder="1"/>
    <xf numFmtId="4" fontId="20" fillId="2" borderId="65" xfId="0" applyNumberFormat="1" applyFont="1" applyFill="1" applyBorder="1"/>
    <xf numFmtId="4" fontId="16" fillId="2" borderId="37" xfId="0" applyNumberFormat="1" applyFont="1" applyFill="1" applyBorder="1"/>
    <xf numFmtId="4" fontId="20" fillId="2" borderId="35" xfId="0" applyNumberFormat="1" applyFont="1" applyFill="1" applyBorder="1"/>
    <xf numFmtId="4" fontId="20" fillId="2" borderId="43" xfId="0" applyNumberFormat="1" applyFont="1" applyFill="1" applyBorder="1"/>
    <xf numFmtId="3" fontId="19" fillId="3" borderId="5" xfId="1" applyNumberFormat="1" applyFont="1" applyFill="1" applyBorder="1"/>
    <xf numFmtId="0" fontId="21" fillId="3" borderId="32" xfId="1" applyFont="1" applyFill="1" applyBorder="1" applyAlignment="1">
      <alignment horizontal="left"/>
    </xf>
    <xf numFmtId="0" fontId="21" fillId="3" borderId="4" xfId="1" applyFont="1" applyFill="1" applyBorder="1" applyAlignment="1">
      <alignment horizontal="left"/>
    </xf>
    <xf numFmtId="0" fontId="1" fillId="3" borderId="5" xfId="1" applyFont="1" applyFill="1" applyBorder="1"/>
    <xf numFmtId="3" fontId="21" fillId="3" borderId="5" xfId="1" applyNumberFormat="1" applyFont="1" applyFill="1" applyBorder="1"/>
    <xf numFmtId="0" fontId="22" fillId="2" borderId="33" xfId="0" applyFont="1" applyFill="1" applyBorder="1"/>
    <xf numFmtId="0" fontId="1" fillId="2" borderId="34" xfId="0" applyFont="1" applyFill="1" applyBorder="1" applyAlignment="1">
      <alignment horizontal="left"/>
    </xf>
    <xf numFmtId="0" fontId="1" fillId="2" borderId="34" xfId="0" applyFont="1" applyFill="1" applyBorder="1"/>
    <xf numFmtId="0" fontId="1" fillId="2" borderId="2" xfId="0" applyFont="1" applyFill="1" applyBorder="1" applyAlignment="1">
      <alignment wrapText="1"/>
    </xf>
    <xf numFmtId="4" fontId="1" fillId="2" borderId="35" xfId="0" applyNumberFormat="1" applyFont="1" applyFill="1" applyBorder="1"/>
    <xf numFmtId="0" fontId="23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6" xfId="0" applyFont="1" applyFill="1" applyBorder="1" applyAlignment="1">
      <alignment horizontal="left"/>
    </xf>
    <xf numFmtId="4" fontId="1" fillId="2" borderId="37" xfId="0" applyNumberFormat="1" applyFont="1" applyFill="1" applyBorder="1"/>
    <xf numFmtId="4" fontId="21" fillId="3" borderId="5" xfId="1" applyNumberFormat="1" applyFont="1" applyFill="1" applyBorder="1"/>
    <xf numFmtId="4" fontId="23" fillId="2" borderId="6" xfId="0" applyNumberFormat="1" applyFont="1" applyFill="1" applyBorder="1"/>
    <xf numFmtId="4" fontId="1" fillId="2" borderId="2" xfId="0" applyNumberFormat="1" applyFont="1" applyFill="1" applyBorder="1"/>
    <xf numFmtId="4" fontId="1" fillId="2" borderId="10" xfId="0" applyNumberFormat="1" applyFont="1" applyFill="1" applyBorder="1"/>
    <xf numFmtId="4" fontId="23" fillId="2" borderId="13" xfId="0" applyNumberFormat="1" applyFont="1" applyFill="1" applyBorder="1"/>
    <xf numFmtId="0" fontId="23" fillId="2" borderId="6" xfId="0" applyFont="1" applyFill="1" applyBorder="1" applyAlignment="1">
      <alignment horizontal="left"/>
    </xf>
    <xf numFmtId="4" fontId="23" fillId="2" borderId="2" xfId="0" applyNumberFormat="1" applyFont="1" applyFill="1" applyBorder="1"/>
    <xf numFmtId="0" fontId="23" fillId="2" borderId="6" xfId="0" applyFont="1" applyFill="1" applyBorder="1" applyAlignment="1">
      <alignment horizontal="left" wrapText="1"/>
    </xf>
    <xf numFmtId="0" fontId="1" fillId="2" borderId="6" xfId="0" applyFont="1" applyFill="1" applyBorder="1"/>
    <xf numFmtId="0" fontId="23" fillId="2" borderId="17" xfId="0" applyNumberFormat="1" applyFont="1" applyFill="1" applyBorder="1"/>
    <xf numFmtId="0" fontId="22" fillId="2" borderId="22" xfId="0" applyNumberFormat="1" applyFont="1" applyFill="1" applyBorder="1"/>
    <xf numFmtId="0" fontId="1" fillId="2" borderId="17" xfId="0" applyNumberFormat="1" applyFont="1" applyFill="1" applyBorder="1"/>
    <xf numFmtId="4" fontId="23" fillId="2" borderId="17" xfId="0" applyNumberFormat="1" applyFont="1" applyFill="1" applyBorder="1"/>
    <xf numFmtId="4" fontId="21" fillId="2" borderId="6" xfId="0" applyNumberFormat="1" applyFont="1" applyFill="1" applyBorder="1"/>
    <xf numFmtId="0" fontId="1" fillId="2" borderId="10" xfId="0" applyFont="1" applyFill="1" applyBorder="1"/>
    <xf numFmtId="0" fontId="22" fillId="2" borderId="34" xfId="0" applyFont="1" applyFill="1" applyBorder="1"/>
    <xf numFmtId="0" fontId="22" fillId="2" borderId="6" xfId="0" applyFont="1" applyFill="1" applyBorder="1"/>
    <xf numFmtId="0" fontId="1" fillId="2" borderId="36" xfId="0" applyFont="1" applyFill="1" applyBorder="1"/>
    <xf numFmtId="0" fontId="1" fillId="2" borderId="10" xfId="0" applyFont="1" applyFill="1" applyBorder="1" applyAlignment="1">
      <alignment wrapText="1"/>
    </xf>
    <xf numFmtId="0" fontId="1" fillId="2" borderId="39" xfId="0" applyFont="1" applyFill="1" applyBorder="1"/>
    <xf numFmtId="0" fontId="22" fillId="2" borderId="38" xfId="0" applyFont="1" applyFill="1" applyBorder="1"/>
    <xf numFmtId="0" fontId="1" fillId="2" borderId="39" xfId="0" applyFont="1" applyFill="1" applyBorder="1" applyAlignment="1">
      <alignment horizontal="left"/>
    </xf>
    <xf numFmtId="3" fontId="1" fillId="2" borderId="9" xfId="0" applyNumberFormat="1" applyFont="1" applyFill="1" applyBorder="1"/>
    <xf numFmtId="3" fontId="1" fillId="2" borderId="36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" fontId="1" fillId="2" borderId="8" xfId="0" applyNumberFormat="1" applyFont="1" applyFill="1" applyBorder="1"/>
    <xf numFmtId="3" fontId="1" fillId="2" borderId="9" xfId="0" applyNumberFormat="1" applyFont="1" applyFill="1" applyBorder="1" applyAlignment="1">
      <alignment horizontal="center"/>
    </xf>
    <xf numFmtId="4" fontId="1" fillId="2" borderId="47" xfId="0" applyNumberFormat="1" applyFont="1" applyFill="1" applyBorder="1"/>
    <xf numFmtId="0" fontId="22" fillId="0" borderId="9" xfId="0" applyFont="1" applyBorder="1"/>
    <xf numFmtId="3" fontId="1" fillId="2" borderId="20" xfId="0" applyNumberFormat="1" applyFont="1" applyFill="1" applyBorder="1"/>
    <xf numFmtId="4" fontId="1" fillId="0" borderId="37" xfId="0" applyNumberFormat="1" applyFont="1" applyBorder="1"/>
    <xf numFmtId="4" fontId="21" fillId="2" borderId="2" xfId="0" applyNumberFormat="1" applyFont="1" applyFill="1" applyBorder="1"/>
    <xf numFmtId="0" fontId="23" fillId="2" borderId="11" xfId="0" applyFont="1" applyFill="1" applyBorder="1" applyAlignment="1">
      <alignment wrapText="1"/>
    </xf>
    <xf numFmtId="0" fontId="23" fillId="2" borderId="6" xfId="0" applyFont="1" applyFill="1" applyBorder="1" applyAlignment="1">
      <alignment wrapText="1"/>
    </xf>
    <xf numFmtId="0" fontId="22" fillId="2" borderId="40" xfId="0" applyFont="1" applyFill="1" applyBorder="1"/>
    <xf numFmtId="0" fontId="1" fillId="2" borderId="11" xfId="0" applyFont="1" applyFill="1" applyBorder="1"/>
    <xf numFmtId="4" fontId="23" fillId="2" borderId="11" xfId="0" applyNumberFormat="1" applyFont="1" applyFill="1" applyBorder="1"/>
    <xf numFmtId="0" fontId="1" fillId="2" borderId="6" xfId="0" applyFont="1" applyFill="1" applyBorder="1" applyAlignment="1">
      <alignment horizontal="right"/>
    </xf>
    <xf numFmtId="0" fontId="23" fillId="2" borderId="11" xfId="0" applyFont="1" applyFill="1" applyBorder="1" applyAlignment="1">
      <alignment horizontal="left" wrapText="1"/>
    </xf>
    <xf numFmtId="0" fontId="23" fillId="2" borderId="10" xfId="0" applyFont="1" applyFill="1" applyBorder="1" applyAlignment="1">
      <alignment horizontal="left" wrapText="1"/>
    </xf>
    <xf numFmtId="0" fontId="23" fillId="2" borderId="17" xfId="0" applyFont="1" applyFill="1" applyBorder="1" applyAlignment="1">
      <alignment horizontal="left" wrapText="1"/>
    </xf>
    <xf numFmtId="0" fontId="23" fillId="2" borderId="17" xfId="0" applyFont="1" applyFill="1" applyBorder="1" applyAlignment="1">
      <alignment wrapText="1"/>
    </xf>
    <xf numFmtId="0" fontId="22" fillId="2" borderId="22" xfId="0" applyFont="1" applyFill="1" applyBorder="1"/>
    <xf numFmtId="0" fontId="1" fillId="2" borderId="17" xfId="0" applyFont="1" applyFill="1" applyBorder="1" applyAlignment="1">
      <alignment horizontal="right"/>
    </xf>
    <xf numFmtId="0" fontId="22" fillId="2" borderId="16" xfId="0" applyFont="1" applyFill="1" applyBorder="1"/>
    <xf numFmtId="0" fontId="22" fillId="0" borderId="36" xfId="0" applyFont="1" applyFill="1" applyBorder="1"/>
    <xf numFmtId="0" fontId="1" fillId="0" borderId="10" xfId="0" applyFont="1" applyFill="1" applyBorder="1" applyAlignment="1">
      <alignment horizontal="right"/>
    </xf>
    <xf numFmtId="0" fontId="22" fillId="0" borderId="10" xfId="0" applyFont="1" applyFill="1" applyBorder="1"/>
    <xf numFmtId="0" fontId="22" fillId="2" borderId="17" xfId="0" applyFont="1" applyFill="1" applyBorder="1"/>
    <xf numFmtId="4" fontId="23" fillId="0" borderId="10" xfId="0" applyNumberFormat="1" applyFont="1" applyFill="1" applyBorder="1"/>
    <xf numFmtId="0" fontId="23" fillId="0" borderId="17" xfId="0" applyFont="1" applyBorder="1" applyAlignment="1">
      <alignment wrapText="1"/>
    </xf>
    <xf numFmtId="0" fontId="22" fillId="0" borderId="40" xfId="0" applyFont="1" applyBorder="1"/>
    <xf numFmtId="0" fontId="1" fillId="0" borderId="17" xfId="0" applyFont="1" applyBorder="1"/>
    <xf numFmtId="0" fontId="22" fillId="0" borderId="22" xfId="0" applyFont="1" applyBorder="1"/>
    <xf numFmtId="0" fontId="22" fillId="0" borderId="41" xfId="0" applyFont="1" applyBorder="1"/>
    <xf numFmtId="0" fontId="1" fillId="0" borderId="2" xfId="0" applyFont="1" applyBorder="1"/>
    <xf numFmtId="4" fontId="23" fillId="0" borderId="17" xfId="0" applyNumberFormat="1" applyFont="1" applyBorder="1"/>
    <xf numFmtId="0" fontId="23" fillId="2" borderId="2" xfId="0" applyFont="1" applyFill="1" applyBorder="1" applyAlignment="1">
      <alignment wrapText="1"/>
    </xf>
    <xf numFmtId="0" fontId="21" fillId="4" borderId="32" xfId="1" applyFont="1" applyFill="1" applyBorder="1" applyAlignment="1">
      <alignment horizontal="left"/>
    </xf>
    <xf numFmtId="0" fontId="21" fillId="4" borderId="50" xfId="1" applyFont="1" applyFill="1" applyBorder="1" applyAlignment="1">
      <alignment horizontal="left"/>
    </xf>
    <xf numFmtId="0" fontId="1" fillId="4" borderId="5" xfId="1" applyFont="1" applyFill="1" applyBorder="1"/>
    <xf numFmtId="3" fontId="21" fillId="4" borderId="5" xfId="1" applyNumberFormat="1" applyFont="1" applyFill="1" applyBorder="1"/>
    <xf numFmtId="0" fontId="25" fillId="2" borderId="2" xfId="0" applyFont="1" applyFill="1" applyBorder="1"/>
    <xf numFmtId="0" fontId="23" fillId="2" borderId="2" xfId="0" applyFont="1" applyFill="1" applyBorder="1" applyAlignment="1">
      <alignment horizontal="left" wrapText="1"/>
    </xf>
    <xf numFmtId="0" fontId="22" fillId="2" borderId="36" xfId="0" applyFont="1" applyFill="1" applyBorder="1"/>
    <xf numFmtId="0" fontId="1" fillId="2" borderId="10" xfId="0" applyFont="1" applyFill="1" applyBorder="1" applyAlignment="1">
      <alignment horizontal="right"/>
    </xf>
    <xf numFmtId="0" fontId="22" fillId="2" borderId="10" xfId="0" applyFont="1" applyFill="1" applyBorder="1"/>
    <xf numFmtId="4" fontId="23" fillId="2" borderId="10" xfId="0" applyNumberFormat="1" applyFont="1" applyFill="1" applyBorder="1"/>
    <xf numFmtId="0" fontId="23" fillId="2" borderId="10" xfId="0" applyFont="1" applyFill="1" applyBorder="1" applyAlignment="1">
      <alignment wrapText="1"/>
    </xf>
    <xf numFmtId="4" fontId="23" fillId="0" borderId="17" xfId="0" applyNumberFormat="1" applyFont="1" applyFill="1" applyBorder="1"/>
    <xf numFmtId="4" fontId="23" fillId="0" borderId="6" xfId="0" applyNumberFormat="1" applyFont="1" applyFill="1" applyBorder="1"/>
    <xf numFmtId="0" fontId="22" fillId="2" borderId="22" xfId="0" applyFont="1" applyFill="1" applyBorder="1" applyAlignment="1">
      <alignment vertical="top"/>
    </xf>
    <xf numFmtId="0" fontId="1" fillId="2" borderId="10" xfId="0" applyFont="1" applyFill="1" applyBorder="1" applyAlignment="1">
      <alignment horizontal="left" wrapText="1"/>
    </xf>
    <xf numFmtId="0" fontId="1" fillId="2" borderId="54" xfId="0" applyFont="1" applyFill="1" applyBorder="1" applyAlignment="1">
      <alignment horizontal="right"/>
    </xf>
    <xf numFmtId="0" fontId="22" fillId="2" borderId="54" xfId="0" applyFont="1" applyFill="1" applyBorder="1"/>
    <xf numFmtId="0" fontId="1" fillId="2" borderId="46" xfId="0" applyFont="1" applyFill="1" applyBorder="1" applyAlignment="1">
      <alignment horizontal="right"/>
    </xf>
    <xf numFmtId="0" fontId="22" fillId="2" borderId="46" xfId="0" applyFont="1" applyFill="1" applyBorder="1"/>
    <xf numFmtId="0" fontId="1" fillId="2" borderId="47" xfId="0" applyFont="1" applyFill="1" applyBorder="1" applyAlignment="1">
      <alignment horizontal="right"/>
    </xf>
    <xf numFmtId="0" fontId="22" fillId="2" borderId="47" xfId="0" applyFont="1" applyFill="1" applyBorder="1"/>
    <xf numFmtId="4" fontId="23" fillId="4" borderId="5" xfId="1" applyNumberFormat="1" applyFont="1" applyFill="1" applyBorder="1"/>
    <xf numFmtId="0" fontId="1" fillId="4" borderId="9" xfId="0" applyFont="1" applyFill="1" applyBorder="1" applyAlignment="1">
      <alignment horizontal="left" wrapText="1"/>
    </xf>
    <xf numFmtId="0" fontId="1" fillId="4" borderId="47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22" fillId="2" borderId="41" xfId="0" applyFont="1" applyFill="1" applyBorder="1"/>
    <xf numFmtId="0" fontId="22" fillId="2" borderId="22" xfId="0" applyFont="1" applyFill="1" applyBorder="1" applyAlignment="1">
      <alignment horizontal="left"/>
    </xf>
    <xf numFmtId="0" fontId="21" fillId="2" borderId="16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4" fontId="23" fillId="4" borderId="47" xfId="0" applyNumberFormat="1" applyFont="1" applyFill="1" applyBorder="1"/>
    <xf numFmtId="4" fontId="23" fillId="2" borderId="19" xfId="0" applyNumberFormat="1" applyFont="1" applyFill="1" applyBorder="1"/>
    <xf numFmtId="0" fontId="21" fillId="3" borderId="25" xfId="1" applyFont="1" applyFill="1" applyBorder="1" applyAlignment="1"/>
    <xf numFmtId="0" fontId="21" fillId="3" borderId="5" xfId="1" applyFont="1" applyFill="1" applyBorder="1" applyAlignment="1"/>
    <xf numFmtId="0" fontId="1" fillId="3" borderId="5" xfId="1" applyFont="1" applyFill="1" applyBorder="1" applyAlignment="1"/>
    <xf numFmtId="0" fontId="22" fillId="2" borderId="2" xfId="0" applyFont="1" applyFill="1" applyBorder="1"/>
    <xf numFmtId="0" fontId="1" fillId="2" borderId="41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3" xfId="0" applyFont="1" applyFill="1" applyBorder="1"/>
    <xf numFmtId="4" fontId="1" fillId="2" borderId="13" xfId="0" applyNumberFormat="1" applyFont="1" applyFill="1" applyBorder="1"/>
    <xf numFmtId="0" fontId="1" fillId="2" borderId="34" xfId="0" applyFont="1" applyFill="1" applyBorder="1" applyAlignment="1">
      <alignment horizontal="left" vertical="top"/>
    </xf>
    <xf numFmtId="0" fontId="23" fillId="2" borderId="2" xfId="0" applyFont="1" applyFill="1" applyBorder="1"/>
    <xf numFmtId="0" fontId="23" fillId="2" borderId="13" xfId="0" applyFont="1" applyFill="1" applyBorder="1"/>
    <xf numFmtId="4" fontId="21" fillId="3" borderId="5" xfId="0" applyNumberFormat="1" applyFont="1" applyFill="1" applyBorder="1"/>
    <xf numFmtId="0" fontId="21" fillId="3" borderId="41" xfId="0" applyFont="1" applyFill="1" applyBorder="1" applyAlignment="1">
      <alignment horizontal="left"/>
    </xf>
    <xf numFmtId="0" fontId="21" fillId="3" borderId="13" xfId="0" applyFont="1" applyFill="1" applyBorder="1" applyAlignment="1">
      <alignment horizontal="left"/>
    </xf>
    <xf numFmtId="4" fontId="21" fillId="3" borderId="13" xfId="0" applyNumberFormat="1" applyFont="1" applyFill="1" applyBorder="1"/>
    <xf numFmtId="4" fontId="23" fillId="2" borderId="35" xfId="0" applyNumberFormat="1" applyFont="1" applyFill="1" applyBorder="1"/>
    <xf numFmtId="4" fontId="23" fillId="0" borderId="42" xfId="0" applyNumberFormat="1" applyFont="1" applyBorder="1"/>
    <xf numFmtId="4" fontId="21" fillId="3" borderId="26" xfId="0" applyNumberFormat="1" applyFont="1" applyFill="1" applyBorder="1"/>
    <xf numFmtId="4" fontId="26" fillId="2" borderId="2" xfId="0" applyNumberFormat="1" applyFont="1" applyFill="1" applyBorder="1"/>
    <xf numFmtId="3" fontId="1" fillId="2" borderId="0" xfId="0" applyNumberFormat="1" applyFont="1" applyFill="1" applyBorder="1"/>
    <xf numFmtId="3" fontId="1" fillId="2" borderId="34" xfId="0" applyNumberFormat="1" applyFont="1" applyFill="1" applyBorder="1" applyAlignment="1">
      <alignment horizontal="center"/>
    </xf>
    <xf numFmtId="3" fontId="26" fillId="2" borderId="2" xfId="0" applyNumberFormat="1" applyFont="1" applyFill="1" applyBorder="1" applyAlignment="1">
      <alignment horizontal="center"/>
    </xf>
    <xf numFmtId="4" fontId="26" fillId="2" borderId="7" xfId="0" applyNumberFormat="1" applyFont="1" applyFill="1" applyBorder="1"/>
    <xf numFmtId="3" fontId="26" fillId="2" borderId="0" xfId="0" applyNumberFormat="1" applyFont="1" applyFill="1" applyBorder="1" applyAlignment="1">
      <alignment horizontal="center"/>
    </xf>
    <xf numFmtId="4" fontId="26" fillId="2" borderId="46" xfId="0" applyNumberFormat="1" applyFont="1" applyFill="1" applyBorder="1"/>
    <xf numFmtId="0" fontId="22" fillId="0" borderId="0" xfId="0" applyFont="1" applyBorder="1"/>
    <xf numFmtId="3" fontId="26" fillId="2" borderId="44" xfId="0" applyNumberFormat="1" applyFont="1" applyFill="1" applyBorder="1"/>
    <xf numFmtId="4" fontId="26" fillId="0" borderId="35" xfId="0" applyNumberFormat="1" applyFont="1" applyBorder="1"/>
    <xf numFmtId="3" fontId="24" fillId="3" borderId="3" xfId="0" applyNumberFormat="1" applyFont="1" applyFill="1" applyBorder="1" applyAlignment="1">
      <alignment horizontal="center" wrapText="1"/>
    </xf>
    <xf numFmtId="4" fontId="23" fillId="2" borderId="53" xfId="0" applyNumberFormat="1" applyFont="1" applyFill="1" applyBorder="1"/>
    <xf numFmtId="4" fontId="23" fillId="2" borderId="51" xfId="0" applyNumberFormat="1" applyFont="1" applyFill="1" applyBorder="1"/>
    <xf numFmtId="3" fontId="23" fillId="2" borderId="0" xfId="0" applyNumberFormat="1" applyFont="1" applyFill="1" applyBorder="1"/>
    <xf numFmtId="3" fontId="23" fillId="2" borderId="33" xfId="0" applyNumberFormat="1" applyFont="1" applyFill="1" applyBorder="1" applyAlignment="1">
      <alignment horizontal="center"/>
    </xf>
    <xf numFmtId="3" fontId="23" fillId="2" borderId="6" xfId="0" applyNumberFormat="1" applyFont="1" applyFill="1" applyBorder="1" applyAlignment="1">
      <alignment horizontal="center"/>
    </xf>
    <xf numFmtId="3" fontId="23" fillId="2" borderId="51" xfId="0" applyNumberFormat="1" applyFont="1" applyFill="1" applyBorder="1" applyAlignment="1">
      <alignment horizontal="center"/>
    </xf>
    <xf numFmtId="4" fontId="23" fillId="2" borderId="23" xfId="0" applyNumberFormat="1" applyFont="1" applyFill="1" applyBorder="1"/>
    <xf numFmtId="4" fontId="23" fillId="0" borderId="23" xfId="0" applyNumberFormat="1" applyFont="1" applyBorder="1"/>
    <xf numFmtId="4" fontId="26" fillId="2" borderId="10" xfId="0" applyNumberFormat="1" applyFont="1" applyFill="1" applyBorder="1"/>
    <xf numFmtId="3" fontId="26" fillId="2" borderId="10" xfId="0" applyNumberFormat="1" applyFont="1" applyFill="1" applyBorder="1" applyAlignment="1">
      <alignment horizontal="center"/>
    </xf>
    <xf numFmtId="4" fontId="26" fillId="2" borderId="8" xfId="0" applyNumberFormat="1" applyFont="1" applyFill="1" applyBorder="1"/>
    <xf numFmtId="3" fontId="26" fillId="2" borderId="9" xfId="0" applyNumberFormat="1" applyFont="1" applyFill="1" applyBorder="1" applyAlignment="1">
      <alignment horizontal="center"/>
    </xf>
    <xf numFmtId="4" fontId="26" fillId="2" borderId="47" xfId="0" applyNumberFormat="1" applyFont="1" applyFill="1" applyBorder="1"/>
    <xf numFmtId="3" fontId="26" fillId="2" borderId="20" xfId="0" applyNumberFormat="1" applyFont="1" applyFill="1" applyBorder="1"/>
    <xf numFmtId="4" fontId="26" fillId="0" borderId="37" xfId="0" applyNumberFormat="1" applyFont="1" applyBorder="1"/>
    <xf numFmtId="3" fontId="1" fillId="2" borderId="2" xfId="0" applyNumberFormat="1" applyFont="1" applyFill="1" applyBorder="1" applyAlignment="1">
      <alignment horizontal="center"/>
    </xf>
    <xf numFmtId="4" fontId="1" fillId="2" borderId="7" xfId="0" applyNumberFormat="1" applyFont="1" applyFill="1" applyBorder="1"/>
    <xf numFmtId="3" fontId="1" fillId="2" borderId="0" xfId="0" applyNumberFormat="1" applyFont="1" applyFill="1" applyBorder="1" applyAlignment="1">
      <alignment horizontal="center"/>
    </xf>
    <xf numFmtId="4" fontId="1" fillId="2" borderId="46" xfId="0" applyNumberFormat="1" applyFont="1" applyFill="1" applyBorder="1"/>
    <xf numFmtId="3" fontId="1" fillId="2" borderId="44" xfId="0" applyNumberFormat="1" applyFont="1" applyFill="1" applyBorder="1"/>
    <xf numFmtId="4" fontId="1" fillId="0" borderId="35" xfId="0" applyNumberFormat="1" applyFont="1" applyBorder="1"/>
    <xf numFmtId="4" fontId="23" fillId="2" borderId="65" xfId="0" applyNumberFormat="1" applyFont="1" applyFill="1" applyBorder="1"/>
    <xf numFmtId="4" fontId="21" fillId="3" borderId="4" xfId="1" applyNumberFormat="1" applyFont="1" applyFill="1" applyBorder="1"/>
    <xf numFmtId="3" fontId="21" fillId="4" borderId="25" xfId="1" applyNumberFormat="1" applyFont="1" applyFill="1" applyBorder="1" applyAlignment="1">
      <alignment horizontal="center"/>
    </xf>
    <xf numFmtId="3" fontId="21" fillId="2" borderId="50" xfId="1" applyNumberFormat="1" applyFont="1" applyFill="1" applyBorder="1"/>
    <xf numFmtId="3" fontId="23" fillId="2" borderId="21" xfId="0" applyNumberFormat="1" applyFont="1" applyFill="1" applyBorder="1"/>
    <xf numFmtId="3" fontId="23" fillId="2" borderId="58" xfId="0" applyNumberFormat="1" applyFont="1" applyFill="1" applyBorder="1" applyAlignment="1">
      <alignment horizontal="center"/>
    </xf>
    <xf numFmtId="3" fontId="23" fillId="2" borderId="53" xfId="0" applyNumberFormat="1" applyFont="1" applyFill="1" applyBorder="1" applyAlignment="1">
      <alignment horizontal="center"/>
    </xf>
    <xf numFmtId="4" fontId="23" fillId="2" borderId="66" xfId="0" applyNumberFormat="1" applyFont="1" applyFill="1" applyBorder="1"/>
    <xf numFmtId="3" fontId="23" fillId="2" borderId="21" xfId="0" applyNumberFormat="1" applyFont="1" applyFill="1" applyBorder="1" applyAlignment="1">
      <alignment horizontal="center"/>
    </xf>
    <xf numFmtId="4" fontId="23" fillId="2" borderId="74" xfId="0" applyNumberFormat="1" applyFont="1" applyFill="1" applyBorder="1"/>
    <xf numFmtId="0" fontId="22" fillId="0" borderId="21" xfId="0" applyFont="1" applyBorder="1"/>
    <xf numFmtId="3" fontId="23" fillId="2" borderId="59" xfId="0" applyNumberFormat="1" applyFont="1" applyFill="1" applyBorder="1"/>
    <xf numFmtId="4" fontId="23" fillId="0" borderId="65" xfId="0" applyNumberFormat="1" applyFont="1" applyBorder="1"/>
    <xf numFmtId="4" fontId="23" fillId="2" borderId="54" xfId="0" applyNumberFormat="1" applyFont="1" applyFill="1" applyBorder="1"/>
    <xf numFmtId="3" fontId="23" fillId="2" borderId="12" xfId="0" applyNumberFormat="1" applyFont="1" applyFill="1" applyBorder="1" applyAlignment="1">
      <alignment horizontal="center"/>
    </xf>
    <xf numFmtId="3" fontId="23" fillId="2" borderId="34" xfId="0" applyNumberFormat="1" applyFont="1" applyFill="1" applyBorder="1" applyAlignment="1">
      <alignment horizontal="center"/>
    </xf>
    <xf numFmtId="3" fontId="23" fillId="2" borderId="2" xfId="0" applyNumberFormat="1" applyFont="1" applyFill="1" applyBorder="1" applyAlignment="1">
      <alignment horizontal="center"/>
    </xf>
    <xf numFmtId="4" fontId="23" fillId="2" borderId="7" xfId="0" applyNumberFormat="1" applyFont="1" applyFill="1" applyBorder="1"/>
    <xf numFmtId="3" fontId="23" fillId="2" borderId="0" xfId="0" applyNumberFormat="1" applyFont="1" applyFill="1" applyBorder="1" applyAlignment="1">
      <alignment horizontal="center"/>
    </xf>
    <xf numFmtId="4" fontId="23" fillId="2" borderId="46" xfId="0" applyNumberFormat="1" applyFont="1" applyFill="1" applyBorder="1"/>
    <xf numFmtId="0" fontId="23" fillId="0" borderId="0" xfId="0" applyFont="1" applyBorder="1"/>
    <xf numFmtId="3" fontId="23" fillId="2" borderId="44" xfId="0" applyNumberFormat="1" applyFont="1" applyFill="1" applyBorder="1"/>
    <xf numFmtId="4" fontId="23" fillId="0" borderId="44" xfId="0" applyNumberFormat="1" applyFont="1" applyBorder="1"/>
    <xf numFmtId="4" fontId="23" fillId="3" borderId="5" xfId="1" applyNumberFormat="1" applyFont="1" applyFill="1" applyBorder="1"/>
    <xf numFmtId="3" fontId="21" fillId="2" borderId="0" xfId="1" applyNumberFormat="1" applyFont="1" applyFill="1" applyBorder="1"/>
    <xf numFmtId="3" fontId="23" fillId="4" borderId="25" xfId="1" applyNumberFormat="1" applyFont="1" applyFill="1" applyBorder="1" applyAlignment="1">
      <alignment horizontal="center"/>
    </xf>
    <xf numFmtId="3" fontId="23" fillId="4" borderId="5" xfId="1" applyNumberFormat="1" applyFont="1" applyFill="1" applyBorder="1" applyAlignment="1">
      <alignment horizontal="center"/>
    </xf>
    <xf numFmtId="0" fontId="21" fillId="2" borderId="0" xfId="1" applyFont="1" applyFill="1" applyBorder="1"/>
    <xf numFmtId="4" fontId="23" fillId="4" borderId="26" xfId="1" applyNumberFormat="1" applyFont="1" applyFill="1" applyBorder="1"/>
    <xf numFmtId="3" fontId="23" fillId="2" borderId="50" xfId="1" applyNumberFormat="1" applyFont="1" applyFill="1" applyBorder="1"/>
    <xf numFmtId="4" fontId="23" fillId="4" borderId="56" xfId="0" applyNumberFormat="1" applyFont="1" applyFill="1" applyBorder="1"/>
    <xf numFmtId="3" fontId="1" fillId="0" borderId="36" xfId="0" applyNumberFormat="1" applyFont="1" applyFill="1" applyBorder="1" applyAlignment="1">
      <alignment horizontal="center"/>
    </xf>
    <xf numFmtId="3" fontId="23" fillId="0" borderId="10" xfId="0" applyNumberFormat="1" applyFont="1" applyFill="1" applyBorder="1" applyAlignment="1">
      <alignment horizontal="center"/>
    </xf>
    <xf numFmtId="4" fontId="23" fillId="0" borderId="8" xfId="0" applyNumberFormat="1" applyFont="1" applyFill="1" applyBorder="1" applyAlignment="1">
      <alignment horizontal="right"/>
    </xf>
    <xf numFmtId="3" fontId="23" fillId="2" borderId="8" xfId="0" applyNumberFormat="1" applyFont="1" applyFill="1" applyBorder="1" applyAlignment="1">
      <alignment horizontal="center"/>
    </xf>
    <xf numFmtId="4" fontId="23" fillId="2" borderId="10" xfId="0" applyNumberFormat="1" applyFont="1" applyFill="1" applyBorder="1" applyAlignment="1">
      <alignment horizontal="right"/>
    </xf>
    <xf numFmtId="0" fontId="27" fillId="0" borderId="0" xfId="0" applyFont="1" applyBorder="1"/>
    <xf numFmtId="4" fontId="23" fillId="5" borderId="8" xfId="0" applyNumberFormat="1" applyFont="1" applyFill="1" applyBorder="1"/>
    <xf numFmtId="4" fontId="23" fillId="5" borderId="37" xfId="0" applyNumberFormat="1" applyFont="1" applyFill="1" applyBorder="1"/>
    <xf numFmtId="4" fontId="23" fillId="0" borderId="37" xfId="0" applyNumberFormat="1" applyFont="1" applyBorder="1"/>
    <xf numFmtId="4" fontId="23" fillId="2" borderId="12" xfId="0" applyNumberFormat="1" applyFont="1" applyFill="1" applyBorder="1"/>
    <xf numFmtId="4" fontId="23" fillId="2" borderId="45" xfId="0" applyNumberFormat="1" applyFont="1" applyFill="1" applyBorder="1"/>
    <xf numFmtId="4" fontId="23" fillId="2" borderId="37" xfId="0" applyNumberFormat="1" applyFont="1" applyFill="1" applyBorder="1"/>
    <xf numFmtId="4" fontId="23" fillId="0" borderId="43" xfId="0" applyNumberFormat="1" applyFont="1" applyBorder="1"/>
    <xf numFmtId="4" fontId="23" fillId="2" borderId="48" xfId="0" applyNumberFormat="1" applyFont="1" applyFill="1" applyBorder="1"/>
    <xf numFmtId="4" fontId="23" fillId="2" borderId="10" xfId="0" applyNumberFormat="1" applyFont="1" applyFill="1" applyBorder="1" applyAlignment="1">
      <alignment wrapText="1"/>
    </xf>
    <xf numFmtId="3" fontId="23" fillId="0" borderId="0" xfId="0" applyNumberFormat="1" applyFont="1" applyFill="1" applyBorder="1"/>
    <xf numFmtId="3" fontId="1" fillId="2" borderId="36" xfId="0" applyNumberFormat="1" applyFont="1" applyFill="1" applyBorder="1" applyAlignment="1">
      <alignment horizontal="center" wrapText="1"/>
    </xf>
    <xf numFmtId="3" fontId="23" fillId="2" borderId="10" xfId="0" applyNumberFormat="1" applyFont="1" applyFill="1" applyBorder="1" applyAlignment="1">
      <alignment horizontal="center"/>
    </xf>
    <xf numFmtId="4" fontId="23" fillId="2" borderId="8" xfId="0" applyNumberFormat="1" applyFont="1" applyFill="1" applyBorder="1"/>
    <xf numFmtId="3" fontId="23" fillId="2" borderId="9" xfId="0" applyNumberFormat="1" applyFont="1" applyFill="1" applyBorder="1" applyAlignment="1">
      <alignment horizontal="center"/>
    </xf>
    <xf numFmtId="4" fontId="23" fillId="2" borderId="47" xfId="0" applyNumberFormat="1" applyFont="1" applyFill="1" applyBorder="1" applyAlignment="1">
      <alignment wrapText="1"/>
    </xf>
    <xf numFmtId="0" fontId="22" fillId="0" borderId="0" xfId="0" applyFont="1" applyFill="1" applyBorder="1"/>
    <xf numFmtId="4" fontId="23" fillId="5" borderId="10" xfId="0" applyNumberFormat="1" applyFont="1" applyFill="1" applyBorder="1" applyAlignment="1">
      <alignment wrapText="1"/>
    </xf>
    <xf numFmtId="3" fontId="23" fillId="5" borderId="10" xfId="0" applyNumberFormat="1" applyFont="1" applyFill="1" applyBorder="1" applyAlignment="1">
      <alignment wrapText="1"/>
    </xf>
    <xf numFmtId="3" fontId="23" fillId="0" borderId="10" xfId="0" applyNumberFormat="1" applyFont="1" applyFill="1" applyBorder="1"/>
    <xf numFmtId="4" fontId="23" fillId="2" borderId="17" xfId="0" applyNumberFormat="1" applyFont="1" applyFill="1" applyBorder="1" applyAlignment="1">
      <alignment horizontal="right"/>
    </xf>
    <xf numFmtId="4" fontId="23" fillId="3" borderId="4" xfId="1" applyNumberFormat="1" applyFont="1" applyFill="1" applyBorder="1"/>
    <xf numFmtId="3" fontId="21" fillId="2" borderId="21" xfId="1" applyNumberFormat="1" applyFont="1" applyFill="1" applyBorder="1"/>
    <xf numFmtId="4" fontId="23" fillId="4" borderId="4" xfId="1" applyNumberFormat="1" applyFont="1" applyFill="1" applyBorder="1"/>
    <xf numFmtId="3" fontId="23" fillId="4" borderId="4" xfId="1" applyNumberFormat="1" applyFont="1" applyFill="1" applyBorder="1" applyAlignment="1">
      <alignment horizontal="center"/>
    </xf>
    <xf numFmtId="0" fontId="21" fillId="2" borderId="21" xfId="1" applyFont="1" applyFill="1" applyBorder="1"/>
    <xf numFmtId="3" fontId="23" fillId="2" borderId="9" xfId="0" applyNumberFormat="1" applyFont="1" applyFill="1" applyBorder="1"/>
    <xf numFmtId="3" fontId="21" fillId="2" borderId="22" xfId="0" applyNumberFormat="1" applyFont="1" applyFill="1" applyBorder="1" applyAlignment="1">
      <alignment horizontal="center"/>
    </xf>
    <xf numFmtId="3" fontId="23" fillId="2" borderId="17" xfId="0" applyNumberFormat="1" applyFont="1" applyFill="1" applyBorder="1" applyAlignment="1">
      <alignment horizontal="center"/>
    </xf>
    <xf numFmtId="4" fontId="23" fillId="2" borderId="9" xfId="0" applyNumberFormat="1" applyFont="1" applyFill="1" applyBorder="1"/>
    <xf numFmtId="0" fontId="27" fillId="0" borderId="9" xfId="0" applyFont="1" applyBorder="1"/>
    <xf numFmtId="4" fontId="23" fillId="0" borderId="20" xfId="0" applyNumberFormat="1" applyFont="1" applyBorder="1"/>
    <xf numFmtId="3" fontId="1" fillId="2" borderId="22" xfId="0" applyNumberFormat="1" applyFont="1" applyFill="1" applyBorder="1" applyAlignment="1">
      <alignment horizontal="center"/>
    </xf>
    <xf numFmtId="3" fontId="23" fillId="2" borderId="48" xfId="0" applyNumberFormat="1" applyFont="1" applyFill="1" applyBorder="1" applyAlignment="1">
      <alignment horizontal="center"/>
    </xf>
    <xf numFmtId="3" fontId="23" fillId="2" borderId="17" xfId="0" applyNumberFormat="1" applyFont="1" applyFill="1" applyBorder="1"/>
    <xf numFmtId="4" fontId="23" fillId="2" borderId="16" xfId="0" applyNumberFormat="1" applyFont="1" applyFill="1" applyBorder="1"/>
    <xf numFmtId="3" fontId="23" fillId="2" borderId="18" xfId="0" applyNumberFormat="1" applyFont="1" applyFill="1" applyBorder="1" applyAlignment="1">
      <alignment horizontal="center"/>
    </xf>
    <xf numFmtId="4" fontId="23" fillId="5" borderId="17" xfId="0" applyNumberFormat="1" applyFont="1" applyFill="1" applyBorder="1"/>
    <xf numFmtId="3" fontId="23" fillId="5" borderId="17" xfId="0" applyNumberFormat="1" applyFont="1" applyFill="1" applyBorder="1"/>
    <xf numFmtId="4" fontId="1" fillId="2" borderId="0" xfId="1" applyNumberFormat="1" applyFont="1" applyFill="1"/>
    <xf numFmtId="4" fontId="21" fillId="3" borderId="50" xfId="1" applyNumberFormat="1" applyFont="1" applyFill="1" applyBorder="1"/>
    <xf numFmtId="4" fontId="16" fillId="0" borderId="0" xfId="1" applyNumberFormat="1" applyFont="1" applyFill="1" applyAlignment="1">
      <alignment vertical="center"/>
    </xf>
    <xf numFmtId="4" fontId="8" fillId="0" borderId="0" xfId="0" applyNumberFormat="1" applyFont="1" applyBorder="1"/>
    <xf numFmtId="4" fontId="8" fillId="2" borderId="0" xfId="0" applyNumberFormat="1" applyFont="1" applyFill="1"/>
    <xf numFmtId="4" fontId="8" fillId="0" borderId="9" xfId="0" applyNumberFormat="1" applyFont="1" applyBorder="1"/>
    <xf numFmtId="4" fontId="16" fillId="0" borderId="0" xfId="0" applyNumberFormat="1" applyFont="1"/>
    <xf numFmtId="4" fontId="16" fillId="0" borderId="0" xfId="1" applyNumberFormat="1" applyFont="1" applyFill="1"/>
    <xf numFmtId="4" fontId="12" fillId="2" borderId="0" xfId="1" applyNumberFormat="1" applyFont="1" applyFill="1"/>
    <xf numFmtId="4" fontId="8" fillId="0" borderId="0" xfId="0" applyNumberFormat="1" applyFont="1" applyFill="1"/>
    <xf numFmtId="4" fontId="8" fillId="4" borderId="9" xfId="0" applyNumberFormat="1" applyFont="1" applyFill="1" applyBorder="1"/>
    <xf numFmtId="4" fontId="8" fillId="0" borderId="18" xfId="0" applyNumberFormat="1" applyFont="1" applyBorder="1"/>
    <xf numFmtId="4" fontId="12" fillId="0" borderId="0" xfId="0" applyNumberFormat="1" applyFont="1"/>
    <xf numFmtId="4" fontId="23" fillId="2" borderId="57" xfId="0" applyNumberFormat="1" applyFont="1" applyFill="1" applyBorder="1"/>
    <xf numFmtId="4" fontId="23" fillId="0" borderId="77" xfId="0" applyNumberFormat="1" applyFont="1" applyBorder="1"/>
    <xf numFmtId="4" fontId="23" fillId="0" borderId="64" xfId="0" applyNumberFormat="1" applyFont="1" applyBorder="1"/>
    <xf numFmtId="4" fontId="23" fillId="2" borderId="16" xfId="0" applyNumberFormat="1" applyFont="1" applyFill="1" applyBorder="1" applyAlignment="1">
      <alignment horizontal="right"/>
    </xf>
    <xf numFmtId="4" fontId="23" fillId="2" borderId="6" xfId="0" applyNumberFormat="1" applyFont="1" applyFill="1" applyBorder="1" applyAlignment="1">
      <alignment horizontal="right"/>
    </xf>
    <xf numFmtId="4" fontId="23" fillId="2" borderId="43" xfId="0" applyNumberFormat="1" applyFont="1" applyFill="1" applyBorder="1"/>
    <xf numFmtId="4" fontId="26" fillId="2" borderId="35" xfId="0" applyNumberFormat="1" applyFont="1" applyFill="1" applyBorder="1"/>
    <xf numFmtId="4" fontId="26" fillId="2" borderId="37" xfId="0" applyNumberFormat="1" applyFont="1" applyFill="1" applyBorder="1"/>
    <xf numFmtId="4" fontId="1" fillId="2" borderId="2" xfId="0" applyNumberFormat="1" applyFont="1" applyFill="1" applyBorder="1" applyAlignment="1">
      <alignment horizontal="right"/>
    </xf>
    <xf numFmtId="4" fontId="1" fillId="2" borderId="0" xfId="0" applyNumberFormat="1" applyFont="1" applyFill="1" applyBorder="1"/>
    <xf numFmtId="0" fontId="1" fillId="0" borderId="0" xfId="0" applyFont="1" applyBorder="1"/>
    <xf numFmtId="4" fontId="1" fillId="0" borderId="2" xfId="0" applyNumberFormat="1" applyFont="1" applyBorder="1"/>
    <xf numFmtId="4" fontId="1" fillId="2" borderId="57" xfId="0" applyNumberFormat="1" applyFont="1" applyFill="1" applyBorder="1"/>
    <xf numFmtId="4" fontId="1" fillId="2" borderId="42" xfId="0" applyNumberFormat="1" applyFont="1" applyFill="1" applyBorder="1"/>
    <xf numFmtId="0" fontId="1" fillId="3" borderId="5" xfId="0" applyFont="1" applyFill="1" applyBorder="1"/>
    <xf numFmtId="0" fontId="23" fillId="3" borderId="5" xfId="0" applyFont="1" applyFill="1" applyBorder="1"/>
    <xf numFmtId="4" fontId="23" fillId="3" borderId="5" xfId="0" applyNumberFormat="1" applyFont="1" applyFill="1" applyBorder="1"/>
    <xf numFmtId="4" fontId="1" fillId="0" borderId="0" xfId="0" applyNumberFormat="1" applyFont="1"/>
    <xf numFmtId="0" fontId="1" fillId="0" borderId="0" xfId="0" applyFont="1"/>
    <xf numFmtId="0" fontId="1" fillId="3" borderId="2" xfId="0" applyFont="1" applyFill="1" applyBorder="1" applyAlignment="1">
      <alignment horizontal="left" wrapText="1"/>
    </xf>
    <xf numFmtId="0" fontId="1" fillId="3" borderId="2" xfId="0" applyFont="1" applyFill="1" applyBorder="1"/>
    <xf numFmtId="4" fontId="1" fillId="3" borderId="2" xfId="0" applyNumberFormat="1" applyFont="1" applyFill="1" applyBorder="1"/>
    <xf numFmtId="4" fontId="1" fillId="3" borderId="53" xfId="0" applyNumberFormat="1" applyFont="1" applyFill="1" applyBorder="1"/>
    <xf numFmtId="3" fontId="1" fillId="2" borderId="2" xfId="0" applyNumberFormat="1" applyFont="1" applyFill="1" applyBorder="1"/>
    <xf numFmtId="3" fontId="1" fillId="4" borderId="2" xfId="0" applyNumberFormat="1" applyFont="1" applyFill="1" applyBorder="1" applyAlignment="1">
      <alignment horizontal="center" wrapText="1"/>
    </xf>
    <xf numFmtId="3" fontId="1" fillId="4" borderId="2" xfId="0" applyNumberFormat="1" applyFont="1" applyFill="1" applyBorder="1" applyAlignment="1">
      <alignment horizontal="center"/>
    </xf>
    <xf numFmtId="4" fontId="1" fillId="4" borderId="2" xfId="0" applyNumberFormat="1" applyFont="1" applyFill="1" applyBorder="1" applyAlignment="1"/>
    <xf numFmtId="4" fontId="1" fillId="4" borderId="2" xfId="0" applyNumberFormat="1" applyFont="1" applyFill="1" applyBorder="1"/>
    <xf numFmtId="0" fontId="28" fillId="0" borderId="2" xfId="0" applyFont="1" applyBorder="1"/>
    <xf numFmtId="0" fontId="1" fillId="4" borderId="2" xfId="0" applyFont="1" applyFill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/>
    <xf numFmtId="0" fontId="6" fillId="0" borderId="2" xfId="0" applyFont="1" applyBorder="1"/>
    <xf numFmtId="4" fontId="6" fillId="0" borderId="2" xfId="0" applyNumberFormat="1" applyFont="1" applyBorder="1"/>
    <xf numFmtId="3" fontId="6" fillId="0" borderId="2" xfId="0" applyNumberFormat="1" applyFont="1" applyBorder="1"/>
    <xf numFmtId="3" fontId="6" fillId="2" borderId="2" xfId="0" applyNumberFormat="1" applyFont="1" applyFill="1" applyBorder="1"/>
    <xf numFmtId="3" fontId="6" fillId="0" borderId="2" xfId="0" applyNumberFormat="1" applyFont="1" applyBorder="1" applyAlignment="1">
      <alignment horizontal="center"/>
    </xf>
    <xf numFmtId="1" fontId="6" fillId="0" borderId="2" xfId="0" applyNumberFormat="1" applyFont="1" applyBorder="1"/>
    <xf numFmtId="0" fontId="5" fillId="0" borderId="2" xfId="0" applyFont="1" applyBorder="1"/>
    <xf numFmtId="0" fontId="22" fillId="0" borderId="0" xfId="0" applyFont="1"/>
    <xf numFmtId="4" fontId="21" fillId="3" borderId="26" xfId="1" applyNumberFormat="1" applyFont="1" applyFill="1" applyBorder="1"/>
    <xf numFmtId="0" fontId="21" fillId="4" borderId="49" xfId="1" applyFont="1" applyFill="1" applyBorder="1" applyAlignment="1">
      <alignment horizontal="left"/>
    </xf>
    <xf numFmtId="4" fontId="23" fillId="4" borderId="37" xfId="0" applyNumberFormat="1" applyFont="1" applyFill="1" applyBorder="1"/>
    <xf numFmtId="4" fontId="21" fillId="3" borderId="42" xfId="0" applyNumberFormat="1" applyFont="1" applyFill="1" applyBorder="1"/>
    <xf numFmtId="0" fontId="1" fillId="3" borderId="34" xfId="0" applyFont="1" applyFill="1" applyBorder="1" applyAlignment="1">
      <alignment horizontal="left" wrapText="1"/>
    </xf>
    <xf numFmtId="4" fontId="1" fillId="3" borderId="35" xfId="0" applyNumberFormat="1" applyFont="1" applyFill="1" applyBorder="1"/>
    <xf numFmtId="0" fontId="1" fillId="0" borderId="34" xfId="0" applyFont="1" applyBorder="1"/>
    <xf numFmtId="0" fontId="1" fillId="0" borderId="35" xfId="0" applyFont="1" applyBorder="1"/>
    <xf numFmtId="0" fontId="6" fillId="0" borderId="34" xfId="0" applyFont="1" applyBorder="1"/>
    <xf numFmtId="0" fontId="6" fillId="0" borderId="35" xfId="0" applyFont="1" applyBorder="1"/>
    <xf numFmtId="4" fontId="23" fillId="0" borderId="35" xfId="0" applyNumberFormat="1" applyFont="1" applyBorder="1"/>
    <xf numFmtId="0" fontId="23" fillId="0" borderId="13" xfId="0" applyFont="1" applyBorder="1" applyAlignment="1">
      <alignment wrapText="1"/>
    </xf>
    <xf numFmtId="0" fontId="1" fillId="0" borderId="13" xfId="0" applyFont="1" applyBorder="1"/>
    <xf numFmtId="0" fontId="10" fillId="0" borderId="13" xfId="0" applyFont="1" applyBorder="1"/>
    <xf numFmtId="4" fontId="23" fillId="0" borderId="13" xfId="0" applyNumberFormat="1" applyFont="1" applyBorder="1"/>
    <xf numFmtId="4" fontId="23" fillId="0" borderId="19" xfId="0" applyNumberFormat="1" applyFont="1" applyBorder="1"/>
    <xf numFmtId="0" fontId="23" fillId="2" borderId="19" xfId="0" applyFont="1" applyFill="1" applyBorder="1" applyAlignment="1">
      <alignment horizontal="left" wrapText="1"/>
    </xf>
    <xf numFmtId="0" fontId="1" fillId="2" borderId="19" xfId="0" applyFont="1" applyFill="1" applyBorder="1" applyAlignment="1">
      <alignment horizontal="right"/>
    </xf>
    <xf numFmtId="0" fontId="24" fillId="3" borderId="31" xfId="1" applyFont="1" applyFill="1" applyBorder="1" applyAlignment="1">
      <alignment horizontal="center"/>
    </xf>
    <xf numFmtId="0" fontId="24" fillId="3" borderId="1" xfId="1" applyFont="1" applyFill="1" applyBorder="1" applyAlignment="1">
      <alignment horizontal="center"/>
    </xf>
    <xf numFmtId="0" fontId="23" fillId="3" borderId="25" xfId="0" applyFont="1" applyFill="1" applyBorder="1" applyAlignment="1">
      <alignment horizontal="left" wrapText="1"/>
    </xf>
    <xf numFmtId="0" fontId="23" fillId="3" borderId="5" xfId="0" applyFont="1" applyFill="1" applyBorder="1" applyAlignment="1">
      <alignment horizontal="left" wrapText="1"/>
    </xf>
    <xf numFmtId="0" fontId="29" fillId="3" borderId="32" xfId="0" applyFont="1" applyFill="1" applyBorder="1" applyAlignment="1">
      <alignment horizontal="left"/>
    </xf>
    <xf numFmtId="0" fontId="29" fillId="3" borderId="50" xfId="0" applyFont="1" applyFill="1" applyBorder="1" applyAlignment="1">
      <alignment horizontal="left"/>
    </xf>
    <xf numFmtId="0" fontId="29" fillId="3" borderId="4" xfId="0" applyFont="1" applyFill="1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0"/>
  <sheetViews>
    <sheetView tabSelected="1" view="pageBreakPreview" topLeftCell="A63" zoomScaleNormal="100" zoomScaleSheetLayoutView="100" workbookViewId="0">
      <selection activeCell="B44" sqref="B44"/>
    </sheetView>
  </sheetViews>
  <sheetFormatPr defaultColWidth="9.140625" defaultRowHeight="15" x14ac:dyDescent="0.25"/>
  <cols>
    <col min="1" max="1" width="17.7109375" style="6" customWidth="1"/>
    <col min="2" max="2" width="61.7109375" style="6" customWidth="1"/>
    <col min="3" max="4" width="6.7109375" style="6" customWidth="1"/>
    <col min="5" max="6" width="18.140625" style="8" customWidth="1"/>
    <col min="7" max="7" width="16" style="181" customWidth="1"/>
    <col min="8" max="8" width="14.85546875" style="181" customWidth="1"/>
    <col min="9" max="9" width="18.140625" style="8" customWidth="1"/>
    <col min="10" max="10" width="4.7109375" style="2" hidden="1" customWidth="1"/>
    <col min="11" max="11" width="20.7109375" style="3" hidden="1" customWidth="1"/>
    <col min="12" max="12" width="15.7109375" style="183" hidden="1" customWidth="1"/>
    <col min="13" max="13" width="16" style="181" hidden="1" customWidth="1"/>
    <col min="14" max="14" width="13.28515625" style="181" hidden="1" customWidth="1"/>
    <col min="15" max="15" width="16" style="181" hidden="1" customWidth="1"/>
    <col min="16" max="17" width="9.140625" style="4" hidden="1" customWidth="1"/>
    <col min="18" max="19" width="15.7109375" style="181" hidden="1" customWidth="1"/>
    <col min="20" max="20" width="5.42578125" style="5" hidden="1" customWidth="1"/>
    <col min="21" max="21" width="15.85546875" style="6" hidden="1" customWidth="1"/>
    <col min="22" max="22" width="2.42578125" style="6" hidden="1" customWidth="1"/>
    <col min="23" max="23" width="15.85546875" style="185" customWidth="1"/>
    <col min="24" max="24" width="9.140625" style="6"/>
    <col min="25" max="25" width="14.28515625" style="184" bestFit="1" customWidth="1"/>
    <col min="26" max="16384" width="9.140625" style="6"/>
  </cols>
  <sheetData>
    <row r="1" spans="1:25" s="193" customFormat="1" ht="20.25" x14ac:dyDescent="0.3">
      <c r="A1" s="186" t="s">
        <v>64</v>
      </c>
      <c r="B1" s="187"/>
      <c r="C1" s="187"/>
      <c r="D1" s="187"/>
      <c r="E1" s="247"/>
      <c r="F1" s="247"/>
      <c r="G1" s="188"/>
      <c r="H1" s="188"/>
      <c r="I1" s="247"/>
      <c r="J1" s="188"/>
      <c r="K1" s="189"/>
      <c r="L1" s="190"/>
      <c r="M1" s="188"/>
      <c r="N1" s="188"/>
      <c r="O1" s="188"/>
      <c r="P1" s="191"/>
      <c r="Q1" s="191"/>
      <c r="R1" s="188"/>
      <c r="S1" s="188"/>
      <c r="T1" s="192"/>
      <c r="W1" s="194"/>
      <c r="Y1" s="495"/>
    </row>
    <row r="2" spans="1:25" s="193" customFormat="1" x14ac:dyDescent="0.25">
      <c r="A2" s="248"/>
      <c r="B2" s="249"/>
      <c r="C2" s="187"/>
      <c r="D2" s="187"/>
      <c r="E2" s="247"/>
      <c r="F2" s="247"/>
      <c r="G2" s="188"/>
      <c r="H2" s="188"/>
      <c r="I2" s="247"/>
      <c r="J2" s="188"/>
      <c r="K2" s="189"/>
      <c r="L2" s="190"/>
      <c r="M2" s="188"/>
      <c r="N2" s="188"/>
      <c r="O2" s="188"/>
      <c r="P2" s="191"/>
      <c r="Q2" s="191"/>
      <c r="R2" s="188"/>
      <c r="S2" s="188"/>
      <c r="T2" s="192"/>
      <c r="W2" s="194"/>
      <c r="Y2" s="495"/>
    </row>
    <row r="3" spans="1:25" s="193" customFormat="1" ht="15.75" customHeight="1" thickBot="1" x14ac:dyDescent="0.3">
      <c r="A3" s="187"/>
      <c r="B3" s="187"/>
      <c r="C3" s="187"/>
      <c r="D3" s="187"/>
      <c r="E3" s="247"/>
      <c r="F3" s="247"/>
      <c r="I3" s="250"/>
      <c r="J3" s="188"/>
      <c r="K3" s="189"/>
      <c r="L3" s="190"/>
      <c r="M3" s="188"/>
      <c r="N3" s="188"/>
      <c r="O3" s="188"/>
      <c r="P3" s="191"/>
      <c r="Q3" s="191"/>
      <c r="R3" s="188"/>
      <c r="T3" s="192"/>
      <c r="W3" s="221" t="s">
        <v>15</v>
      </c>
      <c r="Y3" s="495"/>
    </row>
    <row r="4" spans="1:25" s="208" customFormat="1" ht="41.25" customHeight="1" thickBot="1" x14ac:dyDescent="0.3">
      <c r="A4" s="195" t="s">
        <v>0</v>
      </c>
      <c r="B4" s="196"/>
      <c r="C4" s="197" t="s">
        <v>1</v>
      </c>
      <c r="D4" s="197" t="s">
        <v>2</v>
      </c>
      <c r="E4" s="251" t="s">
        <v>65</v>
      </c>
      <c r="F4" s="251" t="s">
        <v>66</v>
      </c>
      <c r="G4" s="198" t="s">
        <v>67</v>
      </c>
      <c r="H4" s="198" t="s">
        <v>68</v>
      </c>
      <c r="I4" s="251" t="s">
        <v>69</v>
      </c>
      <c r="J4" s="199"/>
      <c r="K4" s="200" t="s">
        <v>20</v>
      </c>
      <c r="L4" s="198" t="s">
        <v>58</v>
      </c>
      <c r="M4" s="201" t="s">
        <v>14</v>
      </c>
      <c r="N4" s="202" t="s">
        <v>42</v>
      </c>
      <c r="O4" s="203" t="s">
        <v>16</v>
      </c>
      <c r="P4" s="204"/>
      <c r="Q4" s="204"/>
      <c r="R4" s="203"/>
      <c r="S4" s="205" t="s">
        <v>17</v>
      </c>
      <c r="T4" s="199"/>
      <c r="U4" s="206" t="s">
        <v>56</v>
      </c>
      <c r="V4" s="204"/>
      <c r="W4" s="207" t="s">
        <v>70</v>
      </c>
      <c r="Y4" s="491"/>
    </row>
    <row r="5" spans="1:25" s="220" customFormat="1" ht="15" customHeight="1" thickTop="1" thickBot="1" x14ac:dyDescent="0.25">
      <c r="A5" s="561">
        <v>1</v>
      </c>
      <c r="B5" s="562"/>
      <c r="C5" s="209">
        <v>2</v>
      </c>
      <c r="D5" s="209">
        <v>3</v>
      </c>
      <c r="E5" s="252">
        <v>4</v>
      </c>
      <c r="F5" s="392">
        <v>5</v>
      </c>
      <c r="G5" s="253">
        <v>6</v>
      </c>
      <c r="H5" s="210">
        <v>7</v>
      </c>
      <c r="I5" s="252" t="s">
        <v>57</v>
      </c>
      <c r="J5" s="211"/>
      <c r="K5" s="212"/>
      <c r="L5" s="210"/>
      <c r="M5" s="213"/>
      <c r="N5" s="213"/>
      <c r="O5" s="210"/>
      <c r="P5" s="214"/>
      <c r="Q5" s="214"/>
      <c r="R5" s="215"/>
      <c r="S5" s="216"/>
      <c r="T5" s="217"/>
      <c r="U5" s="218"/>
      <c r="V5" s="214"/>
      <c r="W5" s="219">
        <v>9</v>
      </c>
      <c r="Y5" s="496"/>
    </row>
    <row r="6" spans="1:25" s="17" customFormat="1" ht="15.75" thickBot="1" x14ac:dyDescent="0.3">
      <c r="A6" s="262" t="s">
        <v>3</v>
      </c>
      <c r="B6" s="263"/>
      <c r="C6" s="264"/>
      <c r="D6" s="265">
        <v>8</v>
      </c>
      <c r="E6" s="275">
        <f>SUM(E10,E13,E17)</f>
        <v>39650000</v>
      </c>
      <c r="F6" s="275">
        <f t="shared" ref="F6:W6" si="0">SUM(F10,F13,F17)</f>
        <v>39650000</v>
      </c>
      <c r="G6" s="275">
        <f t="shared" si="0"/>
        <v>38414905</v>
      </c>
      <c r="H6" s="275">
        <f t="shared" si="0"/>
        <v>901275.91999999993</v>
      </c>
      <c r="I6" s="275">
        <f t="shared" si="0"/>
        <v>37513629.079999998</v>
      </c>
      <c r="J6" s="275">
        <f t="shared" si="0"/>
        <v>0</v>
      </c>
      <c r="K6" s="275">
        <f t="shared" si="0"/>
        <v>0</v>
      </c>
      <c r="L6" s="275">
        <f t="shared" si="0"/>
        <v>226</v>
      </c>
      <c r="M6" s="275">
        <f t="shared" si="0"/>
        <v>66357045</v>
      </c>
      <c r="N6" s="275">
        <f t="shared" si="0"/>
        <v>175</v>
      </c>
      <c r="O6" s="275">
        <f t="shared" si="0"/>
        <v>52926532</v>
      </c>
      <c r="P6" s="275">
        <f t="shared" si="0"/>
        <v>0</v>
      </c>
      <c r="Q6" s="275">
        <f t="shared" si="0"/>
        <v>0</v>
      </c>
      <c r="R6" s="275">
        <f t="shared" si="0"/>
        <v>0</v>
      </c>
      <c r="S6" s="275">
        <f t="shared" si="0"/>
        <v>0</v>
      </c>
      <c r="T6" s="275">
        <f t="shared" si="0"/>
        <v>0</v>
      </c>
      <c r="U6" s="275">
        <f t="shared" si="0"/>
        <v>37513629.079999998</v>
      </c>
      <c r="V6" s="275">
        <f t="shared" si="0"/>
        <v>0</v>
      </c>
      <c r="W6" s="543">
        <f t="shared" si="0"/>
        <v>568598.84000000008</v>
      </c>
      <c r="Y6" s="492"/>
    </row>
    <row r="7" spans="1:25" s="17" customFormat="1" ht="14.25" hidden="1" x14ac:dyDescent="0.2">
      <c r="A7" s="230" t="s">
        <v>4</v>
      </c>
      <c r="B7" s="231" t="s">
        <v>59</v>
      </c>
      <c r="C7" s="232"/>
      <c r="D7" s="233"/>
      <c r="E7" s="393">
        <f>SUM(E8:E9)</f>
        <v>0</v>
      </c>
      <c r="F7" s="393">
        <f t="shared" ref="F7:S7" si="1">SUM(F8:F9)</f>
        <v>0</v>
      </c>
      <c r="G7" s="393">
        <f>SUM(G8:G9)</f>
        <v>0</v>
      </c>
      <c r="H7" s="393">
        <f t="shared" ref="H7" si="2">SUM(H8:H9)</f>
        <v>0</v>
      </c>
      <c r="I7" s="393">
        <f t="shared" si="1"/>
        <v>0</v>
      </c>
      <c r="J7" s="418"/>
      <c r="K7" s="419" t="s">
        <v>18</v>
      </c>
      <c r="L7" s="420">
        <f>SUM(L8:L9)</f>
        <v>0</v>
      </c>
      <c r="M7" s="421">
        <f>SUM(M8:M9)</f>
        <v>0</v>
      </c>
      <c r="N7" s="422">
        <f>SUM(N8:N9)</f>
        <v>0</v>
      </c>
      <c r="O7" s="423">
        <f>SUM(O8:O9)</f>
        <v>0</v>
      </c>
      <c r="P7" s="424"/>
      <c r="Q7" s="424"/>
      <c r="R7" s="393"/>
      <c r="S7" s="425">
        <f t="shared" si="1"/>
        <v>0</v>
      </c>
      <c r="T7" s="418"/>
      <c r="U7" s="426">
        <f t="shared" ref="U7:U27" si="3">G7-H7</f>
        <v>0</v>
      </c>
      <c r="V7" s="424"/>
      <c r="W7" s="414">
        <f>SUM(W8:W9)</f>
        <v>0</v>
      </c>
      <c r="Y7" s="492"/>
    </row>
    <row r="8" spans="1:25" s="17" customFormat="1" ht="14.25" hidden="1" x14ac:dyDescent="0.2">
      <c r="A8" s="21" t="s">
        <v>5</v>
      </c>
      <c r="B8" s="234" t="s">
        <v>60</v>
      </c>
      <c r="C8" s="235">
        <v>435</v>
      </c>
      <c r="D8" s="22"/>
      <c r="E8" s="277"/>
      <c r="F8" s="277"/>
      <c r="G8" s="382"/>
      <c r="H8" s="382"/>
      <c r="I8" s="277"/>
      <c r="J8" s="383"/>
      <c r="K8" s="384"/>
      <c r="L8" s="385"/>
      <c r="M8" s="386"/>
      <c r="N8" s="387"/>
      <c r="O8" s="388"/>
      <c r="P8" s="389"/>
      <c r="Q8" s="389"/>
      <c r="R8" s="382"/>
      <c r="S8" s="390"/>
      <c r="T8" s="383"/>
      <c r="U8" s="391"/>
      <c r="V8" s="389"/>
      <c r="W8" s="270"/>
      <c r="Y8" s="492"/>
    </row>
    <row r="9" spans="1:25" s="17" customFormat="1" ht="14.25" hidden="1" x14ac:dyDescent="0.2">
      <c r="A9" s="236"/>
      <c r="B9" s="237" t="s">
        <v>61</v>
      </c>
      <c r="C9" s="235">
        <v>436</v>
      </c>
      <c r="D9" s="22"/>
      <c r="E9" s="277"/>
      <c r="F9" s="277"/>
      <c r="G9" s="401"/>
      <c r="H9" s="401"/>
      <c r="I9" s="278"/>
      <c r="J9" s="383"/>
      <c r="K9" s="384"/>
      <c r="L9" s="385"/>
      <c r="M9" s="386"/>
      <c r="N9" s="387"/>
      <c r="O9" s="388"/>
      <c r="P9" s="389"/>
      <c r="Q9" s="389"/>
      <c r="R9" s="382"/>
      <c r="S9" s="406"/>
      <c r="T9" s="383"/>
      <c r="U9" s="407"/>
      <c r="V9" s="389"/>
      <c r="W9" s="274"/>
      <c r="Y9" s="492"/>
    </row>
    <row r="10" spans="1:25" s="17" customFormat="1" ht="14.25" x14ac:dyDescent="0.2">
      <c r="A10" s="290" t="s">
        <v>4</v>
      </c>
      <c r="B10" s="271" t="s">
        <v>91</v>
      </c>
      <c r="C10" s="273"/>
      <c r="D10" s="291"/>
      <c r="E10" s="276">
        <f>SUM(E11:E12)</f>
        <v>650000</v>
      </c>
      <c r="F10" s="276">
        <f>SUM(F11:F12)</f>
        <v>500000</v>
      </c>
      <c r="G10" s="394">
        <f>SUM(G11:G12)</f>
        <v>500000</v>
      </c>
      <c r="H10" s="276">
        <f>SUM(H11:H12)</f>
        <v>0</v>
      </c>
      <c r="I10" s="281">
        <f t="shared" ref="I10:I17" si="4">G10-H10</f>
        <v>500000</v>
      </c>
      <c r="J10" s="395"/>
      <c r="K10" s="396" t="s">
        <v>18</v>
      </c>
      <c r="L10" s="397">
        <f>SUM(L11:L12)</f>
        <v>17</v>
      </c>
      <c r="M10" s="394">
        <f>SUM(M11:M12)</f>
        <v>719500</v>
      </c>
      <c r="N10" s="398">
        <f t="shared" ref="N10" si="5">SUM(N11:N12)</f>
        <v>17</v>
      </c>
      <c r="O10" s="394">
        <f>SUM(O11:O12)</f>
        <v>719500</v>
      </c>
      <c r="P10" s="389"/>
      <c r="Q10" s="389"/>
      <c r="R10" s="394"/>
      <c r="S10" s="399">
        <f t="shared" ref="S10" si="6">SUM(S11:S12)</f>
        <v>0</v>
      </c>
      <c r="T10" s="395"/>
      <c r="U10" s="400">
        <f t="shared" si="3"/>
        <v>500000</v>
      </c>
      <c r="V10" s="389"/>
      <c r="W10" s="399">
        <f>SUM(W11:W12)</f>
        <v>50000</v>
      </c>
      <c r="Y10" s="492"/>
    </row>
    <row r="11" spans="1:25" s="17" customFormat="1" ht="14.25" x14ac:dyDescent="0.2">
      <c r="A11" s="267" t="s">
        <v>5</v>
      </c>
      <c r="B11" s="272" t="s">
        <v>92</v>
      </c>
      <c r="C11" s="269">
        <v>430</v>
      </c>
      <c r="D11" s="272"/>
      <c r="E11" s="277">
        <v>300000</v>
      </c>
      <c r="F11" s="277">
        <v>280000</v>
      </c>
      <c r="G11" s="382">
        <v>280000</v>
      </c>
      <c r="H11" s="382">
        <v>0</v>
      </c>
      <c r="I11" s="277">
        <f t="shared" si="4"/>
        <v>280000</v>
      </c>
      <c r="J11" s="383"/>
      <c r="K11" s="384" t="s">
        <v>43</v>
      </c>
      <c r="L11" s="385">
        <v>5</v>
      </c>
      <c r="M11" s="386">
        <v>420000</v>
      </c>
      <c r="N11" s="387">
        <v>5</v>
      </c>
      <c r="O11" s="388">
        <v>420000</v>
      </c>
      <c r="P11" s="389"/>
      <c r="Q11" s="389"/>
      <c r="R11" s="382"/>
      <c r="S11" s="390"/>
      <c r="T11" s="383"/>
      <c r="U11" s="391">
        <f t="shared" si="3"/>
        <v>280000</v>
      </c>
      <c r="V11" s="389"/>
      <c r="W11" s="270">
        <v>50000</v>
      </c>
      <c r="Y11" s="492"/>
    </row>
    <row r="12" spans="1:25" s="17" customFormat="1" ht="14.25" x14ac:dyDescent="0.2">
      <c r="A12" s="292"/>
      <c r="B12" s="289" t="s">
        <v>93</v>
      </c>
      <c r="C12" s="293">
        <v>431</v>
      </c>
      <c r="D12" s="289"/>
      <c r="E12" s="278">
        <v>350000</v>
      </c>
      <c r="F12" s="278">
        <v>220000</v>
      </c>
      <c r="G12" s="401">
        <v>220000</v>
      </c>
      <c r="H12" s="401">
        <v>0</v>
      </c>
      <c r="I12" s="278">
        <f t="shared" si="4"/>
        <v>220000</v>
      </c>
      <c r="J12" s="383"/>
      <c r="K12" s="384" t="s">
        <v>43</v>
      </c>
      <c r="L12" s="402">
        <v>12</v>
      </c>
      <c r="M12" s="403">
        <v>299500</v>
      </c>
      <c r="N12" s="404">
        <v>12</v>
      </c>
      <c r="O12" s="405">
        <v>299500</v>
      </c>
      <c r="P12" s="389"/>
      <c r="Q12" s="389"/>
      <c r="R12" s="382"/>
      <c r="S12" s="406"/>
      <c r="T12" s="383"/>
      <c r="U12" s="407">
        <f t="shared" si="3"/>
        <v>220000</v>
      </c>
      <c r="V12" s="389"/>
      <c r="W12" s="274">
        <v>0</v>
      </c>
      <c r="Y12" s="492"/>
    </row>
    <row r="13" spans="1:25" s="17" customFormat="1" ht="14.25" x14ac:dyDescent="0.2">
      <c r="A13" s="295" t="s">
        <v>4</v>
      </c>
      <c r="B13" s="280" t="s">
        <v>94</v>
      </c>
      <c r="C13" s="273"/>
      <c r="D13" s="27"/>
      <c r="E13" s="276">
        <f>SUM(E14:E16)</f>
        <v>37000000</v>
      </c>
      <c r="F13" s="276">
        <f>SUM(F14:F16)</f>
        <v>37150000</v>
      </c>
      <c r="G13" s="427">
        <f>SUM(G14:G16)</f>
        <v>36165754</v>
      </c>
      <c r="H13" s="276">
        <f>SUM(H14:H16)</f>
        <v>864700.41999999993</v>
      </c>
      <c r="I13" s="281">
        <f t="shared" si="4"/>
        <v>35301053.579999998</v>
      </c>
      <c r="J13" s="395"/>
      <c r="K13" s="396" t="s">
        <v>18</v>
      </c>
      <c r="L13" s="397">
        <f>SUM(L14:L16)</f>
        <v>209</v>
      </c>
      <c r="M13" s="394">
        <f>SUM(M14:M16)</f>
        <v>65637545</v>
      </c>
      <c r="N13" s="428">
        <f>SUM(N14:N16)</f>
        <v>158</v>
      </c>
      <c r="O13" s="427">
        <f>SUM(O14:O16)</f>
        <v>52207032</v>
      </c>
      <c r="P13" s="389"/>
      <c r="Q13" s="389"/>
      <c r="R13" s="427"/>
      <c r="S13" s="399">
        <f>SUM(S14:S16)</f>
        <v>0</v>
      </c>
      <c r="T13" s="395"/>
      <c r="U13" s="400">
        <f t="shared" si="3"/>
        <v>35301053.579999998</v>
      </c>
      <c r="V13" s="389"/>
      <c r="W13" s="399">
        <f>SUM(W14:W16)</f>
        <v>518598.84</v>
      </c>
      <c r="Y13" s="492"/>
    </row>
    <row r="14" spans="1:25" s="17" customFormat="1" ht="14.25" x14ac:dyDescent="0.2">
      <c r="A14" s="296" t="s">
        <v>5</v>
      </c>
      <c r="B14" s="272" t="s">
        <v>95</v>
      </c>
      <c r="C14" s="269">
        <v>441</v>
      </c>
      <c r="D14" s="22"/>
      <c r="E14" s="277">
        <v>1000000</v>
      </c>
      <c r="F14" s="277">
        <v>1150000</v>
      </c>
      <c r="G14" s="277">
        <v>1012615</v>
      </c>
      <c r="H14" s="277">
        <v>245212.5</v>
      </c>
      <c r="I14" s="277">
        <f t="shared" si="4"/>
        <v>767402.5</v>
      </c>
      <c r="J14" s="383"/>
      <c r="K14" s="384" t="s">
        <v>43</v>
      </c>
      <c r="L14" s="408">
        <v>14</v>
      </c>
      <c r="M14" s="409">
        <v>1246045</v>
      </c>
      <c r="N14" s="410">
        <v>14</v>
      </c>
      <c r="O14" s="411">
        <v>1246045</v>
      </c>
      <c r="P14" s="389"/>
      <c r="Q14" s="389"/>
      <c r="R14" s="277"/>
      <c r="S14" s="412"/>
      <c r="T14" s="383"/>
      <c r="U14" s="413">
        <f t="shared" si="3"/>
        <v>767402.5</v>
      </c>
      <c r="V14" s="389"/>
      <c r="W14" s="270">
        <v>0</v>
      </c>
      <c r="Y14" s="492"/>
    </row>
    <row r="15" spans="1:25" s="17" customFormat="1" ht="14.25" x14ac:dyDescent="0.2">
      <c r="A15" s="294"/>
      <c r="B15" s="272" t="s">
        <v>96</v>
      </c>
      <c r="C15" s="269">
        <v>443</v>
      </c>
      <c r="D15" s="22"/>
      <c r="E15" s="277">
        <v>33000000</v>
      </c>
      <c r="F15" s="277">
        <v>33000000</v>
      </c>
      <c r="G15" s="277">
        <v>32418853</v>
      </c>
      <c r="H15" s="277">
        <v>321772.92</v>
      </c>
      <c r="I15" s="277">
        <f t="shared" si="4"/>
        <v>32097080.079999998</v>
      </c>
      <c r="J15" s="383"/>
      <c r="K15" s="384" t="s">
        <v>43</v>
      </c>
      <c r="L15" s="408">
        <v>148</v>
      </c>
      <c r="M15" s="409">
        <v>56329095</v>
      </c>
      <c r="N15" s="410">
        <v>121</v>
      </c>
      <c r="O15" s="411">
        <v>46604027</v>
      </c>
      <c r="P15" s="389"/>
      <c r="Q15" s="389"/>
      <c r="R15" s="277"/>
      <c r="S15" s="412"/>
      <c r="T15" s="383"/>
      <c r="U15" s="413">
        <f t="shared" si="3"/>
        <v>32097080.079999998</v>
      </c>
      <c r="V15" s="389"/>
      <c r="W15" s="270">
        <v>310598.84000000003</v>
      </c>
      <c r="X15" s="389"/>
      <c r="Y15" s="492"/>
    </row>
    <row r="16" spans="1:25" s="17" customFormat="1" ht="14.25" x14ac:dyDescent="0.2">
      <c r="A16" s="294"/>
      <c r="B16" s="289" t="s">
        <v>97</v>
      </c>
      <c r="C16" s="293">
        <v>444</v>
      </c>
      <c r="D16" s="289"/>
      <c r="E16" s="278">
        <v>3000000</v>
      </c>
      <c r="F16" s="278">
        <v>3000000</v>
      </c>
      <c r="G16" s="278">
        <v>2734286</v>
      </c>
      <c r="H16" s="278">
        <v>297715</v>
      </c>
      <c r="I16" s="278">
        <f t="shared" si="4"/>
        <v>2436571</v>
      </c>
      <c r="J16" s="297"/>
      <c r="K16" s="298" t="s">
        <v>43</v>
      </c>
      <c r="L16" s="299">
        <v>47</v>
      </c>
      <c r="M16" s="300">
        <v>8062405</v>
      </c>
      <c r="N16" s="301">
        <v>23</v>
      </c>
      <c r="O16" s="302">
        <v>4356960</v>
      </c>
      <c r="P16" s="303"/>
      <c r="Q16" s="303"/>
      <c r="R16" s="278"/>
      <c r="S16" s="304"/>
      <c r="T16" s="297"/>
      <c r="U16" s="305">
        <f t="shared" si="3"/>
        <v>2436571</v>
      </c>
      <c r="V16" s="303"/>
      <c r="W16" s="274">
        <v>208000</v>
      </c>
      <c r="Y16" s="492"/>
    </row>
    <row r="17" spans="1:25" s="17" customFormat="1" thickBot="1" x14ac:dyDescent="0.25">
      <c r="A17" s="295" t="s">
        <v>4</v>
      </c>
      <c r="B17" s="271" t="s">
        <v>98</v>
      </c>
      <c r="C17" s="269">
        <v>560</v>
      </c>
      <c r="D17" s="272"/>
      <c r="E17" s="281">
        <v>2000000</v>
      </c>
      <c r="F17" s="281">
        <v>2000000</v>
      </c>
      <c r="G17" s="281">
        <v>1749151</v>
      </c>
      <c r="H17" s="281">
        <v>36575.5</v>
      </c>
      <c r="I17" s="281">
        <f t="shared" si="4"/>
        <v>1712575.5</v>
      </c>
      <c r="J17" s="395"/>
      <c r="K17" s="429"/>
      <c r="L17" s="430"/>
      <c r="M17" s="431"/>
      <c r="N17" s="432"/>
      <c r="O17" s="433"/>
      <c r="P17" s="434"/>
      <c r="Q17" s="434"/>
      <c r="R17" s="281"/>
      <c r="S17" s="435"/>
      <c r="T17" s="395"/>
      <c r="U17" s="436">
        <f t="shared" si="3"/>
        <v>1712575.5</v>
      </c>
      <c r="V17" s="434"/>
      <c r="W17" s="379">
        <v>0</v>
      </c>
      <c r="Y17" s="492"/>
    </row>
    <row r="18" spans="1:25" s="45" customFormat="1" ht="18" customHeight="1" thickBot="1" x14ac:dyDescent="0.3">
      <c r="A18" s="262" t="s">
        <v>6</v>
      </c>
      <c r="B18" s="263"/>
      <c r="C18" s="264"/>
      <c r="D18" s="265">
        <v>9</v>
      </c>
      <c r="E18" s="275">
        <f>SUM(E19,E20,E21,E22)</f>
        <v>13988000</v>
      </c>
      <c r="F18" s="275">
        <f>SUM(F19,F20,F21,F22)</f>
        <v>13988000</v>
      </c>
      <c r="G18" s="437">
        <f>SUM(G19,G20,G21,G22)</f>
        <v>9688267</v>
      </c>
      <c r="H18" s="437">
        <f>SUM(H19,H20,H21,H22)</f>
        <v>29237</v>
      </c>
      <c r="I18" s="275">
        <f>SUM(I19,I20,I21,I22)</f>
        <v>9659030</v>
      </c>
      <c r="J18" s="438"/>
      <c r="K18" s="439" t="s">
        <v>18</v>
      </c>
      <c r="L18" s="440" t="e">
        <f>SUM(L19,L20,L21,L22)</f>
        <v>#REF!</v>
      </c>
      <c r="M18" s="354" t="e">
        <f>SUM(M19,M20,M21,M22)</f>
        <v>#REF!</v>
      </c>
      <c r="N18" s="440" t="e">
        <f>SUM(N19,N20,N21,N22)</f>
        <v>#REF!</v>
      </c>
      <c r="O18" s="354" t="e">
        <f>SUM(O19,O20,O21,O22)</f>
        <v>#REF!</v>
      </c>
      <c r="P18" s="441"/>
      <c r="Q18" s="441"/>
      <c r="R18" s="354"/>
      <c r="S18" s="442" t="e">
        <f>SUM(S19,S20,S21,S22)</f>
        <v>#REF!</v>
      </c>
      <c r="T18" s="443"/>
      <c r="U18" s="444">
        <f t="shared" si="3"/>
        <v>9659030</v>
      </c>
      <c r="V18" s="438"/>
      <c r="W18" s="381">
        <f>SUM(W19,W20,W21,W22)</f>
        <v>103742.81</v>
      </c>
      <c r="Y18" s="497"/>
    </row>
    <row r="19" spans="1:25" x14ac:dyDescent="0.25">
      <c r="A19" s="309" t="s">
        <v>4</v>
      </c>
      <c r="B19" s="307" t="s">
        <v>99</v>
      </c>
      <c r="C19" s="310">
        <v>450</v>
      </c>
      <c r="D19" s="238"/>
      <c r="E19" s="311">
        <v>5000000</v>
      </c>
      <c r="F19" s="311">
        <v>5000000</v>
      </c>
      <c r="G19" s="342">
        <v>1597491</v>
      </c>
      <c r="H19" s="342">
        <v>0</v>
      </c>
      <c r="I19" s="311">
        <f>G19-H19</f>
        <v>1597491</v>
      </c>
      <c r="J19" s="395"/>
      <c r="K19" s="445" t="s">
        <v>19</v>
      </c>
      <c r="L19" s="446">
        <v>71</v>
      </c>
      <c r="M19" s="447">
        <v>4756080</v>
      </c>
      <c r="N19" s="448">
        <v>71</v>
      </c>
      <c r="O19" s="449">
        <v>4349675</v>
      </c>
      <c r="P19" s="450"/>
      <c r="Q19" s="450"/>
      <c r="R19" s="451"/>
      <c r="S19" s="452"/>
      <c r="T19" s="395"/>
      <c r="U19" s="453">
        <f t="shared" si="3"/>
        <v>1597491</v>
      </c>
      <c r="V19" s="389"/>
      <c r="W19" s="453">
        <v>0</v>
      </c>
    </row>
    <row r="20" spans="1:25" ht="29.25" x14ac:dyDescent="0.25">
      <c r="A20" s="266" t="s">
        <v>4</v>
      </c>
      <c r="B20" s="308" t="s">
        <v>100</v>
      </c>
      <c r="C20" s="283">
        <v>455</v>
      </c>
      <c r="D20" s="239"/>
      <c r="E20" s="276">
        <v>738000</v>
      </c>
      <c r="F20" s="276">
        <v>738000</v>
      </c>
      <c r="G20" s="394">
        <v>705546</v>
      </c>
      <c r="H20" s="276">
        <v>29237</v>
      </c>
      <c r="I20" s="287">
        <f t="shared" ref="I20:I22" si="7">G20-H20</f>
        <v>676309</v>
      </c>
      <c r="J20" s="395"/>
      <c r="K20" s="396" t="s">
        <v>18</v>
      </c>
      <c r="L20" s="397" t="e">
        <f>SUM(#REF!)</f>
        <v>#REF!</v>
      </c>
      <c r="M20" s="394" t="e">
        <f>SUM(#REF!)</f>
        <v>#REF!</v>
      </c>
      <c r="N20" s="398" t="e">
        <f>SUM(#REF!)</f>
        <v>#REF!</v>
      </c>
      <c r="O20" s="394" t="e">
        <f>SUM(#REF!)</f>
        <v>#REF!</v>
      </c>
      <c r="P20" s="450"/>
      <c r="Q20" s="450"/>
      <c r="R20" s="394"/>
      <c r="S20" s="399" t="e">
        <f>SUM(#REF!)</f>
        <v>#REF!</v>
      </c>
      <c r="T20" s="395"/>
      <c r="U20" s="400">
        <f t="shared" si="3"/>
        <v>676309</v>
      </c>
      <c r="V20" s="389"/>
      <c r="W20" s="399">
        <v>0</v>
      </c>
    </row>
    <row r="21" spans="1:25" ht="28.5" customHeight="1" x14ac:dyDescent="0.25">
      <c r="A21" s="266" t="s">
        <v>4</v>
      </c>
      <c r="B21" s="282" t="s">
        <v>101</v>
      </c>
      <c r="C21" s="312">
        <v>460</v>
      </c>
      <c r="D21" s="291"/>
      <c r="E21" s="276">
        <v>3000000</v>
      </c>
      <c r="F21" s="276">
        <v>3000000</v>
      </c>
      <c r="G21" s="394">
        <v>2151031</v>
      </c>
      <c r="H21" s="276">
        <v>0</v>
      </c>
      <c r="I21" s="287">
        <f t="shared" si="7"/>
        <v>2151031</v>
      </c>
      <c r="J21" s="395"/>
      <c r="K21" s="396" t="s">
        <v>18</v>
      </c>
      <c r="L21" s="397" t="e">
        <f>SUM(#REF!)</f>
        <v>#REF!</v>
      </c>
      <c r="M21" s="454" t="e">
        <f>SUM(#REF!)</f>
        <v>#REF!</v>
      </c>
      <c r="N21" s="397" t="e">
        <f>SUM(#REF!)</f>
        <v>#REF!</v>
      </c>
      <c r="O21" s="276" t="e">
        <f>SUM(#REF!)</f>
        <v>#REF!</v>
      </c>
      <c r="P21" s="450"/>
      <c r="Q21" s="450"/>
      <c r="R21" s="276"/>
      <c r="S21" s="455" t="e">
        <f>SUM(#REF!)</f>
        <v>#REF!</v>
      </c>
      <c r="T21" s="395"/>
      <c r="U21" s="400">
        <f t="shared" si="3"/>
        <v>2151031</v>
      </c>
      <c r="V21" s="389"/>
      <c r="W21" s="399">
        <v>0</v>
      </c>
    </row>
    <row r="22" spans="1:25" ht="30.75" customHeight="1" thickBot="1" x14ac:dyDescent="0.3">
      <c r="A22" s="266" t="s">
        <v>4</v>
      </c>
      <c r="B22" s="282" t="s">
        <v>102</v>
      </c>
      <c r="C22" s="312">
        <v>465</v>
      </c>
      <c r="D22" s="291"/>
      <c r="E22" s="276">
        <v>5250000</v>
      </c>
      <c r="F22" s="276">
        <v>5250000</v>
      </c>
      <c r="G22" s="427">
        <v>5234199</v>
      </c>
      <c r="H22" s="276">
        <v>0</v>
      </c>
      <c r="I22" s="342">
        <f t="shared" si="7"/>
        <v>5234199</v>
      </c>
      <c r="J22" s="395"/>
      <c r="K22" s="396" t="s">
        <v>18</v>
      </c>
      <c r="L22" s="397" t="e">
        <f>SUM(#REF!)</f>
        <v>#REF!</v>
      </c>
      <c r="M22" s="394" t="e">
        <f>SUM(#REF!)</f>
        <v>#REF!</v>
      </c>
      <c r="N22" s="428" t="e">
        <f>SUM(#REF!)</f>
        <v>#REF!</v>
      </c>
      <c r="O22" s="427" t="e">
        <f>SUM(#REF!)</f>
        <v>#REF!</v>
      </c>
      <c r="P22" s="450"/>
      <c r="Q22" s="450"/>
      <c r="R22" s="427"/>
      <c r="S22" s="399" t="e">
        <f>SUM(#REF!)</f>
        <v>#REF!</v>
      </c>
      <c r="T22" s="395"/>
      <c r="U22" s="400">
        <f t="shared" si="3"/>
        <v>5234199</v>
      </c>
      <c r="V22" s="389"/>
      <c r="W22" s="399">
        <v>103742.81</v>
      </c>
    </row>
    <row r="23" spans="1:25" s="45" customFormat="1" ht="18" customHeight="1" thickBot="1" x14ac:dyDescent="0.3">
      <c r="A23" s="262" t="s">
        <v>7</v>
      </c>
      <c r="B23" s="263"/>
      <c r="C23" s="264"/>
      <c r="D23" s="265">
        <v>10</v>
      </c>
      <c r="E23" s="275">
        <f>SUM(E25,E27,E26,E24)</f>
        <v>20200000</v>
      </c>
      <c r="F23" s="275">
        <f>SUM(F25,F27,F26,F24)</f>
        <v>20186150</v>
      </c>
      <c r="G23" s="471">
        <f>SUM(G25,G27,G26,G24)</f>
        <v>19769750</v>
      </c>
      <c r="H23" s="437">
        <f>SUM(H25,H27,H26,H24)</f>
        <v>27567.35</v>
      </c>
      <c r="I23" s="275">
        <f>SUM(I25,I27,I26,I24)</f>
        <v>19742182.649999999</v>
      </c>
      <c r="J23" s="472"/>
      <c r="K23" s="416" t="s">
        <v>18</v>
      </c>
      <c r="L23" s="440" t="e">
        <f>SUM(L25,L27,L26,L24)</f>
        <v>#REF!</v>
      </c>
      <c r="M23" s="473" t="e">
        <f>SUM(M25,M27,M26,M24)</f>
        <v>#REF!</v>
      </c>
      <c r="N23" s="474" t="e">
        <f>SUM(N25,N27,N26,N24)</f>
        <v>#REF!</v>
      </c>
      <c r="O23" s="473" t="e">
        <f>SUM(O25,O27,O26,O24)</f>
        <v>#REF!</v>
      </c>
      <c r="P23" s="475"/>
      <c r="Q23" s="475"/>
      <c r="R23" s="473"/>
      <c r="S23" s="442" t="e">
        <f>SUM(S25,S27,S26,S24)</f>
        <v>#REF!</v>
      </c>
      <c r="T23" s="417"/>
      <c r="U23" s="444">
        <f t="shared" si="3"/>
        <v>19742182.649999999</v>
      </c>
      <c r="V23" s="472"/>
      <c r="W23" s="381">
        <f>SUM(W25:W27)</f>
        <v>0</v>
      </c>
      <c r="Y23" s="497"/>
    </row>
    <row r="24" spans="1:25" ht="29.25" customHeight="1" x14ac:dyDescent="0.25">
      <c r="A24" s="317" t="s">
        <v>4</v>
      </c>
      <c r="B24" s="313" t="s">
        <v>103</v>
      </c>
      <c r="C24" s="318">
        <v>485</v>
      </c>
      <c r="D24" s="319"/>
      <c r="E24" s="287">
        <v>16100000</v>
      </c>
      <c r="F24" s="458">
        <v>16100000</v>
      </c>
      <c r="G24" s="287">
        <v>16100000</v>
      </c>
      <c r="H24" s="342">
        <v>0</v>
      </c>
      <c r="I24" s="324">
        <f>G24-H24</f>
        <v>16100000</v>
      </c>
      <c r="J24" s="476"/>
      <c r="K24" s="477" t="s">
        <v>18</v>
      </c>
      <c r="L24" s="462" t="e">
        <f>SUM(#REF!)</f>
        <v>#REF!</v>
      </c>
      <c r="M24" s="287" t="e">
        <f>SUM(#REF!)</f>
        <v>#REF!</v>
      </c>
      <c r="N24" s="478" t="e">
        <f>SUM(#REF!)</f>
        <v>#REF!</v>
      </c>
      <c r="O24" s="479" t="e">
        <f>SUM(#REF!)</f>
        <v>#REF!</v>
      </c>
      <c r="P24" s="480"/>
      <c r="Q24" s="480"/>
      <c r="R24" s="342"/>
      <c r="S24" s="456" t="e">
        <f>SUM(#REF!)</f>
        <v>#REF!</v>
      </c>
      <c r="T24" s="476"/>
      <c r="U24" s="481">
        <f>G24-H24</f>
        <v>16100000</v>
      </c>
      <c r="V24" s="303"/>
      <c r="W24" s="456">
        <v>73590.320000000007</v>
      </c>
    </row>
    <row r="25" spans="1:25" s="68" customFormat="1" ht="29.25" customHeight="1" x14ac:dyDescent="0.2">
      <c r="A25" s="320" t="s">
        <v>4</v>
      </c>
      <c r="B25" s="314" t="s">
        <v>104</v>
      </c>
      <c r="C25" s="321">
        <v>495</v>
      </c>
      <c r="D25" s="322"/>
      <c r="E25" s="324">
        <v>700000</v>
      </c>
      <c r="F25" s="324">
        <v>686150</v>
      </c>
      <c r="G25" s="459">
        <v>333500</v>
      </c>
      <c r="H25" s="459">
        <v>7500</v>
      </c>
      <c r="I25" s="324">
        <f>G25-H25</f>
        <v>326000</v>
      </c>
      <c r="J25" s="460"/>
      <c r="K25" s="461" t="s">
        <v>38</v>
      </c>
      <c r="L25" s="462">
        <v>37</v>
      </c>
      <c r="M25" s="463">
        <v>719500</v>
      </c>
      <c r="N25" s="464">
        <v>34</v>
      </c>
      <c r="O25" s="465">
        <v>523550</v>
      </c>
      <c r="P25" s="466"/>
      <c r="Q25" s="466"/>
      <c r="R25" s="467"/>
      <c r="S25" s="468"/>
      <c r="T25" s="469"/>
      <c r="U25" s="453">
        <f t="shared" si="3"/>
        <v>326000</v>
      </c>
      <c r="V25" s="466"/>
      <c r="W25" s="453">
        <v>0</v>
      </c>
      <c r="Y25" s="498"/>
    </row>
    <row r="26" spans="1:25" ht="29.25" customHeight="1" x14ac:dyDescent="0.25">
      <c r="A26" s="317" t="s">
        <v>4</v>
      </c>
      <c r="B26" s="315" t="s">
        <v>105</v>
      </c>
      <c r="C26" s="318">
        <v>510</v>
      </c>
      <c r="D26" s="323"/>
      <c r="E26" s="287">
        <v>2400000</v>
      </c>
      <c r="F26" s="287">
        <v>2364000</v>
      </c>
      <c r="G26" s="470">
        <v>2300250</v>
      </c>
      <c r="H26" s="287">
        <v>6067.35</v>
      </c>
      <c r="I26" s="324">
        <f>G26-H26</f>
        <v>2294182.65</v>
      </c>
      <c r="J26" s="395"/>
      <c r="K26" s="482" t="s">
        <v>30</v>
      </c>
      <c r="L26" s="478">
        <v>51</v>
      </c>
      <c r="M26" s="287">
        <v>1341934</v>
      </c>
      <c r="N26" s="483">
        <v>51</v>
      </c>
      <c r="O26" s="458">
        <v>580000</v>
      </c>
      <c r="P26" s="450"/>
      <c r="Q26" s="450"/>
      <c r="R26" s="287"/>
      <c r="S26" s="484"/>
      <c r="T26" s="484"/>
      <c r="U26" s="457">
        <f>G26-H26</f>
        <v>2294182.65</v>
      </c>
      <c r="V26" s="389"/>
      <c r="W26" s="457">
        <v>0</v>
      </c>
    </row>
    <row r="27" spans="1:25" s="17" customFormat="1" ht="29.25" thickBot="1" x14ac:dyDescent="0.25">
      <c r="A27" s="317" t="s">
        <v>4</v>
      </c>
      <c r="B27" s="316" t="s">
        <v>106</v>
      </c>
      <c r="C27" s="318">
        <v>520</v>
      </c>
      <c r="D27" s="323"/>
      <c r="E27" s="287">
        <v>1000000</v>
      </c>
      <c r="F27" s="287">
        <v>1036000</v>
      </c>
      <c r="G27" s="287">
        <v>1036000</v>
      </c>
      <c r="H27" s="287">
        <v>14000</v>
      </c>
      <c r="I27" s="324">
        <f t="shared" ref="I27" si="8">G27-H27</f>
        <v>1022000</v>
      </c>
      <c r="J27" s="395"/>
      <c r="K27" s="482" t="s">
        <v>21</v>
      </c>
      <c r="L27" s="478">
        <v>44</v>
      </c>
      <c r="M27" s="485">
        <v>898308</v>
      </c>
      <c r="N27" s="486">
        <v>43</v>
      </c>
      <c r="O27" s="458">
        <v>600000</v>
      </c>
      <c r="P27" s="389"/>
      <c r="Q27" s="389"/>
      <c r="R27" s="487"/>
      <c r="S27" s="488"/>
      <c r="T27" s="484"/>
      <c r="U27" s="457">
        <f t="shared" si="3"/>
        <v>1022000</v>
      </c>
      <c r="V27" s="389"/>
      <c r="W27" s="457">
        <v>0</v>
      </c>
      <c r="Y27" s="492"/>
    </row>
    <row r="28" spans="1:25" s="45" customFormat="1" ht="18" customHeight="1" thickBot="1" x14ac:dyDescent="0.3">
      <c r="A28" s="262" t="s">
        <v>8</v>
      </c>
      <c r="B28" s="263"/>
      <c r="C28" s="264"/>
      <c r="D28" s="265">
        <v>11</v>
      </c>
      <c r="E28" s="275">
        <f>SUM(E29,E34)</f>
        <v>60363000</v>
      </c>
      <c r="F28" s="275">
        <f>SUM(F29,F34)</f>
        <v>64353000</v>
      </c>
      <c r="G28" s="490">
        <f>SUM(G29,G34)</f>
        <v>64353000</v>
      </c>
      <c r="H28" s="275">
        <f>SUM(H29,H34)</f>
        <v>1709066</v>
      </c>
      <c r="I28" s="275">
        <f>SUM(I29,I34)</f>
        <v>62643934</v>
      </c>
      <c r="J28" s="62"/>
      <c r="K28" s="9" t="s">
        <v>18</v>
      </c>
      <c r="L28" s="10">
        <f>SUM(L29,L34)</f>
        <v>187</v>
      </c>
      <c r="M28" s="90">
        <f>SUM(M29,M34)</f>
        <v>107067678.62</v>
      </c>
      <c r="N28" s="10">
        <f>SUM(N29,N34)</f>
        <v>160</v>
      </c>
      <c r="O28" s="91">
        <f>SUM(O29,O34)</f>
        <v>77703787</v>
      </c>
      <c r="P28" s="63"/>
      <c r="Q28" s="63"/>
      <c r="R28" s="90"/>
      <c r="S28" s="14">
        <f>SUM(S29,S34)</f>
        <v>0</v>
      </c>
      <c r="T28" s="92"/>
      <c r="U28" s="93">
        <f t="shared" ref="U28:U62" si="9">G28-H28</f>
        <v>62643934</v>
      </c>
      <c r="V28" s="62"/>
      <c r="W28" s="381">
        <f>SUM(W29,W34)</f>
        <v>6435163.6200000001</v>
      </c>
      <c r="Y28" s="489">
        <v>63643934</v>
      </c>
    </row>
    <row r="29" spans="1:25" ht="15" customHeight="1" x14ac:dyDescent="0.25">
      <c r="A29" s="266" t="s">
        <v>4</v>
      </c>
      <c r="B29" s="271" t="s">
        <v>71</v>
      </c>
      <c r="C29" s="273"/>
      <c r="D29" s="27"/>
      <c r="E29" s="276">
        <f>SUM(E30:E33)</f>
        <v>5363000</v>
      </c>
      <c r="F29" s="276">
        <f>SUM(F30:F33)</f>
        <v>5363000</v>
      </c>
      <c r="G29" s="276">
        <f>SUM(G30:G33)</f>
        <v>5363000</v>
      </c>
      <c r="H29" s="276">
        <f>SUM(H30:H33)</f>
        <v>42600</v>
      </c>
      <c r="I29" s="276">
        <f>SUM(I30:I33)</f>
        <v>5320400</v>
      </c>
      <c r="J29" s="30"/>
      <c r="K29" s="94" t="s">
        <v>18</v>
      </c>
      <c r="L29" s="78">
        <f t="shared" ref="L29:O29" si="10">SUM(L30:L33)</f>
        <v>138</v>
      </c>
      <c r="M29" s="95">
        <f t="shared" si="10"/>
        <v>14596681.620000001</v>
      </c>
      <c r="N29" s="96">
        <f t="shared" si="10"/>
        <v>111</v>
      </c>
      <c r="O29" s="95">
        <f t="shared" si="10"/>
        <v>6930000</v>
      </c>
      <c r="P29" s="49"/>
      <c r="Q29" s="49"/>
      <c r="R29" s="95"/>
      <c r="S29" s="80">
        <f t="shared" ref="S29" si="11">SUM(S30:S33)</f>
        <v>0</v>
      </c>
      <c r="T29" s="30"/>
      <c r="U29" s="97">
        <f t="shared" si="9"/>
        <v>5320400</v>
      </c>
      <c r="V29" s="17"/>
      <c r="W29" s="379">
        <f>SUM(W30:W33)</f>
        <v>26276.63</v>
      </c>
    </row>
    <row r="30" spans="1:25" s="52" customFormat="1" ht="15" customHeight="1" x14ac:dyDescent="0.2">
      <c r="A30" s="267" t="s">
        <v>5</v>
      </c>
      <c r="B30" s="272" t="s">
        <v>72</v>
      </c>
      <c r="C30" s="269">
        <v>525</v>
      </c>
      <c r="D30" s="22"/>
      <c r="E30" s="277">
        <v>1500000</v>
      </c>
      <c r="F30" s="277">
        <v>1500000</v>
      </c>
      <c r="G30" s="277">
        <v>1500000</v>
      </c>
      <c r="H30" s="277">
        <v>0</v>
      </c>
      <c r="I30" s="277">
        <f>G30-H30</f>
        <v>1500000</v>
      </c>
      <c r="J30" s="24"/>
      <c r="K30" s="25" t="s">
        <v>44</v>
      </c>
      <c r="L30" s="38">
        <v>27</v>
      </c>
      <c r="M30" s="39">
        <v>2782950.62</v>
      </c>
      <c r="N30" s="40">
        <v>25</v>
      </c>
      <c r="O30" s="41">
        <v>1500000</v>
      </c>
      <c r="P30" s="50"/>
      <c r="Q30" s="50"/>
      <c r="R30" s="23"/>
      <c r="S30" s="42"/>
      <c r="T30" s="24"/>
      <c r="U30" s="43">
        <f t="shared" si="9"/>
        <v>1500000</v>
      </c>
      <c r="V30" s="50"/>
      <c r="W30" s="270">
        <v>26276.63</v>
      </c>
      <c r="Y30" s="184"/>
    </row>
    <row r="31" spans="1:25" s="52" customFormat="1" ht="15" hidden="1" customHeight="1" x14ac:dyDescent="0.2">
      <c r="A31" s="268"/>
      <c r="B31" s="272" t="s">
        <v>73</v>
      </c>
      <c r="C31" s="269">
        <v>526</v>
      </c>
      <c r="D31" s="22"/>
      <c r="E31" s="277">
        <v>0</v>
      </c>
      <c r="F31" s="277"/>
      <c r="G31" s="277"/>
      <c r="H31" s="277"/>
      <c r="I31" s="277"/>
      <c r="J31" s="24"/>
      <c r="K31" s="25" t="s">
        <v>44</v>
      </c>
      <c r="L31" s="38">
        <v>4</v>
      </c>
      <c r="M31" s="39">
        <v>116000</v>
      </c>
      <c r="N31" s="40">
        <v>4</v>
      </c>
      <c r="O31" s="41">
        <v>116000</v>
      </c>
      <c r="P31" s="50"/>
      <c r="Q31" s="50"/>
      <c r="R31" s="23"/>
      <c r="S31" s="42"/>
      <c r="T31" s="24"/>
      <c r="U31" s="43">
        <f t="shared" si="9"/>
        <v>0</v>
      </c>
      <c r="V31" s="50"/>
      <c r="W31" s="270">
        <v>0</v>
      </c>
      <c r="Y31" s="184"/>
    </row>
    <row r="32" spans="1:25" s="52" customFormat="1" ht="15" customHeight="1" x14ac:dyDescent="0.2">
      <c r="A32" s="268"/>
      <c r="B32" s="272" t="s">
        <v>74</v>
      </c>
      <c r="C32" s="269">
        <v>527</v>
      </c>
      <c r="D32" s="22"/>
      <c r="E32" s="277">
        <v>1500000</v>
      </c>
      <c r="F32" s="277">
        <v>1500000</v>
      </c>
      <c r="G32" s="277">
        <v>1500000</v>
      </c>
      <c r="H32" s="277">
        <v>42600</v>
      </c>
      <c r="I32" s="277">
        <f t="shared" ref="I32:I33" si="12">G32-H32</f>
        <v>1457400</v>
      </c>
      <c r="J32" s="24"/>
      <c r="K32" s="25" t="s">
        <v>44</v>
      </c>
      <c r="L32" s="38">
        <v>56</v>
      </c>
      <c r="M32" s="39">
        <v>5392806</v>
      </c>
      <c r="N32" s="40">
        <v>51</v>
      </c>
      <c r="O32" s="41">
        <v>2400000</v>
      </c>
      <c r="P32" s="50"/>
      <c r="Q32" s="50"/>
      <c r="R32" s="23"/>
      <c r="S32" s="42"/>
      <c r="T32" s="24"/>
      <c r="U32" s="43">
        <f t="shared" si="9"/>
        <v>1457400</v>
      </c>
      <c r="V32" s="50"/>
      <c r="W32" s="270">
        <v>0</v>
      </c>
      <c r="Y32" s="184"/>
    </row>
    <row r="33" spans="1:25" s="52" customFormat="1" ht="15" customHeight="1" x14ac:dyDescent="0.2">
      <c r="A33" s="268"/>
      <c r="B33" s="272" t="s">
        <v>75</v>
      </c>
      <c r="C33" s="269">
        <v>528</v>
      </c>
      <c r="D33" s="22"/>
      <c r="E33" s="278">
        <v>2363000</v>
      </c>
      <c r="F33" s="278">
        <v>2363000</v>
      </c>
      <c r="G33" s="278">
        <v>2363000</v>
      </c>
      <c r="H33" s="278">
        <v>0</v>
      </c>
      <c r="I33" s="278">
        <f t="shared" si="12"/>
        <v>2363000</v>
      </c>
      <c r="J33" s="98"/>
      <c r="K33" s="54" t="s">
        <v>44</v>
      </c>
      <c r="L33" s="59">
        <v>51</v>
      </c>
      <c r="M33" s="53">
        <v>6304925</v>
      </c>
      <c r="N33" s="99">
        <v>31</v>
      </c>
      <c r="O33" s="61">
        <v>2914000</v>
      </c>
      <c r="P33" s="100"/>
      <c r="Q33" s="100"/>
      <c r="R33" s="37"/>
      <c r="S33" s="101"/>
      <c r="T33" s="98"/>
      <c r="U33" s="55">
        <f t="shared" si="9"/>
        <v>2363000</v>
      </c>
      <c r="V33" s="100"/>
      <c r="W33" s="274">
        <v>0</v>
      </c>
      <c r="Y33" s="184"/>
    </row>
    <row r="34" spans="1:25" ht="30" thickBot="1" x14ac:dyDescent="0.3">
      <c r="A34" s="266" t="s">
        <v>4</v>
      </c>
      <c r="B34" s="308" t="s">
        <v>76</v>
      </c>
      <c r="C34" s="283">
        <v>530</v>
      </c>
      <c r="D34" s="239"/>
      <c r="E34" s="281">
        <v>55000000</v>
      </c>
      <c r="F34" s="281">
        <v>58990000</v>
      </c>
      <c r="G34" s="281">
        <v>58990000</v>
      </c>
      <c r="H34" s="281">
        <v>1666466</v>
      </c>
      <c r="I34" s="281">
        <f>G34-H34</f>
        <v>57323534</v>
      </c>
      <c r="J34" s="30"/>
      <c r="K34" s="25" t="s">
        <v>45</v>
      </c>
      <c r="L34" s="78">
        <v>49</v>
      </c>
      <c r="M34" s="95">
        <v>92470997</v>
      </c>
      <c r="N34" s="103">
        <v>49</v>
      </c>
      <c r="O34" s="104">
        <v>70773787</v>
      </c>
      <c r="P34" s="49"/>
      <c r="Q34" s="49"/>
      <c r="R34" s="77"/>
      <c r="S34" s="105"/>
      <c r="T34" s="30"/>
      <c r="U34" s="81">
        <f t="shared" si="9"/>
        <v>57323534</v>
      </c>
      <c r="V34" s="17"/>
      <c r="W34" s="553">
        <v>6408886.9900000002</v>
      </c>
    </row>
    <row r="35" spans="1:25" s="45" customFormat="1" ht="18" customHeight="1" thickBot="1" x14ac:dyDescent="0.3">
      <c r="A35" s="262" t="s">
        <v>9</v>
      </c>
      <c r="B35" s="263"/>
      <c r="C35" s="264"/>
      <c r="D35" s="261">
        <v>12</v>
      </c>
      <c r="E35" s="275">
        <f>SUM(E36,E37,E38)</f>
        <v>20000000</v>
      </c>
      <c r="F35" s="275">
        <f t="shared" ref="F35:I35" si="13">SUM(F36,F37,F38)</f>
        <v>20000000</v>
      </c>
      <c r="G35" s="415">
        <f>SUM(G36:G38)</f>
        <v>18931270.989999998</v>
      </c>
      <c r="H35" s="275">
        <f t="shared" ref="H35" si="14">SUM(H36:H38)</f>
        <v>371431.81</v>
      </c>
      <c r="I35" s="275">
        <f t="shared" si="13"/>
        <v>18559839.18</v>
      </c>
      <c r="J35" s="62"/>
      <c r="K35" s="9" t="s">
        <v>18</v>
      </c>
      <c r="L35" s="10">
        <f>SUM(L36:L38)</f>
        <v>38</v>
      </c>
      <c r="M35" s="11">
        <f>SUM(M36:M38)</f>
        <v>33637803.990000002</v>
      </c>
      <c r="N35" s="12">
        <f>SUM(N36:N38)</f>
        <v>34</v>
      </c>
      <c r="O35" s="11">
        <f>SUM(O36:O38)</f>
        <v>27191849.560000002</v>
      </c>
      <c r="P35" s="63"/>
      <c r="Q35" s="63"/>
      <c r="R35" s="11"/>
      <c r="S35" s="14">
        <f t="shared" ref="S35" si="15">SUM(S36,S37,S38)</f>
        <v>0</v>
      </c>
      <c r="T35" s="15"/>
      <c r="U35" s="106">
        <f t="shared" si="9"/>
        <v>18559839.18</v>
      </c>
      <c r="V35" s="62"/>
      <c r="W35" s="381">
        <f>SUM(W36:W38)</f>
        <v>1292459.82</v>
      </c>
      <c r="Y35" s="489">
        <v>18559839.18</v>
      </c>
    </row>
    <row r="36" spans="1:25" x14ac:dyDescent="0.25">
      <c r="A36" s="326" t="s">
        <v>4</v>
      </c>
      <c r="B36" s="325" t="s">
        <v>107</v>
      </c>
      <c r="C36" s="327">
        <v>535</v>
      </c>
      <c r="D36" s="242"/>
      <c r="E36" s="331">
        <v>11000000</v>
      </c>
      <c r="F36" s="331">
        <v>10513328.720000001</v>
      </c>
      <c r="G36" s="311">
        <v>10154920.17</v>
      </c>
      <c r="H36" s="311">
        <v>0</v>
      </c>
      <c r="I36" s="331">
        <f>G36-H36</f>
        <v>10154920.17</v>
      </c>
      <c r="J36" s="30"/>
      <c r="K36" s="108" t="s">
        <v>31</v>
      </c>
      <c r="L36" s="109">
        <v>8</v>
      </c>
      <c r="M36" s="110">
        <v>12601616.74</v>
      </c>
      <c r="N36" s="111">
        <v>8</v>
      </c>
      <c r="O36" s="112">
        <v>12601616.74</v>
      </c>
      <c r="P36" s="49"/>
      <c r="Q36" s="49"/>
      <c r="R36" s="113"/>
      <c r="S36" s="114"/>
      <c r="T36" s="18"/>
      <c r="U36" s="115">
        <f t="shared" si="9"/>
        <v>10154920.17</v>
      </c>
      <c r="V36" s="17"/>
      <c r="W36" s="503">
        <v>996303.74</v>
      </c>
    </row>
    <row r="37" spans="1:25" ht="29.25" x14ac:dyDescent="0.25">
      <c r="A37" s="328" t="s">
        <v>4</v>
      </c>
      <c r="B37" s="325" t="s">
        <v>108</v>
      </c>
      <c r="C37" s="327">
        <v>590</v>
      </c>
      <c r="D37" s="242"/>
      <c r="E37" s="331">
        <v>5000000</v>
      </c>
      <c r="F37" s="331">
        <v>5382350.1299999999</v>
      </c>
      <c r="G37" s="458">
        <v>5014796.5999999996</v>
      </c>
      <c r="H37" s="287">
        <v>371431.81</v>
      </c>
      <c r="I37" s="331">
        <f t="shared" ref="I37:I38" si="16">G37-H37</f>
        <v>4643364.79</v>
      </c>
      <c r="J37" s="30"/>
      <c r="K37" s="70" t="s">
        <v>31</v>
      </c>
      <c r="L37" s="116">
        <v>16</v>
      </c>
      <c r="M37" s="117">
        <v>10267232.82</v>
      </c>
      <c r="N37" s="118">
        <v>16</v>
      </c>
      <c r="O37" s="119">
        <v>10267232.82</v>
      </c>
      <c r="P37" s="49"/>
      <c r="Q37" s="49"/>
      <c r="R37" s="120"/>
      <c r="S37" s="121"/>
      <c r="T37" s="30"/>
      <c r="U37" s="75">
        <f t="shared" si="9"/>
        <v>4643364.79</v>
      </c>
      <c r="V37" s="17"/>
      <c r="W37" s="457">
        <v>0</v>
      </c>
    </row>
    <row r="38" spans="1:25" ht="30" thickBot="1" x14ac:dyDescent="0.3">
      <c r="A38" s="329" t="s">
        <v>4</v>
      </c>
      <c r="B38" s="554" t="s">
        <v>109</v>
      </c>
      <c r="C38" s="555">
        <v>640</v>
      </c>
      <c r="D38" s="556"/>
      <c r="E38" s="557">
        <v>4000000</v>
      </c>
      <c r="F38" s="557">
        <v>4104321.15</v>
      </c>
      <c r="G38" s="502">
        <v>3761554.22</v>
      </c>
      <c r="H38" s="363">
        <v>0</v>
      </c>
      <c r="I38" s="558">
        <f t="shared" si="16"/>
        <v>3761554.22</v>
      </c>
      <c r="J38" s="85"/>
      <c r="K38" s="124" t="s">
        <v>31</v>
      </c>
      <c r="L38" s="125">
        <v>14</v>
      </c>
      <c r="M38" s="126">
        <v>10768954.43</v>
      </c>
      <c r="N38" s="127">
        <v>10</v>
      </c>
      <c r="O38" s="128">
        <v>4323000</v>
      </c>
      <c r="P38" s="89"/>
      <c r="Q38" s="89"/>
      <c r="R38" s="126"/>
      <c r="S38" s="129"/>
      <c r="T38" s="85"/>
      <c r="U38" s="130">
        <f t="shared" si="9"/>
        <v>3761554.22</v>
      </c>
      <c r="V38" s="13"/>
      <c r="W38" s="504">
        <v>296156.08</v>
      </c>
    </row>
    <row r="39" spans="1:25" s="45" customFormat="1" ht="18" customHeight="1" thickBot="1" x14ac:dyDescent="0.3">
      <c r="A39" s="262" t="s">
        <v>10</v>
      </c>
      <c r="B39" s="263"/>
      <c r="C39" s="264"/>
      <c r="D39" s="265">
        <v>13</v>
      </c>
      <c r="E39" s="275">
        <f>SUM(E40,E58)</f>
        <v>176250000</v>
      </c>
      <c r="F39" s="275">
        <f t="shared" ref="F39:V39" si="17">SUM(F40,F58)</f>
        <v>178750000</v>
      </c>
      <c r="G39" s="275">
        <f t="shared" ref="G39" si="18">SUM(G40,G58)</f>
        <v>175353771</v>
      </c>
      <c r="H39" s="275">
        <f t="shared" ref="H39" si="19">SUM(H40,H58)</f>
        <v>613925.65999999992</v>
      </c>
      <c r="I39" s="275">
        <f>SUM(I40,I58)</f>
        <v>174739845.34</v>
      </c>
      <c r="J39" s="275">
        <f t="shared" si="17"/>
        <v>0</v>
      </c>
      <c r="K39" s="275">
        <f t="shared" si="17"/>
        <v>0</v>
      </c>
      <c r="L39" s="275">
        <f t="shared" si="17"/>
        <v>2132</v>
      </c>
      <c r="M39" s="275">
        <f t="shared" si="17"/>
        <v>560673090.52999997</v>
      </c>
      <c r="N39" s="275">
        <f t="shared" si="17"/>
        <v>1798</v>
      </c>
      <c r="O39" s="275">
        <f t="shared" si="17"/>
        <v>245325000</v>
      </c>
      <c r="P39" s="275">
        <f t="shared" si="17"/>
        <v>0</v>
      </c>
      <c r="Q39" s="275">
        <f t="shared" si="17"/>
        <v>0</v>
      </c>
      <c r="R39" s="275">
        <f t="shared" si="17"/>
        <v>0</v>
      </c>
      <c r="S39" s="275">
        <f t="shared" si="17"/>
        <v>0</v>
      </c>
      <c r="T39" s="275">
        <f t="shared" si="17"/>
        <v>0</v>
      </c>
      <c r="U39" s="275">
        <f t="shared" si="17"/>
        <v>167624584.34</v>
      </c>
      <c r="V39" s="275">
        <f t="shared" si="17"/>
        <v>0</v>
      </c>
      <c r="W39" s="543">
        <f>SUM(W40,W58)</f>
        <v>633903</v>
      </c>
      <c r="Y39" s="497"/>
    </row>
    <row r="40" spans="1:25" s="45" customFormat="1" ht="18" customHeight="1" thickBot="1" x14ac:dyDescent="0.3">
      <c r="A40" s="333" t="s">
        <v>62</v>
      </c>
      <c r="B40" s="334"/>
      <c r="C40" s="335"/>
      <c r="D40" s="336"/>
      <c r="E40" s="354">
        <f>SUM(E48,E41,E46,E47,E51,E52,E57,E53,E54)</f>
        <v>115250000</v>
      </c>
      <c r="F40" s="354">
        <f>SUM(F41,F46,F47,F48,F51,F52,F53,F54,F57)</f>
        <v>114750000</v>
      </c>
      <c r="G40" s="354">
        <f t="shared" ref="G40:H40" si="20">SUM(G41,G46,G47,G48,G51,G52,G53,G54,G57)</f>
        <v>112252771</v>
      </c>
      <c r="H40" s="354">
        <f t="shared" si="20"/>
        <v>547706.15999999992</v>
      </c>
      <c r="I40" s="354">
        <f>SUM(I41,I46,I47,I48,I51,I52,I53,I54,I57)</f>
        <v>111705064.84</v>
      </c>
      <c r="J40" s="354">
        <f t="shared" ref="J40:V40" si="21">SUM(J41,J46,J47,J48,J51,J52,J53,J54,J57)</f>
        <v>0</v>
      </c>
      <c r="K40" s="354">
        <f t="shared" si="21"/>
        <v>0</v>
      </c>
      <c r="L40" s="354">
        <f t="shared" si="21"/>
        <v>1393</v>
      </c>
      <c r="M40" s="354">
        <f t="shared" si="21"/>
        <v>469575448</v>
      </c>
      <c r="N40" s="354">
        <f t="shared" si="21"/>
        <v>1222</v>
      </c>
      <c r="O40" s="354">
        <f t="shared" si="21"/>
        <v>204560000</v>
      </c>
      <c r="P40" s="354">
        <f t="shared" si="21"/>
        <v>0</v>
      </c>
      <c r="Q40" s="354">
        <f t="shared" si="21"/>
        <v>0</v>
      </c>
      <c r="R40" s="354">
        <f t="shared" si="21"/>
        <v>0</v>
      </c>
      <c r="S40" s="354">
        <f t="shared" si="21"/>
        <v>0</v>
      </c>
      <c r="T40" s="354">
        <f t="shared" si="21"/>
        <v>0</v>
      </c>
      <c r="U40" s="354">
        <f t="shared" si="21"/>
        <v>104589803.84</v>
      </c>
      <c r="V40" s="354">
        <f t="shared" si="21"/>
        <v>0</v>
      </c>
      <c r="W40" s="442">
        <f>SUM(W41,W46,W47,W48,W51,W52,W53,W54,W57)</f>
        <v>575903</v>
      </c>
      <c r="Y40" s="497"/>
    </row>
    <row r="41" spans="1:25" s="17" customFormat="1" ht="28.5" x14ac:dyDescent="0.2">
      <c r="A41" s="290" t="s">
        <v>4</v>
      </c>
      <c r="B41" s="338" t="s">
        <v>113</v>
      </c>
      <c r="C41" s="243"/>
      <c r="D41" s="135"/>
      <c r="E41" s="281">
        <f>SUM(E42:E45)</f>
        <v>13500000</v>
      </c>
      <c r="F41" s="281">
        <f>SUM(F42:F45)</f>
        <v>14893257</v>
      </c>
      <c r="G41" s="431">
        <f>SUM(G42:G45)</f>
        <v>14766857</v>
      </c>
      <c r="H41" s="281">
        <f>SUM(H42:H45)</f>
        <v>19695.36</v>
      </c>
      <c r="I41" s="276">
        <f>SUM(I42:I45)</f>
        <v>14747161.640000001</v>
      </c>
      <c r="J41" s="30"/>
      <c r="K41" s="31" t="s">
        <v>18</v>
      </c>
      <c r="L41" s="78">
        <f t="shared" ref="L41:O41" si="22">SUM(L42:L45)</f>
        <v>479</v>
      </c>
      <c r="M41" s="95">
        <f t="shared" si="22"/>
        <v>37253670</v>
      </c>
      <c r="N41" s="96">
        <f t="shared" si="22"/>
        <v>429</v>
      </c>
      <c r="O41" s="95">
        <f t="shared" si="22"/>
        <v>16345000</v>
      </c>
      <c r="R41" s="95"/>
      <c r="S41" s="34">
        <f t="shared" ref="S41" si="23">SUM(S42:S45)</f>
        <v>0</v>
      </c>
      <c r="T41" s="30"/>
      <c r="U41" s="136">
        <f t="shared" ref="U41:U47" si="24">G41-H41</f>
        <v>14747161.640000001</v>
      </c>
      <c r="W41" s="399">
        <f>SUM(W42:W45)</f>
        <v>96160</v>
      </c>
      <c r="Y41" s="492"/>
    </row>
    <row r="42" spans="1:25" s="35" customFormat="1" ht="16.5" customHeight="1" x14ac:dyDescent="0.2">
      <c r="A42" s="268" t="s">
        <v>5</v>
      </c>
      <c r="B42" s="272" t="s">
        <v>114</v>
      </c>
      <c r="C42" s="269">
        <v>501</v>
      </c>
      <c r="D42" s="22"/>
      <c r="E42" s="277">
        <v>9300000</v>
      </c>
      <c r="F42" s="277">
        <v>10738900</v>
      </c>
      <c r="G42" s="277">
        <v>10632900</v>
      </c>
      <c r="H42" s="277">
        <v>19695.36</v>
      </c>
      <c r="I42" s="277">
        <f>G42-H42</f>
        <v>10613204.640000001</v>
      </c>
      <c r="J42" s="24"/>
      <c r="K42" s="137" t="s">
        <v>39</v>
      </c>
      <c r="L42" s="38">
        <v>263</v>
      </c>
      <c r="M42" s="39">
        <v>28147150</v>
      </c>
      <c r="N42" s="40">
        <v>237</v>
      </c>
      <c r="O42" s="41">
        <v>13545000</v>
      </c>
      <c r="R42" s="57"/>
      <c r="S42" s="58"/>
      <c r="T42" s="24"/>
      <c r="U42" s="132">
        <f t="shared" si="24"/>
        <v>10613204.640000001</v>
      </c>
      <c r="W42" s="270">
        <v>80160</v>
      </c>
      <c r="Y42" s="83"/>
    </row>
    <row r="43" spans="1:25" s="35" customFormat="1" ht="12.75" x14ac:dyDescent="0.2">
      <c r="A43" s="268"/>
      <c r="B43" s="272" t="s">
        <v>115</v>
      </c>
      <c r="C43" s="272">
        <v>502</v>
      </c>
      <c r="D43" s="22"/>
      <c r="E43" s="277">
        <v>200000</v>
      </c>
      <c r="F43" s="277">
        <v>154357</v>
      </c>
      <c r="G43" s="277">
        <v>144957</v>
      </c>
      <c r="H43" s="277">
        <v>0</v>
      </c>
      <c r="I43" s="277">
        <f t="shared" ref="I43:I44" si="25">G43-H43</f>
        <v>144957</v>
      </c>
      <c r="J43" s="24"/>
      <c r="K43" s="25" t="s">
        <v>23</v>
      </c>
      <c r="L43" s="38">
        <v>49</v>
      </c>
      <c r="M43" s="39">
        <v>326070</v>
      </c>
      <c r="N43" s="40">
        <v>49</v>
      </c>
      <c r="O43" s="41">
        <v>300000</v>
      </c>
      <c r="R43" s="57"/>
      <c r="S43" s="58"/>
      <c r="T43" s="24"/>
      <c r="U43" s="132">
        <f t="shared" si="24"/>
        <v>144957</v>
      </c>
      <c r="W43" s="270">
        <v>0</v>
      </c>
      <c r="Y43" s="83"/>
    </row>
    <row r="44" spans="1:25" s="50" customFormat="1" ht="12.75" x14ac:dyDescent="0.2">
      <c r="A44" s="268"/>
      <c r="B44" s="272" t="s">
        <v>116</v>
      </c>
      <c r="C44" s="272">
        <v>503</v>
      </c>
      <c r="D44" s="22"/>
      <c r="E44" s="277">
        <v>1500000</v>
      </c>
      <c r="F44" s="277">
        <v>1500000</v>
      </c>
      <c r="G44" s="277">
        <v>1499000</v>
      </c>
      <c r="H44" s="277">
        <v>0</v>
      </c>
      <c r="I44" s="277">
        <f t="shared" si="25"/>
        <v>1499000</v>
      </c>
      <c r="J44" s="24"/>
      <c r="K44" s="25" t="s">
        <v>24</v>
      </c>
      <c r="L44" s="38">
        <v>45</v>
      </c>
      <c r="M44" s="39">
        <v>3804500</v>
      </c>
      <c r="N44" s="40">
        <v>35</v>
      </c>
      <c r="O44" s="41">
        <v>1100000</v>
      </c>
      <c r="R44" s="23"/>
      <c r="S44" s="51"/>
      <c r="T44" s="24"/>
      <c r="U44" s="132">
        <f t="shared" si="24"/>
        <v>1499000</v>
      </c>
      <c r="W44" s="270">
        <v>0</v>
      </c>
      <c r="Y44" s="492"/>
    </row>
    <row r="45" spans="1:25" s="50" customFormat="1" ht="25.5" x14ac:dyDescent="0.2">
      <c r="A45" s="292"/>
      <c r="B45" s="293" t="s">
        <v>117</v>
      </c>
      <c r="C45" s="289">
        <v>504</v>
      </c>
      <c r="D45" s="36"/>
      <c r="E45" s="278">
        <v>2500000</v>
      </c>
      <c r="F45" s="278">
        <v>2500000</v>
      </c>
      <c r="G45" s="277">
        <v>2490000</v>
      </c>
      <c r="H45" s="277">
        <v>0</v>
      </c>
      <c r="I45" s="278">
        <f>G45-H45</f>
        <v>2490000</v>
      </c>
      <c r="J45" s="24"/>
      <c r="K45" s="54" t="s">
        <v>24</v>
      </c>
      <c r="L45" s="59">
        <v>122</v>
      </c>
      <c r="M45" s="39">
        <v>4975950</v>
      </c>
      <c r="N45" s="40">
        <v>108</v>
      </c>
      <c r="O45" s="41">
        <v>1400000</v>
      </c>
      <c r="R45" s="23"/>
      <c r="S45" s="51"/>
      <c r="T45" s="24"/>
      <c r="U45" s="132">
        <f t="shared" si="24"/>
        <v>2490000</v>
      </c>
      <c r="W45" s="270">
        <v>16000</v>
      </c>
      <c r="Y45" s="492"/>
    </row>
    <row r="46" spans="1:25" ht="46.5" customHeight="1" x14ac:dyDescent="0.25">
      <c r="A46" s="339" t="s">
        <v>4</v>
      </c>
      <c r="B46" s="314" t="s">
        <v>118</v>
      </c>
      <c r="C46" s="340">
        <v>505</v>
      </c>
      <c r="D46" s="341"/>
      <c r="E46" s="342">
        <v>1250000</v>
      </c>
      <c r="F46" s="342">
        <v>1250000</v>
      </c>
      <c r="G46" s="287">
        <v>1228100</v>
      </c>
      <c r="H46" s="287">
        <v>26543</v>
      </c>
      <c r="I46" s="342">
        <f>G46-H46</f>
        <v>1201557</v>
      </c>
      <c r="J46" s="30"/>
      <c r="K46" s="70" t="s">
        <v>33</v>
      </c>
      <c r="L46" s="65">
        <v>176</v>
      </c>
      <c r="M46" s="69">
        <v>5274879</v>
      </c>
      <c r="N46" s="73">
        <v>95</v>
      </c>
      <c r="O46" s="74">
        <v>1400000</v>
      </c>
      <c r="P46" s="49"/>
      <c r="Q46" s="49"/>
      <c r="R46" s="69"/>
      <c r="S46" s="138"/>
      <c r="T46" s="139"/>
      <c r="U46" s="107">
        <f t="shared" si="24"/>
        <v>1201557</v>
      </c>
      <c r="V46" s="17"/>
      <c r="W46" s="507">
        <v>0</v>
      </c>
    </row>
    <row r="47" spans="1:25" s="17" customFormat="1" ht="28.5" x14ac:dyDescent="0.2">
      <c r="A47" s="317" t="s">
        <v>4</v>
      </c>
      <c r="B47" s="316" t="s">
        <v>119</v>
      </c>
      <c r="C47" s="318">
        <v>515</v>
      </c>
      <c r="D47" s="240"/>
      <c r="E47" s="287">
        <v>3800000</v>
      </c>
      <c r="F47" s="287">
        <v>3800000</v>
      </c>
      <c r="G47" s="449">
        <v>3800000</v>
      </c>
      <c r="H47" s="449">
        <v>0</v>
      </c>
      <c r="I47" s="342">
        <f>G47-H47</f>
        <v>3800000</v>
      </c>
      <c r="J47" s="30"/>
      <c r="K47" s="70" t="s">
        <v>25</v>
      </c>
      <c r="L47" s="71">
        <v>175</v>
      </c>
      <c r="M47" s="66">
        <v>16231553</v>
      </c>
      <c r="N47" s="47">
        <v>175</v>
      </c>
      <c r="O47" s="48">
        <v>4215000</v>
      </c>
      <c r="R47" s="46"/>
      <c r="S47" s="140"/>
      <c r="T47" s="30"/>
      <c r="U47" s="69">
        <f t="shared" si="24"/>
        <v>3800000</v>
      </c>
      <c r="W47" s="507">
        <v>0</v>
      </c>
      <c r="Y47" s="492"/>
    </row>
    <row r="48" spans="1:25" s="17" customFormat="1" ht="32.25" customHeight="1" x14ac:dyDescent="0.25">
      <c r="A48" s="290" t="s">
        <v>4</v>
      </c>
      <c r="B48" s="332" t="s">
        <v>110</v>
      </c>
      <c r="C48" s="337"/>
      <c r="D48" s="337"/>
      <c r="E48" s="281">
        <f>SUM(E49,E50)</f>
        <v>52600000</v>
      </c>
      <c r="F48" s="281">
        <f>SUM(F49:F50)</f>
        <v>52600000</v>
      </c>
      <c r="G48" s="433">
        <f>SUM(G49:G50)</f>
        <v>52480000</v>
      </c>
      <c r="H48" s="281">
        <f>SUM(H49:H50)</f>
        <v>0</v>
      </c>
      <c r="I48" s="281">
        <f>SUM(I49:I50)</f>
        <v>52480000</v>
      </c>
      <c r="J48" s="30"/>
      <c r="K48" s="131" t="s">
        <v>18</v>
      </c>
      <c r="L48" s="78">
        <f t="shared" ref="L48:O48" si="26">SUM(L49:L50)</f>
        <v>338</v>
      </c>
      <c r="M48" s="95">
        <f t="shared" si="26"/>
        <v>109448865</v>
      </c>
      <c r="N48" s="103">
        <f t="shared" si="26"/>
        <v>314</v>
      </c>
      <c r="O48" s="104">
        <f t="shared" si="26"/>
        <v>54500000</v>
      </c>
      <c r="R48" s="104"/>
      <c r="S48" s="80">
        <f t="shared" ref="S48" si="27">SUM(S49:S50)</f>
        <v>0</v>
      </c>
      <c r="T48" s="30"/>
      <c r="U48" s="122">
        <f t="shared" si="9"/>
        <v>52480000</v>
      </c>
      <c r="W48" s="379">
        <f>SUM(W49:W50)</f>
        <v>15100</v>
      </c>
      <c r="Y48" s="492"/>
    </row>
    <row r="49" spans="1:25" s="50" customFormat="1" ht="12.75" x14ac:dyDescent="0.2">
      <c r="A49" s="268" t="s">
        <v>5</v>
      </c>
      <c r="B49" s="272" t="s">
        <v>111</v>
      </c>
      <c r="C49" s="272">
        <v>595</v>
      </c>
      <c r="D49" s="272"/>
      <c r="E49" s="277">
        <v>30100000</v>
      </c>
      <c r="F49" s="277">
        <v>30100000</v>
      </c>
      <c r="G49" s="411">
        <v>29980000</v>
      </c>
      <c r="H49" s="277">
        <v>0</v>
      </c>
      <c r="I49" s="277">
        <f>G49-H49</f>
        <v>29980000</v>
      </c>
      <c r="J49" s="24"/>
      <c r="K49" s="25" t="s">
        <v>32</v>
      </c>
      <c r="L49" s="38">
        <v>314</v>
      </c>
      <c r="M49" s="39">
        <v>71198865</v>
      </c>
      <c r="N49" s="40">
        <v>290</v>
      </c>
      <c r="O49" s="41">
        <v>31000000</v>
      </c>
      <c r="R49" s="23"/>
      <c r="S49" s="51"/>
      <c r="T49" s="24"/>
      <c r="U49" s="132">
        <f t="shared" si="9"/>
        <v>29980000</v>
      </c>
      <c r="W49" s="270">
        <v>15100</v>
      </c>
      <c r="Y49" s="492"/>
    </row>
    <row r="50" spans="1:25" s="50" customFormat="1" ht="12.75" x14ac:dyDescent="0.2">
      <c r="A50" s="292"/>
      <c r="B50" s="289" t="s">
        <v>112</v>
      </c>
      <c r="C50" s="289">
        <v>596</v>
      </c>
      <c r="D50" s="289"/>
      <c r="E50" s="278">
        <v>22500000</v>
      </c>
      <c r="F50" s="278">
        <v>22500000</v>
      </c>
      <c r="G50" s="302">
        <v>22500000</v>
      </c>
      <c r="H50" s="278">
        <v>0</v>
      </c>
      <c r="I50" s="278">
        <f>G50-H50</f>
        <v>22500000</v>
      </c>
      <c r="J50" s="24"/>
      <c r="K50" s="54" t="s">
        <v>32</v>
      </c>
      <c r="L50" s="59">
        <v>24</v>
      </c>
      <c r="M50" s="53">
        <v>38250000</v>
      </c>
      <c r="N50" s="99">
        <v>24</v>
      </c>
      <c r="O50" s="61">
        <v>23500000</v>
      </c>
      <c r="R50" s="37"/>
      <c r="S50" s="133"/>
      <c r="T50" s="24"/>
      <c r="U50" s="134">
        <f t="shared" si="9"/>
        <v>22500000</v>
      </c>
      <c r="W50" s="274">
        <v>0</v>
      </c>
      <c r="Y50" s="492"/>
    </row>
    <row r="51" spans="1:25" s="17" customFormat="1" ht="28.5" x14ac:dyDescent="0.2">
      <c r="A51" s="317" t="s">
        <v>4</v>
      </c>
      <c r="B51" s="343" t="s">
        <v>120</v>
      </c>
      <c r="C51" s="318">
        <v>600</v>
      </c>
      <c r="D51" s="240"/>
      <c r="E51" s="287">
        <v>1500000</v>
      </c>
      <c r="F51" s="287">
        <v>1500000</v>
      </c>
      <c r="G51" s="287">
        <v>1500000</v>
      </c>
      <c r="H51" s="287">
        <v>0</v>
      </c>
      <c r="I51" s="342">
        <f t="shared" ref="I51:I52" si="28">G51-H51</f>
        <v>1500000</v>
      </c>
      <c r="J51" s="30"/>
      <c r="K51" s="70" t="s">
        <v>33</v>
      </c>
      <c r="L51" s="71">
        <v>16</v>
      </c>
      <c r="M51" s="72">
        <v>1724200</v>
      </c>
      <c r="N51" s="73">
        <v>15</v>
      </c>
      <c r="O51" s="74">
        <v>850000</v>
      </c>
      <c r="R51" s="46"/>
      <c r="S51" s="141"/>
      <c r="T51" s="30"/>
      <c r="U51" s="107">
        <f t="shared" si="9"/>
        <v>1500000</v>
      </c>
      <c r="W51" s="457">
        <v>0</v>
      </c>
      <c r="Y51" s="492"/>
    </row>
    <row r="52" spans="1:25" s="17" customFormat="1" ht="42.75" x14ac:dyDescent="0.2">
      <c r="A52" s="317" t="s">
        <v>4</v>
      </c>
      <c r="B52" s="343" t="s">
        <v>121</v>
      </c>
      <c r="C52" s="318">
        <v>605</v>
      </c>
      <c r="D52" s="240"/>
      <c r="E52" s="344">
        <v>14750000</v>
      </c>
      <c r="F52" s="344">
        <v>15530506</v>
      </c>
      <c r="G52" s="505">
        <v>15315506</v>
      </c>
      <c r="H52" s="506">
        <v>0</v>
      </c>
      <c r="I52" s="342">
        <f t="shared" si="28"/>
        <v>15315506</v>
      </c>
      <c r="J52" s="30"/>
      <c r="K52" s="70" t="s">
        <v>33</v>
      </c>
      <c r="L52" s="71">
        <v>129</v>
      </c>
      <c r="M52" s="72">
        <v>240627629</v>
      </c>
      <c r="N52" s="142">
        <v>115</v>
      </c>
      <c r="O52" s="76">
        <v>109650000</v>
      </c>
      <c r="R52" s="77"/>
      <c r="S52" s="143"/>
      <c r="T52" s="30"/>
      <c r="U52" s="136">
        <f t="shared" si="9"/>
        <v>15315506</v>
      </c>
      <c r="W52" s="400">
        <v>4990</v>
      </c>
      <c r="Y52" s="492"/>
    </row>
    <row r="53" spans="1:25" s="17" customFormat="1" ht="42.75" x14ac:dyDescent="0.2">
      <c r="A53" s="346" t="s">
        <v>4</v>
      </c>
      <c r="B53" s="316" t="s">
        <v>122</v>
      </c>
      <c r="C53" s="312">
        <v>615</v>
      </c>
      <c r="D53" s="27"/>
      <c r="E53" s="276">
        <v>4000000</v>
      </c>
      <c r="F53" s="276">
        <v>4045643</v>
      </c>
      <c r="G53" s="485">
        <v>3829714</v>
      </c>
      <c r="H53" s="287">
        <v>138467.79999999999</v>
      </c>
      <c r="I53" s="342">
        <f>G53-H53</f>
        <v>3691246.2</v>
      </c>
      <c r="J53" s="30"/>
      <c r="K53" s="70" t="s">
        <v>26</v>
      </c>
      <c r="L53" s="71">
        <v>69</v>
      </c>
      <c r="M53" s="72">
        <v>6814652</v>
      </c>
      <c r="N53" s="73">
        <v>69</v>
      </c>
      <c r="O53" s="74">
        <v>4000000</v>
      </c>
      <c r="R53" s="69"/>
      <c r="S53" s="138"/>
      <c r="T53" s="139"/>
      <c r="U53" s="72">
        <f>G53-H53</f>
        <v>3691246.2</v>
      </c>
      <c r="W53" s="507">
        <v>9392</v>
      </c>
      <c r="Y53" s="492"/>
    </row>
    <row r="54" spans="1:25" s="17" customFormat="1" ht="14.25" x14ac:dyDescent="0.2">
      <c r="A54" s="266" t="s">
        <v>4</v>
      </c>
      <c r="B54" s="332" t="s">
        <v>123</v>
      </c>
      <c r="C54" s="348"/>
      <c r="D54" s="349"/>
      <c r="E54" s="276">
        <f>SUM(E55,E56)</f>
        <v>13850000</v>
      </c>
      <c r="F54" s="276">
        <f>SUM(F55:F56)</f>
        <v>11854333</v>
      </c>
      <c r="G54" s="394">
        <f>SUM(G55:G56)</f>
        <v>11854333</v>
      </c>
      <c r="H54" s="281">
        <f>SUM(H55:H56)</f>
        <v>0</v>
      </c>
      <c r="I54" s="276">
        <f>SUM(I55:I56)</f>
        <v>11854333</v>
      </c>
      <c r="J54" s="30"/>
      <c r="K54" s="146" t="s">
        <v>18</v>
      </c>
      <c r="L54" s="32">
        <f>SUM(L55:L56)</f>
        <v>11</v>
      </c>
      <c r="M54" s="29">
        <f>SUM(M55:M56)</f>
        <v>52200000</v>
      </c>
      <c r="N54" s="33">
        <f>SUM(N55:N56)</f>
        <v>10</v>
      </c>
      <c r="O54" s="29">
        <f>SUM(O55:O56)</f>
        <v>13600000</v>
      </c>
      <c r="R54" s="95"/>
      <c r="S54" s="80">
        <f t="shared" ref="S54" si="29">SUM(S55:S56)</f>
        <v>0</v>
      </c>
      <c r="T54" s="30"/>
      <c r="U54" s="136">
        <f>G54-H54</f>
        <v>11854333</v>
      </c>
      <c r="W54" s="399">
        <f>R54-S54</f>
        <v>0</v>
      </c>
      <c r="Y54" s="492"/>
    </row>
    <row r="55" spans="1:25" s="17" customFormat="1" ht="14.25" x14ac:dyDescent="0.2">
      <c r="A55" s="268" t="s">
        <v>5</v>
      </c>
      <c r="B55" s="272" t="s">
        <v>124</v>
      </c>
      <c r="C55" s="350">
        <v>650</v>
      </c>
      <c r="D55" s="351"/>
      <c r="E55" s="277">
        <v>7300000</v>
      </c>
      <c r="F55" s="277">
        <v>5396333</v>
      </c>
      <c r="G55" s="409">
        <v>5396333</v>
      </c>
      <c r="H55" s="277">
        <v>0</v>
      </c>
      <c r="I55" s="277">
        <f>G55-H55</f>
        <v>5396333</v>
      </c>
      <c r="J55" s="30"/>
      <c r="K55" s="25" t="s">
        <v>37</v>
      </c>
      <c r="L55" s="147">
        <v>8</v>
      </c>
      <c r="M55" s="148">
        <v>31950000</v>
      </c>
      <c r="N55" s="38">
        <v>7</v>
      </c>
      <c r="O55" s="83">
        <v>7300000</v>
      </c>
      <c r="R55" s="77"/>
      <c r="S55" s="149"/>
      <c r="T55" s="30"/>
      <c r="U55" s="132">
        <f>G55-H55</f>
        <v>5396333</v>
      </c>
      <c r="W55" s="508">
        <f>R55-S55</f>
        <v>0</v>
      </c>
      <c r="Y55" s="492"/>
    </row>
    <row r="56" spans="1:25" s="17" customFormat="1" ht="14.25" x14ac:dyDescent="0.2">
      <c r="A56" s="339"/>
      <c r="B56" s="347" t="s">
        <v>125</v>
      </c>
      <c r="C56" s="352">
        <v>651</v>
      </c>
      <c r="D56" s="353"/>
      <c r="E56" s="278">
        <v>6550000</v>
      </c>
      <c r="F56" s="278">
        <v>6458000</v>
      </c>
      <c r="G56" s="300">
        <v>6458000</v>
      </c>
      <c r="H56" s="278">
        <v>0</v>
      </c>
      <c r="I56" s="278">
        <f>G56-H56</f>
        <v>6458000</v>
      </c>
      <c r="J56" s="30"/>
      <c r="K56" s="54" t="s">
        <v>37</v>
      </c>
      <c r="L56" s="147">
        <v>3</v>
      </c>
      <c r="M56" s="148">
        <v>20250000</v>
      </c>
      <c r="N56" s="59">
        <v>3</v>
      </c>
      <c r="O56" s="83">
        <v>6300000</v>
      </c>
      <c r="R56" s="46"/>
      <c r="S56" s="149"/>
      <c r="T56" s="30"/>
      <c r="U56" s="134">
        <f>G56-H56</f>
        <v>6458000</v>
      </c>
      <c r="W56" s="509">
        <f>R56-S56</f>
        <v>0</v>
      </c>
      <c r="Y56" s="492"/>
    </row>
    <row r="57" spans="1:25" s="17" customFormat="1" ht="42.75" x14ac:dyDescent="0.2">
      <c r="A57" s="317" t="s">
        <v>4</v>
      </c>
      <c r="B57" s="308" t="s">
        <v>126</v>
      </c>
      <c r="C57" s="312">
        <v>695</v>
      </c>
      <c r="D57" s="27"/>
      <c r="E57" s="345">
        <v>10000000</v>
      </c>
      <c r="F57" s="345">
        <v>9276261</v>
      </c>
      <c r="G57" s="505">
        <v>7478261</v>
      </c>
      <c r="H57" s="506">
        <v>363000</v>
      </c>
      <c r="I57" s="342">
        <f>G57-H57</f>
        <v>7115261</v>
      </c>
      <c r="J57" s="30"/>
      <c r="K57" s="70"/>
      <c r="L57" s="71"/>
      <c r="M57" s="72"/>
      <c r="N57" s="73"/>
      <c r="O57" s="144"/>
      <c r="R57" s="77"/>
      <c r="S57" s="143"/>
      <c r="T57" s="30"/>
      <c r="U57" s="145"/>
      <c r="W57" s="400">
        <v>450261</v>
      </c>
      <c r="Y57" s="492"/>
    </row>
    <row r="58" spans="1:25" s="223" customFormat="1" x14ac:dyDescent="0.25">
      <c r="A58" s="544" t="s">
        <v>63</v>
      </c>
      <c r="B58" s="355"/>
      <c r="C58" s="356"/>
      <c r="D58" s="222"/>
      <c r="E58" s="362">
        <f t="shared" ref="E58" si="30">SUM(E59,E63,E65,E64,E66)</f>
        <v>61000000</v>
      </c>
      <c r="F58" s="362">
        <f>SUM(F59,F63,F64,F66)</f>
        <v>64000000</v>
      </c>
      <c r="G58" s="362">
        <f t="shared" ref="G58:H58" si="31">SUM(G59,G63,G64,G66)</f>
        <v>63101000</v>
      </c>
      <c r="H58" s="362">
        <f t="shared" si="31"/>
        <v>66219.5</v>
      </c>
      <c r="I58" s="362">
        <f>SUM(I59,I63,I64,I66)</f>
        <v>63034780.5</v>
      </c>
      <c r="J58" s="362">
        <f t="shared" ref="J58:W58" si="32">SUM(J59,J63,J64,J66)</f>
        <v>0</v>
      </c>
      <c r="K58" s="362">
        <f t="shared" si="32"/>
        <v>0</v>
      </c>
      <c r="L58" s="362">
        <f t="shared" si="32"/>
        <v>739</v>
      </c>
      <c r="M58" s="362">
        <f t="shared" si="32"/>
        <v>91097642.530000001</v>
      </c>
      <c r="N58" s="362">
        <f t="shared" si="32"/>
        <v>576</v>
      </c>
      <c r="O58" s="362">
        <f t="shared" si="32"/>
        <v>40765000</v>
      </c>
      <c r="P58" s="362">
        <f t="shared" si="32"/>
        <v>0</v>
      </c>
      <c r="Q58" s="362">
        <f t="shared" si="32"/>
        <v>0</v>
      </c>
      <c r="R58" s="362">
        <f t="shared" si="32"/>
        <v>0</v>
      </c>
      <c r="S58" s="362">
        <f t="shared" si="32"/>
        <v>0</v>
      </c>
      <c r="T58" s="362">
        <f t="shared" si="32"/>
        <v>0</v>
      </c>
      <c r="U58" s="362">
        <f t="shared" si="32"/>
        <v>63034780.5</v>
      </c>
      <c r="V58" s="362">
        <f t="shared" si="32"/>
        <v>0</v>
      </c>
      <c r="W58" s="545">
        <f t="shared" si="32"/>
        <v>58000</v>
      </c>
      <c r="Y58" s="499"/>
    </row>
    <row r="59" spans="1:25" s="17" customFormat="1" ht="14.25" x14ac:dyDescent="0.2">
      <c r="A59" s="290" t="s">
        <v>4</v>
      </c>
      <c r="B59" s="271" t="s">
        <v>127</v>
      </c>
      <c r="C59" s="357"/>
      <c r="D59" s="135"/>
      <c r="E59" s="281">
        <f>SUM(E60,E61,E62)</f>
        <v>16500000</v>
      </c>
      <c r="F59" s="281">
        <f>SUM(F60:F62)</f>
        <v>16224000</v>
      </c>
      <c r="G59" s="431">
        <f>SUM(G60:G62)</f>
        <v>15561000</v>
      </c>
      <c r="H59" s="281">
        <f t="shared" ref="H59" si="33">SUM(H60:H62)</f>
        <v>0</v>
      </c>
      <c r="I59" s="281">
        <f>SUM(I60:I62)</f>
        <v>15561000</v>
      </c>
      <c r="J59" s="30"/>
      <c r="K59" s="176" t="s">
        <v>18</v>
      </c>
      <c r="L59" s="78">
        <f>SUM(L60:L62)</f>
        <v>102</v>
      </c>
      <c r="M59" s="95">
        <f>SUM(M60:M62)</f>
        <v>25336269.330000002</v>
      </c>
      <c r="N59" s="96">
        <f>SUM(N60:N62)</f>
        <v>94</v>
      </c>
      <c r="O59" s="95">
        <f>SUM(O60:O62)</f>
        <v>13500000</v>
      </c>
      <c r="R59" s="95"/>
      <c r="S59" s="95">
        <f t="shared" ref="S59" si="34">SUM(S60:S62)</f>
        <v>0</v>
      </c>
      <c r="T59" s="30"/>
      <c r="U59" s="122">
        <f t="shared" si="9"/>
        <v>15561000</v>
      </c>
      <c r="W59" s="379">
        <f t="shared" ref="W59:W62" si="35">R59-S59</f>
        <v>0</v>
      </c>
      <c r="Y59" s="492"/>
    </row>
    <row r="60" spans="1:25" s="35" customFormat="1" ht="12.75" x14ac:dyDescent="0.2">
      <c r="A60" s="267" t="s">
        <v>5</v>
      </c>
      <c r="B60" s="272" t="s">
        <v>128</v>
      </c>
      <c r="C60" s="269">
        <v>550</v>
      </c>
      <c r="D60" s="22"/>
      <c r="E60" s="277">
        <v>12000000</v>
      </c>
      <c r="F60" s="277">
        <v>13084000</v>
      </c>
      <c r="G60" s="409">
        <v>12634000</v>
      </c>
      <c r="H60" s="277">
        <v>0</v>
      </c>
      <c r="I60" s="277">
        <f>G60-H60</f>
        <v>12634000</v>
      </c>
      <c r="J60" s="24"/>
      <c r="K60" s="25" t="s">
        <v>34</v>
      </c>
      <c r="L60" s="38">
        <v>62</v>
      </c>
      <c r="M60" s="39">
        <v>21324925.120000001</v>
      </c>
      <c r="N60" s="40">
        <v>54</v>
      </c>
      <c r="O60" s="41">
        <v>10500000</v>
      </c>
      <c r="R60" s="23"/>
      <c r="S60" s="51"/>
      <c r="T60" s="24"/>
      <c r="U60" s="132">
        <f t="shared" si="9"/>
        <v>12634000</v>
      </c>
      <c r="W60" s="270">
        <f t="shared" si="35"/>
        <v>0</v>
      </c>
      <c r="Y60" s="83"/>
    </row>
    <row r="61" spans="1:25" s="35" customFormat="1" ht="12.75" x14ac:dyDescent="0.2">
      <c r="A61" s="268"/>
      <c r="B61" s="272" t="s">
        <v>129</v>
      </c>
      <c r="C61" s="269">
        <v>551</v>
      </c>
      <c r="D61" s="22"/>
      <c r="E61" s="277">
        <v>1500000</v>
      </c>
      <c r="F61" s="277">
        <v>1010000</v>
      </c>
      <c r="G61" s="409">
        <v>980000</v>
      </c>
      <c r="H61" s="277">
        <v>0</v>
      </c>
      <c r="I61" s="277">
        <f t="shared" ref="I61:I62" si="36">G61-H61</f>
        <v>980000</v>
      </c>
      <c r="J61" s="24"/>
      <c r="K61" s="25" t="s">
        <v>34</v>
      </c>
      <c r="L61" s="38">
        <v>30</v>
      </c>
      <c r="M61" s="39">
        <v>1305041</v>
      </c>
      <c r="N61" s="40">
        <v>30</v>
      </c>
      <c r="O61" s="41">
        <v>1305041</v>
      </c>
      <c r="R61" s="23"/>
      <c r="S61" s="51"/>
      <c r="T61" s="24"/>
      <c r="U61" s="132">
        <f t="shared" si="9"/>
        <v>980000</v>
      </c>
      <c r="W61" s="270">
        <f t="shared" si="35"/>
        <v>0</v>
      </c>
      <c r="Y61" s="83"/>
    </row>
    <row r="62" spans="1:25" s="50" customFormat="1" ht="38.25" x14ac:dyDescent="0.2">
      <c r="A62" s="292"/>
      <c r="B62" s="293" t="s">
        <v>130</v>
      </c>
      <c r="C62" s="293">
        <v>552</v>
      </c>
      <c r="D62" s="36"/>
      <c r="E62" s="278">
        <v>3000000</v>
      </c>
      <c r="F62" s="278">
        <v>2130000</v>
      </c>
      <c r="G62" s="300">
        <v>1947000</v>
      </c>
      <c r="H62" s="278">
        <v>0</v>
      </c>
      <c r="I62" s="278">
        <f t="shared" si="36"/>
        <v>1947000</v>
      </c>
      <c r="J62" s="98"/>
      <c r="K62" s="54" t="s">
        <v>34</v>
      </c>
      <c r="L62" s="59">
        <v>10</v>
      </c>
      <c r="M62" s="53">
        <v>2706303.21</v>
      </c>
      <c r="N62" s="99">
        <v>10</v>
      </c>
      <c r="O62" s="150">
        <v>1694959</v>
      </c>
      <c r="P62" s="100"/>
      <c r="Q62" s="100"/>
      <c r="R62" s="37"/>
      <c r="S62" s="133"/>
      <c r="T62" s="98"/>
      <c r="U62" s="134">
        <f t="shared" si="9"/>
        <v>1947000</v>
      </c>
      <c r="V62" s="100"/>
      <c r="W62" s="274">
        <f t="shared" si="35"/>
        <v>0</v>
      </c>
      <c r="Y62" s="492"/>
    </row>
    <row r="63" spans="1:25" s="82" customFormat="1" ht="28.5" x14ac:dyDescent="0.2">
      <c r="A63" s="339" t="s">
        <v>4</v>
      </c>
      <c r="B63" s="315" t="s">
        <v>131</v>
      </c>
      <c r="C63" s="340">
        <v>555</v>
      </c>
      <c r="D63" s="244"/>
      <c r="E63" s="342">
        <v>26000000</v>
      </c>
      <c r="F63" s="342">
        <v>29276000</v>
      </c>
      <c r="G63" s="479">
        <v>29040000</v>
      </c>
      <c r="H63" s="342">
        <v>63590</v>
      </c>
      <c r="I63" s="342">
        <f>G63-H63</f>
        <v>28976410</v>
      </c>
      <c r="J63" s="30"/>
      <c r="K63" s="64" t="s">
        <v>40</v>
      </c>
      <c r="L63" s="65">
        <v>563</v>
      </c>
      <c r="M63" s="66">
        <v>58587326</v>
      </c>
      <c r="N63" s="67">
        <v>416</v>
      </c>
      <c r="O63" s="151">
        <v>21465000</v>
      </c>
      <c r="R63" s="46"/>
      <c r="S63" s="152"/>
      <c r="T63" s="30"/>
      <c r="U63" s="46">
        <f t="shared" ref="U63:U87" si="37">G63-H63</f>
        <v>28976410</v>
      </c>
      <c r="W63" s="453">
        <v>58000</v>
      </c>
      <c r="Y63" s="83"/>
    </row>
    <row r="64" spans="1:25" ht="29.25" customHeight="1" x14ac:dyDescent="0.25">
      <c r="A64" s="317" t="s">
        <v>4</v>
      </c>
      <c r="B64" s="315" t="s">
        <v>132</v>
      </c>
      <c r="C64" s="318">
        <v>610</v>
      </c>
      <c r="D64" s="240"/>
      <c r="E64" s="287">
        <v>14500000</v>
      </c>
      <c r="F64" s="287">
        <v>14500000</v>
      </c>
      <c r="G64" s="485">
        <v>14500000</v>
      </c>
      <c r="H64" s="287">
        <v>0</v>
      </c>
      <c r="I64" s="287">
        <f>G64-H64</f>
        <v>14500000</v>
      </c>
      <c r="J64" s="30"/>
      <c r="K64" s="70" t="s">
        <v>35</v>
      </c>
      <c r="L64" s="71">
        <v>8</v>
      </c>
      <c r="M64" s="72">
        <v>4950000</v>
      </c>
      <c r="N64" s="73">
        <v>8</v>
      </c>
      <c r="O64" s="74">
        <v>4950000</v>
      </c>
      <c r="P64" s="49"/>
      <c r="Q64" s="49"/>
      <c r="R64" s="46"/>
      <c r="S64" s="138"/>
      <c r="T64" s="30"/>
      <c r="U64" s="107">
        <f>G64-H64</f>
        <v>14500000</v>
      </c>
      <c r="V64" s="17"/>
      <c r="W64" s="457">
        <v>0</v>
      </c>
    </row>
    <row r="65" spans="1:25" s="50" customFormat="1" hidden="1" x14ac:dyDescent="0.25">
      <c r="A65" s="359" t="s">
        <v>4</v>
      </c>
      <c r="B65" s="360" t="s">
        <v>11</v>
      </c>
      <c r="C65" s="361">
        <v>670</v>
      </c>
      <c r="D65" s="22"/>
      <c r="E65" s="306"/>
      <c r="F65" s="77">
        <v>11790000</v>
      </c>
      <c r="G65" s="79">
        <v>11790000</v>
      </c>
      <c r="H65" s="77">
        <v>950000</v>
      </c>
      <c r="I65" s="69">
        <f t="shared" ref="I65" si="38">G65-H65</f>
        <v>10840000</v>
      </c>
      <c r="J65" s="24"/>
      <c r="K65" s="70" t="s">
        <v>36</v>
      </c>
      <c r="L65" s="78">
        <v>33</v>
      </c>
      <c r="M65" s="95">
        <v>68127165</v>
      </c>
      <c r="N65" s="103">
        <v>27</v>
      </c>
      <c r="O65" s="104">
        <v>13090000</v>
      </c>
      <c r="R65" s="26"/>
      <c r="S65" s="51"/>
      <c r="T65" s="24"/>
      <c r="U65" s="107">
        <f t="shared" si="37"/>
        <v>10840000</v>
      </c>
      <c r="W65" s="75">
        <v>19000</v>
      </c>
      <c r="Y65" s="492"/>
    </row>
    <row r="66" spans="1:25" ht="29.25" customHeight="1" thickBot="1" x14ac:dyDescent="0.3">
      <c r="A66" s="358" t="s">
        <v>4</v>
      </c>
      <c r="B66" s="559" t="s">
        <v>133</v>
      </c>
      <c r="C66" s="560">
        <v>620</v>
      </c>
      <c r="D66" s="241"/>
      <c r="E66" s="363">
        <v>4000000</v>
      </c>
      <c r="F66" s="363">
        <v>4000000</v>
      </c>
      <c r="G66" s="502">
        <v>4000000</v>
      </c>
      <c r="H66" s="279">
        <v>2629.5</v>
      </c>
      <c r="I66" s="363">
        <f>G66-H66</f>
        <v>3997370.5</v>
      </c>
      <c r="J66" s="85"/>
      <c r="K66" s="124" t="s">
        <v>22</v>
      </c>
      <c r="L66" s="153">
        <v>66</v>
      </c>
      <c r="M66" s="123">
        <v>2224047.2000000002</v>
      </c>
      <c r="N66" s="153">
        <v>58</v>
      </c>
      <c r="O66" s="102">
        <v>850000</v>
      </c>
      <c r="P66" s="89"/>
      <c r="Q66" s="89"/>
      <c r="R66" s="102"/>
      <c r="S66" s="154"/>
      <c r="T66" s="85"/>
      <c r="U66" s="84">
        <f t="shared" si="37"/>
        <v>3997370.5</v>
      </c>
      <c r="V66" s="13"/>
      <c r="W66" s="380">
        <v>0</v>
      </c>
    </row>
    <row r="67" spans="1:25" ht="15.75" thickBot="1" x14ac:dyDescent="0.3">
      <c r="A67" s="364" t="s">
        <v>12</v>
      </c>
      <c r="B67" s="254"/>
      <c r="C67" s="255"/>
      <c r="D67" s="254">
        <v>14</v>
      </c>
      <c r="E67" s="375">
        <f>SUM(E68,E73,E76,E77)</f>
        <v>16675000</v>
      </c>
      <c r="F67" s="375">
        <f>SUM(F68,F73,F76,F77)</f>
        <v>16675000</v>
      </c>
      <c r="G67" s="375">
        <f t="shared" ref="G67:I67" si="39">SUM(G68,G73,G76,G77)</f>
        <v>16046395</v>
      </c>
      <c r="H67" s="375">
        <f t="shared" si="39"/>
        <v>224500</v>
      </c>
      <c r="I67" s="375">
        <f t="shared" si="39"/>
        <v>15821895</v>
      </c>
      <c r="J67" s="375">
        <f t="shared" ref="J67" si="40">SUM(J68,J73,J76,J77)</f>
        <v>0</v>
      </c>
      <c r="K67" s="375">
        <f t="shared" ref="K67" si="41">SUM(K68,K73,K76,K77)</f>
        <v>0</v>
      </c>
      <c r="L67" s="375">
        <f t="shared" ref="L67" si="42">SUM(L68,L73,L76,L77)</f>
        <v>85</v>
      </c>
      <c r="M67" s="375">
        <f t="shared" ref="M67" si="43">SUM(M68,M73,M76,M77)</f>
        <v>14872671</v>
      </c>
      <c r="N67" s="375">
        <f t="shared" ref="N67" si="44">SUM(N68,N73,N76,N77)</f>
        <v>80</v>
      </c>
      <c r="O67" s="375">
        <f t="shared" ref="O67" si="45">SUM(O68,O73,O76,O77)</f>
        <v>14059947</v>
      </c>
      <c r="P67" s="375">
        <f t="shared" ref="P67" si="46">SUM(P68,P73,P76,P77)</f>
        <v>0</v>
      </c>
      <c r="Q67" s="375">
        <f t="shared" ref="Q67" si="47">SUM(Q68,Q73,Q76,Q77)</f>
        <v>0</v>
      </c>
      <c r="R67" s="375">
        <f t="shared" ref="R67" si="48">SUM(R68,R73,R76,R77)</f>
        <v>0</v>
      </c>
      <c r="S67" s="375">
        <f t="shared" ref="S67" si="49">SUM(S68,S73,S76,S77)</f>
        <v>0</v>
      </c>
      <c r="T67" s="375">
        <f t="shared" ref="T67" si="50">SUM(T68,T73,T76,T77)</f>
        <v>0</v>
      </c>
      <c r="U67" s="375">
        <f t="shared" ref="U67" si="51">SUM(U68,U73,U76,U77)</f>
        <v>15821895</v>
      </c>
      <c r="V67" s="375">
        <f t="shared" ref="V67" si="52">SUM(V68,V73,V76,V77)</f>
        <v>0</v>
      </c>
      <c r="W67" s="381">
        <f t="shared" ref="W67" si="53">SUM(W68,W73,W76,W77)</f>
        <v>89211.32</v>
      </c>
    </row>
    <row r="68" spans="1:25" ht="15" customHeight="1" x14ac:dyDescent="0.25">
      <c r="A68" s="290" t="s">
        <v>4</v>
      </c>
      <c r="B68" s="280" t="s">
        <v>77</v>
      </c>
      <c r="C68" s="243"/>
      <c r="D68" s="135"/>
      <c r="E68" s="281">
        <f>SUM(E69,E70,E71,E72)</f>
        <v>2625000</v>
      </c>
      <c r="F68" s="281">
        <f>SUM(F69,F70,F71,F72)</f>
        <v>3391929</v>
      </c>
      <c r="G68" s="281">
        <f>SUM(G69,G70,G71,G72)</f>
        <v>3391929</v>
      </c>
      <c r="H68" s="281">
        <f t="shared" ref="H68" si="54">SUM(H69,H70,H71,H72)</f>
        <v>0</v>
      </c>
      <c r="I68" s="281">
        <f>SUM(I69:I72)</f>
        <v>3391929</v>
      </c>
      <c r="J68" s="30"/>
      <c r="K68" s="19" t="s">
        <v>18</v>
      </c>
      <c r="L68" s="78">
        <f>SUM(L69:L72)</f>
        <v>11</v>
      </c>
      <c r="M68" s="79">
        <f>SUM(M69:M72)</f>
        <v>2774724</v>
      </c>
      <c r="N68" s="78">
        <f>SUM(N69:N72)</f>
        <v>11</v>
      </c>
      <c r="O68" s="95">
        <f>SUM(O69:O72)</f>
        <v>2250000</v>
      </c>
      <c r="P68" s="49"/>
      <c r="Q68" s="49"/>
      <c r="R68" s="95"/>
      <c r="S68" s="80">
        <f>SUM(S69:S72)</f>
        <v>0</v>
      </c>
      <c r="T68" s="30"/>
      <c r="U68" s="157">
        <f t="shared" si="37"/>
        <v>3391929</v>
      </c>
      <c r="V68" s="17"/>
      <c r="W68" s="257">
        <f>SUM(W69:W72)</f>
        <v>0</v>
      </c>
    </row>
    <row r="69" spans="1:25" s="52" customFormat="1" ht="15" customHeight="1" x14ac:dyDescent="0.2">
      <c r="A69" s="267" t="s">
        <v>5</v>
      </c>
      <c r="B69" s="269" t="s">
        <v>78</v>
      </c>
      <c r="C69" s="269">
        <v>575</v>
      </c>
      <c r="D69" s="22"/>
      <c r="E69" s="277">
        <v>1825000</v>
      </c>
      <c r="F69" s="277">
        <v>2000000</v>
      </c>
      <c r="G69" s="277">
        <v>2000000</v>
      </c>
      <c r="H69" s="277">
        <v>0</v>
      </c>
      <c r="I69" s="277">
        <f>G69-H69</f>
        <v>2000000</v>
      </c>
      <c r="J69" s="24"/>
      <c r="K69" s="25" t="s">
        <v>27</v>
      </c>
      <c r="L69" s="38">
        <v>5</v>
      </c>
      <c r="M69" s="83">
        <v>1624000</v>
      </c>
      <c r="N69" s="38">
        <v>5</v>
      </c>
      <c r="O69" s="23">
        <v>1250000</v>
      </c>
      <c r="P69" s="50"/>
      <c r="Q69" s="50"/>
      <c r="R69" s="23"/>
      <c r="S69" s="51"/>
      <c r="T69" s="24"/>
      <c r="U69" s="158">
        <f t="shared" si="37"/>
        <v>2000000</v>
      </c>
      <c r="V69" s="35"/>
      <c r="W69" s="256">
        <f>R69-S69</f>
        <v>0</v>
      </c>
      <c r="Y69" s="184"/>
    </row>
    <row r="70" spans="1:25" s="52" customFormat="1" ht="15" customHeight="1" x14ac:dyDescent="0.2">
      <c r="A70" s="268"/>
      <c r="B70" s="269" t="s">
        <v>79</v>
      </c>
      <c r="C70" s="269">
        <v>577</v>
      </c>
      <c r="D70" s="22"/>
      <c r="E70" s="277">
        <v>300000</v>
      </c>
      <c r="F70" s="277">
        <v>591929</v>
      </c>
      <c r="G70" s="277">
        <v>591929</v>
      </c>
      <c r="H70" s="277">
        <v>0</v>
      </c>
      <c r="I70" s="277">
        <f t="shared" ref="I70:I72" si="55">G70-H70</f>
        <v>591929</v>
      </c>
      <c r="J70" s="24"/>
      <c r="K70" s="25" t="s">
        <v>27</v>
      </c>
      <c r="L70" s="38">
        <v>3</v>
      </c>
      <c r="M70" s="83">
        <v>416590</v>
      </c>
      <c r="N70" s="38">
        <v>3</v>
      </c>
      <c r="O70" s="23">
        <v>400000</v>
      </c>
      <c r="P70" s="50"/>
      <c r="Q70" s="50"/>
      <c r="R70" s="23"/>
      <c r="S70" s="51"/>
      <c r="T70" s="24"/>
      <c r="U70" s="158">
        <f t="shared" si="37"/>
        <v>591929</v>
      </c>
      <c r="V70" s="35"/>
      <c r="W70" s="256">
        <f>R70-S70</f>
        <v>0</v>
      </c>
      <c r="Y70" s="184"/>
    </row>
    <row r="71" spans="1:25" s="52" customFormat="1" ht="15" customHeight="1" x14ac:dyDescent="0.2">
      <c r="A71" s="268"/>
      <c r="B71" s="269" t="s">
        <v>80</v>
      </c>
      <c r="C71" s="269">
        <v>578</v>
      </c>
      <c r="D71" s="22"/>
      <c r="E71" s="277">
        <v>300000</v>
      </c>
      <c r="F71" s="277">
        <v>400000</v>
      </c>
      <c r="G71" s="277">
        <v>400000</v>
      </c>
      <c r="H71" s="277">
        <v>0</v>
      </c>
      <c r="I71" s="277">
        <f t="shared" si="55"/>
        <v>400000</v>
      </c>
      <c r="J71" s="24"/>
      <c r="K71" s="25" t="s">
        <v>27</v>
      </c>
      <c r="L71" s="38">
        <v>2</v>
      </c>
      <c r="M71" s="83">
        <v>534134</v>
      </c>
      <c r="N71" s="38">
        <v>2</v>
      </c>
      <c r="O71" s="23">
        <v>400000</v>
      </c>
      <c r="P71" s="50"/>
      <c r="Q71" s="50"/>
      <c r="R71" s="23"/>
      <c r="S71" s="51"/>
      <c r="T71" s="24"/>
      <c r="U71" s="158">
        <f t="shared" si="37"/>
        <v>400000</v>
      </c>
      <c r="V71" s="35"/>
      <c r="W71" s="256">
        <f>R71-S71</f>
        <v>0</v>
      </c>
      <c r="Y71" s="184"/>
    </row>
    <row r="72" spans="1:25" s="52" customFormat="1" ht="16.5" customHeight="1" x14ac:dyDescent="0.2">
      <c r="A72" s="268"/>
      <c r="B72" s="269" t="s">
        <v>81</v>
      </c>
      <c r="C72" s="269">
        <v>579</v>
      </c>
      <c r="D72" s="22"/>
      <c r="E72" s="277">
        <v>200000</v>
      </c>
      <c r="F72" s="277">
        <v>400000</v>
      </c>
      <c r="G72" s="277">
        <v>400000</v>
      </c>
      <c r="H72" s="278">
        <v>0</v>
      </c>
      <c r="I72" s="277">
        <f t="shared" si="55"/>
        <v>400000</v>
      </c>
      <c r="J72" s="24"/>
      <c r="K72" s="25" t="s">
        <v>27</v>
      </c>
      <c r="L72" s="38">
        <v>1</v>
      </c>
      <c r="M72" s="83">
        <v>200000</v>
      </c>
      <c r="N72" s="38">
        <v>1</v>
      </c>
      <c r="O72" s="23">
        <v>200000</v>
      </c>
      <c r="P72" s="50"/>
      <c r="Q72" s="50"/>
      <c r="R72" s="23"/>
      <c r="S72" s="51"/>
      <c r="T72" s="24"/>
      <c r="U72" s="158">
        <f t="shared" si="37"/>
        <v>400000</v>
      </c>
      <c r="V72" s="35"/>
      <c r="W72" s="258">
        <v>0</v>
      </c>
      <c r="Y72" s="184"/>
    </row>
    <row r="73" spans="1:25" ht="29.25" x14ac:dyDescent="0.25">
      <c r="A73" s="266" t="s">
        <v>4</v>
      </c>
      <c r="B73" s="282" t="s">
        <v>82</v>
      </c>
      <c r="C73" s="283"/>
      <c r="D73" s="27"/>
      <c r="E73" s="276">
        <f>SUM(E74,E75)</f>
        <v>2650000</v>
      </c>
      <c r="F73" s="276">
        <f>SUM(F74,F75)</f>
        <v>2650000</v>
      </c>
      <c r="G73" s="276">
        <f t="shared" ref="G73:H73" si="56">SUM(G74,G75)</f>
        <v>2621400</v>
      </c>
      <c r="H73" s="276">
        <f t="shared" si="56"/>
        <v>224500</v>
      </c>
      <c r="I73" s="276">
        <f>SUM(I74:I75)</f>
        <v>2396900</v>
      </c>
      <c r="J73" s="30"/>
      <c r="K73" s="31" t="s">
        <v>18</v>
      </c>
      <c r="L73" s="32">
        <f>SUM(L74:L75)</f>
        <v>54</v>
      </c>
      <c r="M73" s="56">
        <f>SUM(M74:M75)</f>
        <v>4572450</v>
      </c>
      <c r="N73" s="32">
        <f>SUM(N74:N75)</f>
        <v>50</v>
      </c>
      <c r="O73" s="29">
        <f>SUM(O74:O75)</f>
        <v>4434450</v>
      </c>
      <c r="P73" s="49"/>
      <c r="Q73" s="49"/>
      <c r="R73" s="29"/>
      <c r="S73" s="34">
        <f>SUM(S74:S75)</f>
        <v>0</v>
      </c>
      <c r="T73" s="30"/>
      <c r="U73" s="136">
        <f t="shared" si="37"/>
        <v>2396900</v>
      </c>
      <c r="V73" s="82"/>
      <c r="W73" s="259">
        <f>SUM(W74:W75)</f>
        <v>50233.32</v>
      </c>
    </row>
    <row r="74" spans="1:25" s="52" customFormat="1" ht="25.5" customHeight="1" x14ac:dyDescent="0.2">
      <c r="A74" s="267" t="s">
        <v>5</v>
      </c>
      <c r="B74" s="269" t="s">
        <v>83</v>
      </c>
      <c r="C74" s="272">
        <v>566</v>
      </c>
      <c r="D74" s="22"/>
      <c r="E74" s="277">
        <v>700000</v>
      </c>
      <c r="F74" s="277">
        <v>700000</v>
      </c>
      <c r="G74" s="277">
        <v>699400</v>
      </c>
      <c r="H74" s="277">
        <v>24500</v>
      </c>
      <c r="I74" s="277">
        <f>G74-H74</f>
        <v>674900</v>
      </c>
      <c r="J74" s="24"/>
      <c r="K74" s="25" t="s">
        <v>46</v>
      </c>
      <c r="L74" s="38">
        <v>42</v>
      </c>
      <c r="M74" s="83">
        <v>1386450</v>
      </c>
      <c r="N74" s="38">
        <v>38</v>
      </c>
      <c r="O74" s="23">
        <v>1248450</v>
      </c>
      <c r="P74" s="50"/>
      <c r="Q74" s="50"/>
      <c r="R74" s="23"/>
      <c r="S74" s="51"/>
      <c r="T74" s="24"/>
      <c r="U74" s="132">
        <f t="shared" si="37"/>
        <v>674900</v>
      </c>
      <c r="V74" s="35"/>
      <c r="W74" s="256">
        <v>50233.32</v>
      </c>
      <c r="Y74" s="184"/>
    </row>
    <row r="75" spans="1:25" s="52" customFormat="1" ht="19.5" customHeight="1" x14ac:dyDescent="0.2">
      <c r="A75" s="267"/>
      <c r="B75" s="269" t="s">
        <v>84</v>
      </c>
      <c r="C75" s="272">
        <v>675</v>
      </c>
      <c r="D75" s="22"/>
      <c r="E75" s="277">
        <v>1950000</v>
      </c>
      <c r="F75" s="277">
        <v>1950000</v>
      </c>
      <c r="G75" s="277">
        <v>1922000</v>
      </c>
      <c r="H75" s="277">
        <v>200000</v>
      </c>
      <c r="I75" s="277">
        <f>G75-H75</f>
        <v>1722000</v>
      </c>
      <c r="J75" s="24"/>
      <c r="K75" s="25" t="s">
        <v>47</v>
      </c>
      <c r="L75" s="38">
        <v>12</v>
      </c>
      <c r="M75" s="83">
        <v>3186000</v>
      </c>
      <c r="N75" s="38">
        <v>12</v>
      </c>
      <c r="O75" s="23">
        <v>3186000</v>
      </c>
      <c r="P75" s="50"/>
      <c r="Q75" s="50"/>
      <c r="R75" s="23"/>
      <c r="S75" s="51"/>
      <c r="T75" s="24"/>
      <c r="U75" s="134">
        <f t="shared" si="37"/>
        <v>1722000</v>
      </c>
      <c r="V75" s="35"/>
      <c r="W75" s="258">
        <v>0</v>
      </c>
      <c r="Y75" s="184"/>
    </row>
    <row r="76" spans="1:25" s="161" customFormat="1" ht="15" customHeight="1" x14ac:dyDescent="0.2">
      <c r="A76" s="285" t="s">
        <v>4</v>
      </c>
      <c r="B76" s="284" t="s">
        <v>85</v>
      </c>
      <c r="C76" s="286">
        <v>570</v>
      </c>
      <c r="D76" s="245"/>
      <c r="E76" s="287">
        <v>1500000</v>
      </c>
      <c r="F76" s="276">
        <v>1500000</v>
      </c>
      <c r="G76" s="470">
        <v>900000</v>
      </c>
      <c r="H76" s="287">
        <v>0</v>
      </c>
      <c r="I76" s="287">
        <f>G76-H76</f>
        <v>900000</v>
      </c>
      <c r="J76" s="30"/>
      <c r="K76" s="159" t="s">
        <v>52</v>
      </c>
      <c r="L76" s="71">
        <v>6</v>
      </c>
      <c r="M76" s="160">
        <v>1695497</v>
      </c>
      <c r="N76" s="71">
        <v>6</v>
      </c>
      <c r="O76" s="160">
        <v>1695497</v>
      </c>
      <c r="R76" s="162"/>
      <c r="S76" s="138"/>
      <c r="T76" s="163"/>
      <c r="U76" s="69">
        <f t="shared" si="37"/>
        <v>900000</v>
      </c>
      <c r="V76" s="164"/>
      <c r="W76" s="260">
        <f>R76-S76</f>
        <v>0</v>
      </c>
      <c r="Y76" s="500"/>
    </row>
    <row r="77" spans="1:25" s="167" customFormat="1" ht="29.25" x14ac:dyDescent="0.25">
      <c r="A77" s="266" t="s">
        <v>4</v>
      </c>
      <c r="B77" s="282" t="s">
        <v>86</v>
      </c>
      <c r="C77" s="283"/>
      <c r="D77" s="165"/>
      <c r="E77" s="288">
        <f>SUM(E78:E81)</f>
        <v>9900000</v>
      </c>
      <c r="F77" s="288">
        <f>SUM(F78:F81)</f>
        <v>9133071</v>
      </c>
      <c r="G77" s="288">
        <f t="shared" ref="G77:H77" si="57">SUM(G78:G81)</f>
        <v>9133066</v>
      </c>
      <c r="H77" s="288">
        <f t="shared" si="57"/>
        <v>0</v>
      </c>
      <c r="I77" s="288">
        <f>SUM(I78:I81)</f>
        <v>9133066</v>
      </c>
      <c r="J77" s="30"/>
      <c r="K77" s="166" t="s">
        <v>18</v>
      </c>
      <c r="L77" s="32">
        <f>SUM(L78:L79)</f>
        <v>14</v>
      </c>
      <c r="M77" s="56">
        <f>SUM(M78:M79)</f>
        <v>5830000</v>
      </c>
      <c r="N77" s="32">
        <f>SUM(N78:N79)</f>
        <v>13</v>
      </c>
      <c r="O77" s="28">
        <f>SUM(O78:O79)</f>
        <v>5680000</v>
      </c>
      <c r="R77" s="28"/>
      <c r="S77" s="34">
        <f t="shared" ref="S77" si="58">SUM(S78:S79)</f>
        <v>0</v>
      </c>
      <c r="T77" s="163"/>
      <c r="U77" s="136">
        <f t="shared" si="37"/>
        <v>9133066</v>
      </c>
      <c r="W77" s="259">
        <f>SUM(W78:W79)</f>
        <v>38978</v>
      </c>
      <c r="Y77" s="492"/>
    </row>
    <row r="78" spans="1:25" s="167" customFormat="1" ht="15" customHeight="1" x14ac:dyDescent="0.2">
      <c r="A78" s="267" t="s">
        <v>5</v>
      </c>
      <c r="B78" s="269" t="s">
        <v>87</v>
      </c>
      <c r="C78" s="272">
        <v>660</v>
      </c>
      <c r="D78" s="168"/>
      <c r="E78" s="277">
        <v>2500000</v>
      </c>
      <c r="F78" s="277">
        <v>1800000</v>
      </c>
      <c r="G78" s="277">
        <v>1800000</v>
      </c>
      <c r="H78" s="277">
        <v>0</v>
      </c>
      <c r="I78" s="277">
        <f>G78-H78</f>
        <v>1800000</v>
      </c>
      <c r="J78" s="24"/>
      <c r="K78" s="169" t="s">
        <v>28</v>
      </c>
      <c r="L78" s="38">
        <v>3</v>
      </c>
      <c r="M78" s="83">
        <v>2600000</v>
      </c>
      <c r="N78" s="38">
        <v>3</v>
      </c>
      <c r="O78" s="23">
        <v>2600000</v>
      </c>
      <c r="R78" s="57"/>
      <c r="S78" s="58"/>
      <c r="T78" s="163"/>
      <c r="U78" s="132">
        <f t="shared" si="37"/>
        <v>1800000</v>
      </c>
      <c r="W78" s="256">
        <f>R78-S78</f>
        <v>0</v>
      </c>
      <c r="Y78" s="492"/>
    </row>
    <row r="79" spans="1:25" s="167" customFormat="1" ht="15" customHeight="1" x14ac:dyDescent="0.2">
      <c r="A79" s="268"/>
      <c r="B79" s="269" t="s">
        <v>88</v>
      </c>
      <c r="C79" s="272">
        <v>661</v>
      </c>
      <c r="D79" s="168"/>
      <c r="E79" s="277">
        <v>7000000</v>
      </c>
      <c r="F79" s="277">
        <v>6940000</v>
      </c>
      <c r="G79" s="277">
        <v>6940000</v>
      </c>
      <c r="H79" s="277">
        <v>0</v>
      </c>
      <c r="I79" s="277">
        <f>G79-H79</f>
        <v>6940000</v>
      </c>
      <c r="J79" s="24"/>
      <c r="K79" s="169" t="s">
        <v>28</v>
      </c>
      <c r="L79" s="38">
        <v>11</v>
      </c>
      <c r="M79" s="83">
        <v>3230000</v>
      </c>
      <c r="N79" s="38">
        <v>10</v>
      </c>
      <c r="O79" s="23">
        <v>3080000</v>
      </c>
      <c r="R79" s="57"/>
      <c r="S79" s="58"/>
      <c r="T79" s="163"/>
      <c r="U79" s="132">
        <f t="shared" si="37"/>
        <v>6940000</v>
      </c>
      <c r="W79" s="256">
        <v>38978</v>
      </c>
      <c r="Y79" s="492"/>
    </row>
    <row r="80" spans="1:25" s="167" customFormat="1" ht="27" customHeight="1" x14ac:dyDescent="0.2">
      <c r="A80" s="267" t="s">
        <v>5</v>
      </c>
      <c r="B80" s="269" t="s">
        <v>89</v>
      </c>
      <c r="C80" s="272">
        <v>665</v>
      </c>
      <c r="D80" s="168"/>
      <c r="E80" s="277">
        <v>200000</v>
      </c>
      <c r="F80" s="277">
        <v>70005</v>
      </c>
      <c r="G80" s="510">
        <v>70000</v>
      </c>
      <c r="H80" s="277">
        <v>0</v>
      </c>
      <c r="I80" s="277">
        <f>G80-H80</f>
        <v>70000</v>
      </c>
      <c r="J80" s="24"/>
      <c r="K80" s="169" t="s">
        <v>29</v>
      </c>
      <c r="L80" s="38">
        <v>1</v>
      </c>
      <c r="M80" s="171">
        <v>200000</v>
      </c>
      <c r="N80" s="38">
        <v>1</v>
      </c>
      <c r="O80" s="170">
        <v>200000</v>
      </c>
      <c r="R80" s="57"/>
      <c r="S80" s="58"/>
      <c r="T80" s="163"/>
      <c r="U80" s="132">
        <f t="shared" si="37"/>
        <v>70000</v>
      </c>
      <c r="W80" s="256">
        <v>70000</v>
      </c>
      <c r="Y80" s="492"/>
    </row>
    <row r="81" spans="1:25" s="167" customFormat="1" ht="26.25" thickBot="1" x14ac:dyDescent="0.25">
      <c r="A81" s="268"/>
      <c r="B81" s="269" t="s">
        <v>90</v>
      </c>
      <c r="C81" s="272">
        <v>666</v>
      </c>
      <c r="D81" s="168"/>
      <c r="E81" s="277">
        <v>200000</v>
      </c>
      <c r="F81" s="277">
        <v>323066</v>
      </c>
      <c r="G81" s="277">
        <v>323066</v>
      </c>
      <c r="H81" s="277">
        <v>0</v>
      </c>
      <c r="I81" s="277">
        <f>G81-H81</f>
        <v>323066</v>
      </c>
      <c r="J81" s="24"/>
      <c r="K81" s="169" t="s">
        <v>29</v>
      </c>
      <c r="L81" s="38">
        <v>3</v>
      </c>
      <c r="M81" s="83">
        <v>262880</v>
      </c>
      <c r="N81" s="38">
        <v>3</v>
      </c>
      <c r="O81" s="23">
        <v>262880</v>
      </c>
      <c r="R81" s="57"/>
      <c r="S81" s="58"/>
      <c r="T81" s="163"/>
      <c r="U81" s="132">
        <f t="shared" si="37"/>
        <v>323066</v>
      </c>
      <c r="W81" s="256">
        <v>180363</v>
      </c>
      <c r="Y81" s="492"/>
    </row>
    <row r="82" spans="1:25" ht="15.75" thickBot="1" x14ac:dyDescent="0.3">
      <c r="A82" s="364" t="s">
        <v>13</v>
      </c>
      <c r="B82" s="365"/>
      <c r="C82" s="366"/>
      <c r="D82" s="365">
        <v>18</v>
      </c>
      <c r="E82" s="375">
        <f>SUM(E83,E88,E91)</f>
        <v>21000000</v>
      </c>
      <c r="F82" s="375">
        <f>SUM(F83,F88,F91)</f>
        <v>21000000</v>
      </c>
      <c r="G82" s="375">
        <f>SUM(G83,G88,G91)</f>
        <v>21097745</v>
      </c>
      <c r="H82" s="375">
        <f>SUM(H83,H88,H91)</f>
        <v>524127.06000000006</v>
      </c>
      <c r="I82" s="375">
        <f>SUM(I83,I88,I91)</f>
        <v>20573617.940000001</v>
      </c>
      <c r="J82" s="224"/>
      <c r="K82" s="172" t="s">
        <v>18</v>
      </c>
      <c r="L82" s="155">
        <f>SUM(L83,L88,L91)</f>
        <v>521</v>
      </c>
      <c r="M82" s="173">
        <f>SUM(M83,M88,M91)</f>
        <v>35336493</v>
      </c>
      <c r="N82" s="156">
        <f>SUM(N83,N88,N91)</f>
        <v>492</v>
      </c>
      <c r="O82" s="174">
        <f>SUM(O83,O88,O91)</f>
        <v>25953500</v>
      </c>
      <c r="P82" s="225"/>
      <c r="Q82" s="225"/>
      <c r="R82" s="174"/>
      <c r="S82" s="16" t="e">
        <f>SUM(S83,#REF!,S88,S91)</f>
        <v>#REF!</v>
      </c>
      <c r="T82" s="175"/>
      <c r="U82" s="44">
        <f t="shared" si="37"/>
        <v>20573617.940000001</v>
      </c>
      <c r="V82" s="20"/>
      <c r="W82" s="381">
        <f>SUM(W83,W88,W91)</f>
        <v>395000</v>
      </c>
    </row>
    <row r="83" spans="1:25" ht="30" customHeight="1" x14ac:dyDescent="0.2">
      <c r="A83" s="290" t="s">
        <v>4</v>
      </c>
      <c r="B83" s="338" t="s">
        <v>134</v>
      </c>
      <c r="C83" s="357"/>
      <c r="D83" s="367"/>
      <c r="E83" s="281">
        <f t="shared" ref="E83:W83" si="59">SUM(E84:E87)</f>
        <v>8100000</v>
      </c>
      <c r="F83" s="281">
        <f t="shared" si="59"/>
        <v>8100000</v>
      </c>
      <c r="G83" s="281">
        <f>SUM(G84:G87)</f>
        <v>8235345</v>
      </c>
      <c r="H83" s="281">
        <f t="shared" si="59"/>
        <v>271528.66000000003</v>
      </c>
      <c r="I83" s="281">
        <f t="shared" si="59"/>
        <v>7963816.3399999999</v>
      </c>
      <c r="J83" s="77">
        <f t="shared" si="59"/>
        <v>0</v>
      </c>
      <c r="K83" s="77">
        <f t="shared" si="59"/>
        <v>0</v>
      </c>
      <c r="L83" s="77">
        <f t="shared" si="59"/>
        <v>104</v>
      </c>
      <c r="M83" s="77">
        <f t="shared" si="59"/>
        <v>16155893</v>
      </c>
      <c r="N83" s="77">
        <f t="shared" si="59"/>
        <v>79</v>
      </c>
      <c r="O83" s="77">
        <f t="shared" si="59"/>
        <v>8800000</v>
      </c>
      <c r="P83" s="77">
        <f t="shared" si="59"/>
        <v>0</v>
      </c>
      <c r="Q83" s="77">
        <f t="shared" si="59"/>
        <v>0</v>
      </c>
      <c r="R83" s="77">
        <f t="shared" si="59"/>
        <v>0</v>
      </c>
      <c r="S83" s="77">
        <f t="shared" si="59"/>
        <v>0</v>
      </c>
      <c r="T83" s="77">
        <f t="shared" si="59"/>
        <v>0</v>
      </c>
      <c r="U83" s="77">
        <f t="shared" si="59"/>
        <v>7963816.3399999999</v>
      </c>
      <c r="V83" s="77">
        <f t="shared" si="59"/>
        <v>0</v>
      </c>
      <c r="W83" s="379">
        <f t="shared" si="59"/>
        <v>395000</v>
      </c>
    </row>
    <row r="84" spans="1:25" s="52" customFormat="1" ht="15" customHeight="1" x14ac:dyDescent="0.2">
      <c r="A84" s="267" t="s">
        <v>5</v>
      </c>
      <c r="B84" s="269" t="s">
        <v>135</v>
      </c>
      <c r="C84" s="269">
        <v>580</v>
      </c>
      <c r="D84" s="272"/>
      <c r="E84" s="277">
        <v>1000000</v>
      </c>
      <c r="F84" s="277">
        <v>1000000</v>
      </c>
      <c r="G84" s="277">
        <v>947216</v>
      </c>
      <c r="H84" s="277">
        <v>8424</v>
      </c>
      <c r="I84" s="277">
        <f>G84-H84</f>
        <v>938792</v>
      </c>
      <c r="J84" s="383"/>
      <c r="K84" s="384" t="s">
        <v>48</v>
      </c>
      <c r="L84" s="408">
        <v>18</v>
      </c>
      <c r="M84" s="511">
        <v>2263850</v>
      </c>
      <c r="N84" s="408">
        <v>12</v>
      </c>
      <c r="O84" s="411">
        <v>1200000</v>
      </c>
      <c r="P84" s="512"/>
      <c r="Q84" s="512"/>
      <c r="R84" s="277"/>
      <c r="S84" s="412"/>
      <c r="T84" s="383"/>
      <c r="U84" s="513">
        <f t="shared" si="37"/>
        <v>938792</v>
      </c>
      <c r="V84" s="512"/>
      <c r="W84" s="270">
        <f>R84-S84</f>
        <v>0</v>
      </c>
      <c r="Y84" s="184"/>
    </row>
    <row r="85" spans="1:25" s="52" customFormat="1" ht="15" customHeight="1" x14ac:dyDescent="0.2">
      <c r="A85" s="268"/>
      <c r="B85" s="269" t="s">
        <v>136</v>
      </c>
      <c r="C85" s="269">
        <v>581</v>
      </c>
      <c r="D85" s="272"/>
      <c r="E85" s="277">
        <v>400000</v>
      </c>
      <c r="F85" s="277">
        <v>400000</v>
      </c>
      <c r="G85" s="277">
        <v>399996</v>
      </c>
      <c r="H85" s="277">
        <v>59971</v>
      </c>
      <c r="I85" s="277">
        <f t="shared" ref="I85:I87" si="60">G85-H85</f>
        <v>340025</v>
      </c>
      <c r="J85" s="24"/>
      <c r="K85" s="25" t="s">
        <v>48</v>
      </c>
      <c r="L85" s="38">
        <v>28</v>
      </c>
      <c r="M85" s="83">
        <v>1213800</v>
      </c>
      <c r="N85" s="38">
        <v>28</v>
      </c>
      <c r="O85" s="41">
        <v>800000</v>
      </c>
      <c r="P85" s="50"/>
      <c r="Q85" s="50"/>
      <c r="R85" s="23"/>
      <c r="S85" s="42"/>
      <c r="T85" s="24"/>
      <c r="U85" s="132">
        <f t="shared" si="37"/>
        <v>340025</v>
      </c>
      <c r="V85" s="50"/>
      <c r="W85" s="270">
        <f>R85-S85</f>
        <v>0</v>
      </c>
      <c r="Y85" s="184"/>
    </row>
    <row r="86" spans="1:25" s="52" customFormat="1" ht="30" customHeight="1" x14ac:dyDescent="0.2">
      <c r="A86" s="268"/>
      <c r="B86" s="269" t="s">
        <v>137</v>
      </c>
      <c r="C86" s="269">
        <v>582</v>
      </c>
      <c r="D86" s="272"/>
      <c r="E86" s="277">
        <v>600000</v>
      </c>
      <c r="F86" s="277">
        <v>600000</v>
      </c>
      <c r="G86" s="277">
        <v>600000</v>
      </c>
      <c r="H86" s="277">
        <v>15000</v>
      </c>
      <c r="I86" s="277">
        <f t="shared" si="60"/>
        <v>585000</v>
      </c>
      <c r="J86" s="24"/>
      <c r="K86" s="25" t="s">
        <v>48</v>
      </c>
      <c r="L86" s="38">
        <v>26</v>
      </c>
      <c r="M86" s="83">
        <v>1138400</v>
      </c>
      <c r="N86" s="38">
        <v>26</v>
      </c>
      <c r="O86" s="41">
        <v>800000</v>
      </c>
      <c r="P86" s="50"/>
      <c r="Q86" s="50"/>
      <c r="R86" s="23"/>
      <c r="S86" s="42"/>
      <c r="T86" s="24"/>
      <c r="U86" s="132">
        <f t="shared" si="37"/>
        <v>585000</v>
      </c>
      <c r="V86" s="50"/>
      <c r="W86" s="270">
        <v>0</v>
      </c>
      <c r="Y86" s="184"/>
    </row>
    <row r="87" spans="1:25" s="52" customFormat="1" ht="29.25" customHeight="1" thickBot="1" x14ac:dyDescent="0.25">
      <c r="A87" s="368"/>
      <c r="B87" s="293" t="s">
        <v>138</v>
      </c>
      <c r="C87" s="369">
        <v>583</v>
      </c>
      <c r="D87" s="370"/>
      <c r="E87" s="371">
        <v>6100000</v>
      </c>
      <c r="F87" s="371">
        <v>6100000</v>
      </c>
      <c r="G87" s="371">
        <v>6288133</v>
      </c>
      <c r="H87" s="371">
        <v>188133.66</v>
      </c>
      <c r="I87" s="371">
        <f t="shared" si="60"/>
        <v>6099999.3399999999</v>
      </c>
      <c r="J87" s="226"/>
      <c r="K87" s="86" t="s">
        <v>49</v>
      </c>
      <c r="L87" s="87">
        <v>32</v>
      </c>
      <c r="M87" s="88">
        <v>11539843</v>
      </c>
      <c r="N87" s="87">
        <v>13</v>
      </c>
      <c r="O87" s="227">
        <v>6000000</v>
      </c>
      <c r="P87" s="228"/>
      <c r="Q87" s="228"/>
      <c r="R87" s="84"/>
      <c r="S87" s="229"/>
      <c r="T87" s="226"/>
      <c r="U87" s="178">
        <f t="shared" si="37"/>
        <v>6099999.3399999999</v>
      </c>
      <c r="V87" s="228"/>
      <c r="W87" s="515">
        <v>395000</v>
      </c>
      <c r="Y87" s="184"/>
    </row>
    <row r="88" spans="1:25" ht="15" customHeight="1" x14ac:dyDescent="0.2">
      <c r="A88" s="290" t="s">
        <v>4</v>
      </c>
      <c r="B88" s="271" t="s">
        <v>139</v>
      </c>
      <c r="C88" s="357"/>
      <c r="D88" s="367"/>
      <c r="E88" s="281">
        <f t="shared" ref="E88:W88" si="61">SUM(E89,E90:E90)</f>
        <v>9400000</v>
      </c>
      <c r="F88" s="281">
        <f t="shared" si="61"/>
        <v>9400000</v>
      </c>
      <c r="G88" s="281">
        <f t="shared" si="61"/>
        <v>9362400</v>
      </c>
      <c r="H88" s="281">
        <f t="shared" si="61"/>
        <v>249873</v>
      </c>
      <c r="I88" s="281">
        <f t="shared" si="61"/>
        <v>9112527</v>
      </c>
      <c r="J88" s="77">
        <f t="shared" si="61"/>
        <v>0</v>
      </c>
      <c r="K88" s="77">
        <f t="shared" si="61"/>
        <v>0</v>
      </c>
      <c r="L88" s="77">
        <f t="shared" si="61"/>
        <v>265</v>
      </c>
      <c r="M88" s="77">
        <f t="shared" si="61"/>
        <v>15002100</v>
      </c>
      <c r="N88" s="77">
        <f t="shared" si="61"/>
        <v>261</v>
      </c>
      <c r="O88" s="77">
        <f t="shared" si="61"/>
        <v>13175000</v>
      </c>
      <c r="P88" s="77">
        <f t="shared" si="61"/>
        <v>0</v>
      </c>
      <c r="Q88" s="77">
        <f t="shared" si="61"/>
        <v>0</v>
      </c>
      <c r="R88" s="77">
        <f t="shared" si="61"/>
        <v>0</v>
      </c>
      <c r="S88" s="77">
        <f t="shared" si="61"/>
        <v>0</v>
      </c>
      <c r="T88" s="77">
        <f t="shared" si="61"/>
        <v>0</v>
      </c>
      <c r="U88" s="77">
        <f t="shared" si="61"/>
        <v>9112527</v>
      </c>
      <c r="V88" s="77">
        <f t="shared" si="61"/>
        <v>0</v>
      </c>
      <c r="W88" s="379">
        <f t="shared" si="61"/>
        <v>0</v>
      </c>
    </row>
    <row r="89" spans="1:25" s="7" customFormat="1" ht="42.75" customHeight="1" x14ac:dyDescent="0.2">
      <c r="A89" s="372" t="s">
        <v>5</v>
      </c>
      <c r="B89" s="269" t="s">
        <v>140</v>
      </c>
      <c r="C89" s="269">
        <v>415</v>
      </c>
      <c r="D89" s="272"/>
      <c r="E89" s="277">
        <v>7200000</v>
      </c>
      <c r="F89" s="277">
        <v>7600000</v>
      </c>
      <c r="G89" s="277">
        <v>7562400</v>
      </c>
      <c r="H89" s="277">
        <v>249873</v>
      </c>
      <c r="I89" s="277">
        <f>G89-H89</f>
        <v>7312527</v>
      </c>
      <c r="J89" s="24"/>
      <c r="K89" s="25" t="s">
        <v>50</v>
      </c>
      <c r="L89" s="38">
        <v>240</v>
      </c>
      <c r="M89" s="83">
        <v>11302100</v>
      </c>
      <c r="N89" s="38">
        <v>236</v>
      </c>
      <c r="O89" s="41">
        <v>9475000</v>
      </c>
      <c r="P89" s="35"/>
      <c r="Q89" s="35"/>
      <c r="R89" s="23"/>
      <c r="S89" s="42"/>
      <c r="T89" s="24"/>
      <c r="U89" s="132">
        <f t="shared" ref="U89:U93" si="62">G89-H89</f>
        <v>7312527</v>
      </c>
      <c r="V89" s="35"/>
      <c r="W89" s="270">
        <v>0</v>
      </c>
      <c r="Y89" s="493"/>
    </row>
    <row r="90" spans="1:25" s="100" customFormat="1" ht="38.25" customHeight="1" x14ac:dyDescent="0.2">
      <c r="A90" s="292"/>
      <c r="B90" s="269" t="s">
        <v>141</v>
      </c>
      <c r="C90" s="293">
        <v>416</v>
      </c>
      <c r="D90" s="289"/>
      <c r="E90" s="278">
        <v>2200000</v>
      </c>
      <c r="F90" s="278">
        <v>1800000</v>
      </c>
      <c r="G90" s="278">
        <v>1800000</v>
      </c>
      <c r="H90" s="278">
        <v>0</v>
      </c>
      <c r="I90" s="278">
        <f>G90-H90</f>
        <v>1800000</v>
      </c>
      <c r="J90" s="98"/>
      <c r="K90" s="54" t="s">
        <v>50</v>
      </c>
      <c r="L90" s="59">
        <v>25</v>
      </c>
      <c r="M90" s="60">
        <v>3700000</v>
      </c>
      <c r="N90" s="59">
        <v>25</v>
      </c>
      <c r="O90" s="61">
        <v>3700000</v>
      </c>
      <c r="R90" s="37"/>
      <c r="S90" s="101"/>
      <c r="T90" s="98"/>
      <c r="U90" s="134">
        <f t="shared" si="62"/>
        <v>1800000</v>
      </c>
      <c r="W90" s="274">
        <f>R90-S90</f>
        <v>0</v>
      </c>
      <c r="Y90" s="494"/>
    </row>
    <row r="91" spans="1:25" ht="29.25" x14ac:dyDescent="0.25">
      <c r="A91" s="290" t="s">
        <v>4</v>
      </c>
      <c r="B91" s="282" t="s">
        <v>142</v>
      </c>
      <c r="C91" s="272"/>
      <c r="D91" s="373"/>
      <c r="E91" s="281">
        <f>SUM(E92:E93)</f>
        <v>3500000</v>
      </c>
      <c r="F91" s="281">
        <f>SUM(F92:F93)</f>
        <v>3500000</v>
      </c>
      <c r="G91" s="281">
        <f>SUM(G92:G93)</f>
        <v>3500000</v>
      </c>
      <c r="H91" s="281">
        <f>SUM(H92:H93)</f>
        <v>2725.4</v>
      </c>
      <c r="I91" s="281">
        <f>SUM(I92:I93)</f>
        <v>3497274.6</v>
      </c>
      <c r="J91" s="30"/>
      <c r="K91" s="176" t="s">
        <v>18</v>
      </c>
      <c r="L91" s="78">
        <f t="shared" ref="L91:O91" si="63">SUM(L92:L93)</f>
        <v>152</v>
      </c>
      <c r="M91" s="79">
        <f t="shared" si="63"/>
        <v>4178500</v>
      </c>
      <c r="N91" s="78">
        <f t="shared" si="63"/>
        <v>152</v>
      </c>
      <c r="O91" s="77">
        <f t="shared" si="63"/>
        <v>3978500</v>
      </c>
      <c r="P91" s="49"/>
      <c r="Q91" s="49"/>
      <c r="R91" s="77"/>
      <c r="S91" s="80">
        <f t="shared" ref="S91" si="64">SUM(S92:S93)</f>
        <v>0</v>
      </c>
      <c r="T91" s="30"/>
      <c r="U91" s="122">
        <f t="shared" si="62"/>
        <v>3497274.6</v>
      </c>
      <c r="V91" s="17"/>
      <c r="W91" s="379">
        <f>SUM(W92:W93)</f>
        <v>0</v>
      </c>
    </row>
    <row r="92" spans="1:25" ht="27.75" customHeight="1" x14ac:dyDescent="0.25">
      <c r="A92" s="372" t="s">
        <v>5</v>
      </c>
      <c r="B92" s="269" t="s">
        <v>143</v>
      </c>
      <c r="C92" s="272">
        <v>425</v>
      </c>
      <c r="D92" s="373"/>
      <c r="E92" s="277">
        <v>2000000</v>
      </c>
      <c r="F92" s="277">
        <v>2000000</v>
      </c>
      <c r="G92" s="511">
        <v>2000000</v>
      </c>
      <c r="H92" s="277">
        <v>2725.4</v>
      </c>
      <c r="I92" s="277">
        <f>G92-H92</f>
        <v>1997274.6</v>
      </c>
      <c r="J92" s="30"/>
      <c r="K92" s="137" t="s">
        <v>41</v>
      </c>
      <c r="L92" s="38">
        <v>144</v>
      </c>
      <c r="M92" s="83">
        <v>2278500</v>
      </c>
      <c r="N92" s="38">
        <v>144</v>
      </c>
      <c r="O92" s="23">
        <v>2278500</v>
      </c>
      <c r="P92" s="49"/>
      <c r="Q92" s="49"/>
      <c r="R92" s="77"/>
      <c r="S92" s="105"/>
      <c r="T92" s="30"/>
      <c r="U92" s="132">
        <f t="shared" si="62"/>
        <v>1997274.6</v>
      </c>
      <c r="V92" s="82"/>
      <c r="W92" s="270">
        <v>0</v>
      </c>
      <c r="X92" s="1"/>
    </row>
    <row r="93" spans="1:25" ht="27" thickBot="1" x14ac:dyDescent="0.3">
      <c r="A93" s="358"/>
      <c r="B93" s="369" t="s">
        <v>144</v>
      </c>
      <c r="C93" s="370">
        <v>426</v>
      </c>
      <c r="D93" s="374"/>
      <c r="E93" s="371">
        <v>1500000</v>
      </c>
      <c r="F93" s="371">
        <v>1500000</v>
      </c>
      <c r="G93" s="514">
        <v>1500000</v>
      </c>
      <c r="H93" s="371">
        <v>0</v>
      </c>
      <c r="I93" s="371">
        <f>G93-H93</f>
        <v>1500000</v>
      </c>
      <c r="J93" s="85"/>
      <c r="K93" s="86" t="s">
        <v>51</v>
      </c>
      <c r="L93" s="87">
        <v>8</v>
      </c>
      <c r="M93" s="88">
        <v>1900000</v>
      </c>
      <c r="N93" s="87">
        <v>8</v>
      </c>
      <c r="O93" s="84">
        <v>1700000</v>
      </c>
      <c r="P93" s="89"/>
      <c r="Q93" s="89"/>
      <c r="R93" s="102"/>
      <c r="S93" s="177"/>
      <c r="T93" s="85"/>
      <c r="U93" s="178">
        <f t="shared" si="62"/>
        <v>1500000</v>
      </c>
      <c r="V93" s="179"/>
      <c r="W93" s="515">
        <f>R93-S93</f>
        <v>0</v>
      </c>
      <c r="X93" s="1"/>
    </row>
    <row r="94" spans="1:25" s="180" customFormat="1" ht="24" customHeight="1" thickBot="1" x14ac:dyDescent="0.3">
      <c r="A94" s="376" t="s">
        <v>55</v>
      </c>
      <c r="B94" s="377"/>
      <c r="C94" s="377"/>
      <c r="D94" s="377"/>
      <c r="E94" s="378">
        <f>SUM(E6,E18,E23,E28,E35,E39,E67,E82)</f>
        <v>368126000</v>
      </c>
      <c r="F94" s="378">
        <f t="shared" ref="F94:W94" si="65">SUM(F6,F18,F23,F28,F35,F39,F67,F82)</f>
        <v>374602150</v>
      </c>
      <c r="G94" s="378">
        <f t="shared" si="65"/>
        <v>363655103.99000001</v>
      </c>
      <c r="H94" s="378">
        <f t="shared" si="65"/>
        <v>4401130.8000000007</v>
      </c>
      <c r="I94" s="378">
        <f t="shared" si="65"/>
        <v>359253973.19</v>
      </c>
      <c r="J94" s="378">
        <f t="shared" si="65"/>
        <v>0</v>
      </c>
      <c r="K94" s="378">
        <f t="shared" si="65"/>
        <v>0</v>
      </c>
      <c r="L94" s="378" t="e">
        <f t="shared" si="65"/>
        <v>#REF!</v>
      </c>
      <c r="M94" s="378" t="e">
        <f t="shared" si="65"/>
        <v>#REF!</v>
      </c>
      <c r="N94" s="378" t="e">
        <f t="shared" si="65"/>
        <v>#REF!</v>
      </c>
      <c r="O94" s="378" t="e">
        <f t="shared" si="65"/>
        <v>#REF!</v>
      </c>
      <c r="P94" s="378">
        <f t="shared" si="65"/>
        <v>0</v>
      </c>
      <c r="Q94" s="378">
        <f t="shared" si="65"/>
        <v>0</v>
      </c>
      <c r="R94" s="378">
        <f t="shared" si="65"/>
        <v>0</v>
      </c>
      <c r="S94" s="378" t="e">
        <f t="shared" si="65"/>
        <v>#REF!</v>
      </c>
      <c r="T94" s="378">
        <f t="shared" si="65"/>
        <v>0</v>
      </c>
      <c r="U94" s="378">
        <f t="shared" si="65"/>
        <v>352138712.19</v>
      </c>
      <c r="V94" s="378">
        <f t="shared" si="65"/>
        <v>0</v>
      </c>
      <c r="W94" s="546">
        <f t="shared" si="65"/>
        <v>9518079.4100000001</v>
      </c>
      <c r="Y94" s="501"/>
    </row>
    <row r="95" spans="1:25" ht="15.75" thickBot="1" x14ac:dyDescent="0.3">
      <c r="K95" s="182"/>
      <c r="U95" s="184"/>
      <c r="W95" s="246"/>
    </row>
    <row r="96" spans="1:25" ht="25.5" customHeight="1" thickBot="1" x14ac:dyDescent="0.3">
      <c r="A96" s="563" t="s">
        <v>53</v>
      </c>
      <c r="B96" s="564"/>
      <c r="C96" s="516">
        <v>401</v>
      </c>
      <c r="D96" s="517"/>
      <c r="E96" s="518">
        <f>SUM(E97)</f>
        <v>95115000</v>
      </c>
      <c r="F96" s="518">
        <f>SUM(F97:F105)</f>
        <v>106619207</v>
      </c>
      <c r="G96" s="375">
        <f>SUM(G97:G105)</f>
        <v>106605357</v>
      </c>
      <c r="H96" s="375">
        <f t="shared" ref="H96:I96" si="66">SUM(H97:H105)</f>
        <v>41831.199999999997</v>
      </c>
      <c r="I96" s="375">
        <f t="shared" si="66"/>
        <v>106563525.8</v>
      </c>
      <c r="J96" s="375">
        <f t="shared" ref="J96" si="67">SUM(J97:J105)</f>
        <v>0</v>
      </c>
      <c r="K96" s="375">
        <f t="shared" ref="K96" si="68">SUM(K97:K105)</f>
        <v>0</v>
      </c>
      <c r="L96" s="375">
        <f t="shared" ref="L96" si="69">SUM(L97:L105)</f>
        <v>0</v>
      </c>
      <c r="M96" s="375">
        <f t="shared" ref="M96" si="70">SUM(M97:M105)</f>
        <v>0</v>
      </c>
      <c r="N96" s="375">
        <f t="shared" ref="N96" si="71">SUM(N97:N105)</f>
        <v>0</v>
      </c>
      <c r="O96" s="375">
        <f t="shared" ref="O96" si="72">SUM(O97:O105)</f>
        <v>0</v>
      </c>
      <c r="P96" s="375">
        <f t="shared" ref="P96" si="73">SUM(P97:P105)</f>
        <v>0</v>
      </c>
      <c r="Q96" s="375">
        <f t="shared" ref="Q96" si="74">SUM(Q97:Q105)</f>
        <v>0</v>
      </c>
      <c r="R96" s="375">
        <f t="shared" ref="R96" si="75">SUM(R97:R105)</f>
        <v>0</v>
      </c>
      <c r="S96" s="375">
        <f t="shared" ref="S96" si="76">SUM(S97:S105)</f>
        <v>0</v>
      </c>
      <c r="T96" s="375">
        <f t="shared" ref="T96" si="77">SUM(T97:T105)</f>
        <v>0</v>
      </c>
      <c r="U96" s="375">
        <f t="shared" ref="U96" si="78">SUM(U97:U105)</f>
        <v>0</v>
      </c>
      <c r="V96" s="375">
        <f t="shared" ref="V96" si="79">SUM(V97:V105)</f>
        <v>0</v>
      </c>
      <c r="W96" s="381">
        <f t="shared" ref="W96" si="80">SUM(W97:W105)</f>
        <v>3268476.93</v>
      </c>
    </row>
    <row r="97" spans="1:25" s="520" customFormat="1" ht="12.95" hidden="1" customHeight="1" x14ac:dyDescent="0.2">
      <c r="A97" s="547"/>
      <c r="B97" s="521"/>
      <c r="C97" s="522">
        <v>7</v>
      </c>
      <c r="D97" s="522"/>
      <c r="E97" s="523">
        <v>95115000</v>
      </c>
      <c r="F97" s="523">
        <v>0</v>
      </c>
      <c r="G97" s="523">
        <v>0</v>
      </c>
      <c r="H97" s="523">
        <v>0</v>
      </c>
      <c r="I97" s="524">
        <v>0</v>
      </c>
      <c r="J97" s="525"/>
      <c r="K97" s="526"/>
      <c r="L97" s="527"/>
      <c r="M97" s="528"/>
      <c r="N97" s="527"/>
      <c r="O97" s="529"/>
      <c r="P97" s="530"/>
      <c r="Q97" s="530"/>
      <c r="R97" s="529"/>
      <c r="S97" s="531"/>
      <c r="T97" s="531"/>
      <c r="U97" s="529"/>
      <c r="V97" s="330"/>
      <c r="W97" s="548">
        <v>0</v>
      </c>
      <c r="Y97" s="519"/>
    </row>
    <row r="98" spans="1:25" s="520" customFormat="1" ht="12.95" hidden="1" customHeight="1" x14ac:dyDescent="0.2">
      <c r="A98" s="547"/>
      <c r="B98" s="521"/>
      <c r="C98" s="522">
        <v>8</v>
      </c>
      <c r="D98" s="522"/>
      <c r="E98" s="523"/>
      <c r="F98" s="523">
        <v>1355320</v>
      </c>
      <c r="G98" s="523">
        <v>1355320</v>
      </c>
      <c r="H98" s="523">
        <v>0</v>
      </c>
      <c r="I98" s="277">
        <f>G98-H98</f>
        <v>1355320</v>
      </c>
      <c r="J98" s="525"/>
      <c r="K98" s="526"/>
      <c r="L98" s="527"/>
      <c r="M98" s="528"/>
      <c r="N98" s="527"/>
      <c r="O98" s="529"/>
      <c r="P98" s="530"/>
      <c r="Q98" s="530"/>
      <c r="R98" s="529"/>
      <c r="S98" s="531"/>
      <c r="T98" s="531"/>
      <c r="U98" s="529"/>
      <c r="V98" s="330"/>
      <c r="W98" s="548">
        <v>0</v>
      </c>
      <c r="Y98" s="519"/>
    </row>
    <row r="99" spans="1:25" s="520" customFormat="1" ht="12.95" hidden="1" customHeight="1" x14ac:dyDescent="0.2">
      <c r="A99" s="547"/>
      <c r="B99" s="521"/>
      <c r="C99" s="522">
        <v>9</v>
      </c>
      <c r="D99" s="522"/>
      <c r="E99" s="523"/>
      <c r="F99" s="523">
        <v>10502037</v>
      </c>
      <c r="G99" s="523">
        <v>10502037</v>
      </c>
      <c r="H99" s="523"/>
      <c r="I99" s="277">
        <f t="shared" ref="I99:I105" si="81">G99-H99</f>
        <v>10502037</v>
      </c>
      <c r="J99" s="525"/>
      <c r="K99" s="526"/>
      <c r="L99" s="527"/>
      <c r="M99" s="528"/>
      <c r="N99" s="527"/>
      <c r="O99" s="529"/>
      <c r="P99" s="530"/>
      <c r="Q99" s="530"/>
      <c r="R99" s="529"/>
      <c r="S99" s="531"/>
      <c r="T99" s="531"/>
      <c r="U99" s="529"/>
      <c r="V99" s="330"/>
      <c r="W99" s="548"/>
      <c r="Y99" s="519"/>
    </row>
    <row r="100" spans="1:25" s="520" customFormat="1" ht="12.95" hidden="1" customHeight="1" x14ac:dyDescent="0.2">
      <c r="A100" s="547"/>
      <c r="B100" s="521"/>
      <c r="C100" s="522">
        <v>10</v>
      </c>
      <c r="D100" s="522"/>
      <c r="E100" s="523"/>
      <c r="F100" s="523">
        <v>512050</v>
      </c>
      <c r="G100" s="523">
        <v>498200</v>
      </c>
      <c r="H100" s="523">
        <v>33061.199999999997</v>
      </c>
      <c r="I100" s="277">
        <f t="shared" si="81"/>
        <v>465138.8</v>
      </c>
      <c r="J100" s="525"/>
      <c r="K100" s="526"/>
      <c r="L100" s="527"/>
      <c r="M100" s="528"/>
      <c r="N100" s="527"/>
      <c r="O100" s="529"/>
      <c r="P100" s="530"/>
      <c r="Q100" s="530"/>
      <c r="R100" s="529"/>
      <c r="S100" s="531"/>
      <c r="T100" s="531"/>
      <c r="U100" s="529"/>
      <c r="V100" s="330"/>
      <c r="W100" s="548"/>
      <c r="Y100" s="519"/>
    </row>
    <row r="101" spans="1:25" s="520" customFormat="1" ht="12.95" hidden="1" customHeight="1" x14ac:dyDescent="0.2">
      <c r="A101" s="547"/>
      <c r="B101" s="521"/>
      <c r="C101" s="522">
        <v>11</v>
      </c>
      <c r="D101" s="522"/>
      <c r="E101" s="523"/>
      <c r="F101" s="523">
        <v>11364000</v>
      </c>
      <c r="G101" s="523">
        <v>11364000</v>
      </c>
      <c r="H101" s="523"/>
      <c r="I101" s="277">
        <f t="shared" si="81"/>
        <v>11364000</v>
      </c>
      <c r="J101" s="525"/>
      <c r="K101" s="526"/>
      <c r="L101" s="527"/>
      <c r="M101" s="528"/>
      <c r="N101" s="527"/>
      <c r="O101" s="529"/>
      <c r="P101" s="530"/>
      <c r="Q101" s="530"/>
      <c r="R101" s="529"/>
      <c r="S101" s="531"/>
      <c r="T101" s="531"/>
      <c r="U101" s="529"/>
      <c r="V101" s="330"/>
      <c r="W101" s="548">
        <v>225408.1</v>
      </c>
      <c r="Y101" s="519"/>
    </row>
    <row r="102" spans="1:25" s="520" customFormat="1" ht="12.95" hidden="1" customHeight="1" x14ac:dyDescent="0.2">
      <c r="A102" s="547"/>
      <c r="B102" s="521"/>
      <c r="C102" s="522">
        <v>12</v>
      </c>
      <c r="D102" s="522"/>
      <c r="E102" s="523"/>
      <c r="F102" s="523">
        <v>49570000</v>
      </c>
      <c r="G102" s="523">
        <v>49570000</v>
      </c>
      <c r="H102" s="523"/>
      <c r="I102" s="277">
        <f t="shared" si="81"/>
        <v>49570000</v>
      </c>
      <c r="J102" s="525"/>
      <c r="K102" s="526"/>
      <c r="L102" s="527"/>
      <c r="M102" s="528"/>
      <c r="N102" s="527"/>
      <c r="O102" s="529"/>
      <c r="P102" s="530"/>
      <c r="Q102" s="530"/>
      <c r="R102" s="529"/>
      <c r="S102" s="531"/>
      <c r="T102" s="531"/>
      <c r="U102" s="529"/>
      <c r="V102" s="330"/>
      <c r="W102" s="548">
        <v>3043068.83</v>
      </c>
      <c r="Y102" s="519"/>
    </row>
    <row r="103" spans="1:25" s="520" customFormat="1" ht="12.95" hidden="1" customHeight="1" x14ac:dyDescent="0.2">
      <c r="A103" s="549"/>
      <c r="B103" s="330"/>
      <c r="C103" s="330">
        <v>13</v>
      </c>
      <c r="D103" s="330"/>
      <c r="E103" s="513"/>
      <c r="F103" s="513">
        <v>30494000</v>
      </c>
      <c r="G103" s="532">
        <v>30494000</v>
      </c>
      <c r="H103" s="532">
        <v>8770</v>
      </c>
      <c r="I103" s="277">
        <f t="shared" si="81"/>
        <v>30485230</v>
      </c>
      <c r="J103" s="525"/>
      <c r="K103" s="533"/>
      <c r="L103" s="532"/>
      <c r="M103" s="534"/>
      <c r="N103" s="532"/>
      <c r="O103" s="532"/>
      <c r="P103" s="530"/>
      <c r="Q103" s="530"/>
      <c r="R103" s="532"/>
      <c r="S103" s="525"/>
      <c r="T103" s="330"/>
      <c r="U103" s="330"/>
      <c r="V103" s="330"/>
      <c r="W103" s="550"/>
      <c r="Y103" s="519"/>
    </row>
    <row r="104" spans="1:25" s="520" customFormat="1" ht="12.95" hidden="1" customHeight="1" x14ac:dyDescent="0.2">
      <c r="A104" s="549"/>
      <c r="B104" s="330"/>
      <c r="C104" s="330">
        <v>14</v>
      </c>
      <c r="D104" s="330"/>
      <c r="E104" s="513"/>
      <c r="F104" s="513">
        <v>50000</v>
      </c>
      <c r="G104" s="532">
        <v>50000</v>
      </c>
      <c r="H104" s="532"/>
      <c r="I104" s="277">
        <f t="shared" si="81"/>
        <v>50000</v>
      </c>
      <c r="J104" s="525"/>
      <c r="K104" s="533"/>
      <c r="L104" s="532"/>
      <c r="M104" s="534"/>
      <c r="N104" s="532"/>
      <c r="O104" s="532"/>
      <c r="P104" s="530"/>
      <c r="Q104" s="530"/>
      <c r="R104" s="532"/>
      <c r="S104" s="525"/>
      <c r="T104" s="330"/>
      <c r="U104" s="330"/>
      <c r="V104" s="330"/>
      <c r="W104" s="550"/>
      <c r="Y104" s="519"/>
    </row>
    <row r="105" spans="1:25" s="520" customFormat="1" ht="12.95" hidden="1" customHeight="1" x14ac:dyDescent="0.2">
      <c r="A105" s="549"/>
      <c r="B105" s="330"/>
      <c r="C105" s="330">
        <v>18</v>
      </c>
      <c r="D105" s="330"/>
      <c r="E105" s="513"/>
      <c r="F105" s="513">
        <v>2771800</v>
      </c>
      <c r="G105" s="532">
        <v>2771800</v>
      </c>
      <c r="H105" s="532"/>
      <c r="I105" s="277">
        <f t="shared" si="81"/>
        <v>2771800</v>
      </c>
      <c r="J105" s="525"/>
      <c r="K105" s="533"/>
      <c r="L105" s="532"/>
      <c r="M105" s="534"/>
      <c r="N105" s="532"/>
      <c r="O105" s="532"/>
      <c r="P105" s="530"/>
      <c r="Q105" s="530"/>
      <c r="R105" s="532"/>
      <c r="S105" s="525"/>
      <c r="T105" s="330"/>
      <c r="U105" s="330"/>
      <c r="V105" s="330"/>
      <c r="W105" s="550"/>
      <c r="Y105" s="519"/>
    </row>
    <row r="106" spans="1:25" ht="12.95" hidden="1" customHeight="1" thickBot="1" x14ac:dyDescent="0.3">
      <c r="A106" s="551"/>
      <c r="B106" s="535"/>
      <c r="C106" s="535"/>
      <c r="D106" s="535"/>
      <c r="E106" s="536"/>
      <c r="F106" s="536"/>
      <c r="G106" s="537"/>
      <c r="H106" s="537"/>
      <c r="I106" s="536"/>
      <c r="J106" s="538"/>
      <c r="K106" s="539"/>
      <c r="L106" s="537"/>
      <c r="M106" s="540"/>
      <c r="N106" s="537"/>
      <c r="O106" s="537"/>
      <c r="P106" s="541"/>
      <c r="Q106" s="541"/>
      <c r="R106" s="537"/>
      <c r="S106" s="538"/>
      <c r="T106" s="535"/>
      <c r="U106" s="535"/>
      <c r="V106" s="535"/>
      <c r="W106" s="552"/>
    </row>
    <row r="107" spans="1:25" s="542" customFormat="1" ht="24.75" customHeight="1" thickBot="1" x14ac:dyDescent="0.3">
      <c r="A107" s="565" t="s">
        <v>54</v>
      </c>
      <c r="B107" s="566"/>
      <c r="C107" s="566"/>
      <c r="D107" s="567"/>
      <c r="E107" s="375">
        <f>SUM(E94,E96)</f>
        <v>463241000</v>
      </c>
      <c r="F107" s="375">
        <f>SUM(F94,F96)</f>
        <v>481221357</v>
      </c>
      <c r="G107" s="375">
        <f t="shared" ref="G107:V107" si="82">SUM(G94,G96)</f>
        <v>470260460.99000001</v>
      </c>
      <c r="H107" s="375">
        <f t="shared" si="82"/>
        <v>4442962.0000000009</v>
      </c>
      <c r="I107" s="375">
        <f>SUM(I94,I96)</f>
        <v>465817498.99000001</v>
      </c>
      <c r="J107" s="375">
        <f t="shared" si="82"/>
        <v>0</v>
      </c>
      <c r="K107" s="375">
        <f t="shared" si="82"/>
        <v>0</v>
      </c>
      <c r="L107" s="375" t="e">
        <f t="shared" si="82"/>
        <v>#REF!</v>
      </c>
      <c r="M107" s="375" t="e">
        <f t="shared" si="82"/>
        <v>#REF!</v>
      </c>
      <c r="N107" s="375" t="e">
        <f t="shared" si="82"/>
        <v>#REF!</v>
      </c>
      <c r="O107" s="375" t="e">
        <f t="shared" si="82"/>
        <v>#REF!</v>
      </c>
      <c r="P107" s="375">
        <f t="shared" si="82"/>
        <v>0</v>
      </c>
      <c r="Q107" s="375">
        <f t="shared" si="82"/>
        <v>0</v>
      </c>
      <c r="R107" s="375">
        <f t="shared" si="82"/>
        <v>0</v>
      </c>
      <c r="S107" s="375" t="e">
        <f t="shared" si="82"/>
        <v>#REF!</v>
      </c>
      <c r="T107" s="375">
        <f t="shared" si="82"/>
        <v>0</v>
      </c>
      <c r="U107" s="375">
        <f t="shared" si="82"/>
        <v>352138712.19</v>
      </c>
      <c r="V107" s="375">
        <f t="shared" si="82"/>
        <v>0</v>
      </c>
      <c r="W107" s="381">
        <f>SUM(W94,W96)</f>
        <v>12786556.34</v>
      </c>
      <c r="Y107" s="519"/>
    </row>
    <row r="108" spans="1:25" x14ac:dyDescent="0.25">
      <c r="G108" s="8"/>
      <c r="H108" s="8"/>
      <c r="R108" s="8"/>
      <c r="S108" s="8"/>
      <c r="T108" s="8"/>
      <c r="U108" s="8"/>
    </row>
    <row r="110" spans="1:25" x14ac:dyDescent="0.25">
      <c r="U110" s="8">
        <f>U94-I94</f>
        <v>-7115261</v>
      </c>
    </row>
  </sheetData>
  <mergeCells count="3">
    <mergeCell ref="A5:B5"/>
    <mergeCell ref="A96:B96"/>
    <mergeCell ref="A107:D107"/>
  </mergeCells>
  <pageMargins left="0.70866141732283472" right="0.70866141732283472" top="0.78740157480314965" bottom="0.78740157480314965" header="0.31496062992125984" footer="0.31496062992125984"/>
  <pageSetup paperSize="9" scale="65" firstPageNumber="49" fitToWidth="0" orientation="landscape" useFirstPageNumber="1" r:id="rId1"/>
  <headerFooter>
    <oddFooter>&amp;L&amp;"-,Kurzíva"Zastupitelstvo Olomouckého kraje 19. 6. 2023
6.1. - Rozpočet Olomouckého kraje 2022 - závěrečný účet
Příloha č. 10: Dotační programy/tituly a návratné finanční výpomoci z rozpočtu OK v roce 2022&amp;R&amp;"-,Kurzíva"Strana &amp;P (celkem 293)</oddFooter>
  </headerFooter>
  <rowBreaks count="2" manualBreakCount="2">
    <brk id="38" max="22" man="1"/>
    <brk id="66" max="2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10. DP, DT, NFV</vt:lpstr>
      <vt:lpstr>'10. DP, DT, NFV'!Názvy_tisku</vt:lpstr>
      <vt:lpstr>'10. DP, DT, NFV'!Oblast_tisku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2023-05-30T07:18:53Z</cp:lastPrinted>
  <dcterms:created xsi:type="dcterms:W3CDTF">2018-08-09T08:42:09Z</dcterms:created>
  <dcterms:modified xsi:type="dcterms:W3CDTF">2023-05-30T07:18:56Z</dcterms:modified>
</cp:coreProperties>
</file>