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5450" windowHeight="1192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List1!$A$1:$K$45</definedName>
  </definedNames>
  <calcPr calcId="145621"/>
</workbook>
</file>

<file path=xl/calcChain.xml><?xml version="1.0" encoding="utf-8"?>
<calcChain xmlns="http://schemas.openxmlformats.org/spreadsheetml/2006/main">
  <c r="J43" i="1" l="1"/>
  <c r="I43" i="1"/>
  <c r="H43" i="1"/>
  <c r="G43" i="1"/>
  <c r="F43" i="1"/>
  <c r="E43" i="1"/>
  <c r="D43" i="1"/>
  <c r="J37" i="1"/>
  <c r="H37" i="1"/>
  <c r="E37" i="1"/>
  <c r="D37" i="1"/>
  <c r="F36" i="1"/>
  <c r="F37" i="1" s="1"/>
  <c r="F40" i="1"/>
  <c r="G40" i="1"/>
  <c r="H40" i="1"/>
  <c r="I40" i="1" l="1"/>
  <c r="G36" i="1"/>
  <c r="J41" i="1"/>
  <c r="E41" i="1"/>
  <c r="D41" i="1"/>
  <c r="H41" i="1"/>
  <c r="G41" i="1"/>
  <c r="F41" i="1"/>
  <c r="G37" i="1" l="1"/>
  <c r="I36" i="1"/>
  <c r="I37" i="1" s="1"/>
  <c r="I41" i="1"/>
  <c r="J17" i="1"/>
  <c r="H17" i="1"/>
  <c r="F17" i="1"/>
  <c r="E17" i="1"/>
  <c r="F32" i="1" l="1"/>
  <c r="G32" i="1" s="1"/>
  <c r="G33" i="1" s="1"/>
  <c r="F31" i="1"/>
  <c r="I30" i="1"/>
  <c r="I31" i="1"/>
  <c r="F30" i="1"/>
  <c r="F29" i="1"/>
  <c r="J33" i="1"/>
  <c r="H33" i="1"/>
  <c r="E33" i="1"/>
  <c r="D33" i="1"/>
  <c r="I29" i="1"/>
  <c r="F33" i="1" l="1"/>
  <c r="I32" i="1"/>
  <c r="I33" i="1" s="1"/>
  <c r="J26" i="1"/>
  <c r="H26" i="1"/>
  <c r="F26" i="1"/>
  <c r="E26" i="1"/>
  <c r="D26" i="1"/>
  <c r="G25" i="1"/>
  <c r="I25" i="1" s="1"/>
  <c r="I24" i="1"/>
  <c r="I26" i="1" l="1"/>
  <c r="G26" i="1"/>
  <c r="D16" i="1"/>
  <c r="G16" i="1"/>
  <c r="I16" i="1" s="1"/>
  <c r="D15" i="1"/>
  <c r="G15" i="1"/>
  <c r="I15" i="1" s="1"/>
  <c r="D14" i="1"/>
  <c r="D17" i="1" s="1"/>
  <c r="G14" i="1"/>
  <c r="I14" i="1" l="1"/>
  <c r="I17" i="1" s="1"/>
  <c r="G17" i="1"/>
  <c r="I9" i="1"/>
  <c r="I10" i="1" s="1"/>
  <c r="J10" i="1"/>
  <c r="H10" i="1"/>
  <c r="G10" i="1"/>
  <c r="F10" i="1"/>
  <c r="E10" i="1"/>
  <c r="D10" i="1"/>
  <c r="H20" i="1" l="1"/>
  <c r="G20" i="1"/>
  <c r="F20" i="1"/>
  <c r="J21" i="1" l="1"/>
  <c r="H21" i="1"/>
  <c r="G21" i="1"/>
  <c r="F21" i="1"/>
  <c r="E21" i="1"/>
  <c r="D21" i="1"/>
  <c r="I20" i="1"/>
  <c r="I21" i="1" l="1"/>
</calcChain>
</file>

<file path=xl/sharedStrings.xml><?xml version="1.0" encoding="utf-8"?>
<sst xmlns="http://schemas.openxmlformats.org/spreadsheetml/2006/main" count="84" uniqueCount="60">
  <si>
    <t>Název projektu</t>
  </si>
  <si>
    <t>Usnesení ROK</t>
  </si>
  <si>
    <t>1.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</si>
  <si>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</si>
  <si>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</si>
  <si>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</si>
  <si>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</si>
  <si>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</si>
  <si>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</si>
  <si>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</si>
  <si>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</si>
  <si>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</si>
  <si>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</si>
  <si>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</si>
  <si>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</si>
  <si>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</si>
  <si>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</si>
  <si>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</si>
  <si>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Vysvětlivky:  OK - Olomoucký kraj, PO - příspěvková organizace Olomouckého kraje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</si>
  <si>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</si>
  <si>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t>2.</t>
  </si>
  <si>
    <t>3.</t>
  </si>
  <si>
    <t>5.</t>
  </si>
  <si>
    <t>6.</t>
  </si>
  <si>
    <t>7.</t>
  </si>
  <si>
    <t>UR/12/31/2017</t>
  </si>
  <si>
    <t>II/447 Strukov - Šternberk</t>
  </si>
  <si>
    <t>II/433 Prostějov - Mořice</t>
  </si>
  <si>
    <t>II/444 kř. R35 Mohelnice - Úsov</t>
  </si>
  <si>
    <r>
      <t>Projekty podané do Integrovaného regionálního operačního programu</t>
    </r>
    <r>
      <rPr>
        <b/>
        <u/>
        <sz val="12"/>
        <rFont val="Arial"/>
        <family val="2"/>
        <charset val="238"/>
      </rPr>
      <t xml:space="preserve"> (</t>
    </r>
    <r>
      <rPr>
        <u/>
        <sz val="12"/>
        <rFont val="Arial"/>
        <family val="2"/>
        <charset val="238"/>
      </rPr>
      <t>Prioritní osa 2: Zkvalitnění veřejných služeb a podmínek života pro obyvatele regionů;</t>
    </r>
    <r>
      <rPr>
        <sz val="12"/>
        <rFont val="Arial"/>
        <family val="2"/>
        <charset val="238"/>
      </rPr>
      <t xml:space="preserve"> </t>
    </r>
    <r>
      <rPr>
        <u/>
        <sz val="12"/>
        <rFont val="Arial"/>
        <family val="2"/>
        <charset val="238"/>
      </rPr>
      <t>specifický cíl</t>
    </r>
    <r>
      <rPr>
        <sz val="12"/>
        <rFont val="Arial"/>
        <family val="2"/>
        <charset val="238"/>
      </rPr>
      <t xml:space="preserve"> 2.1:Zvýšení kvality a dostupnosti služeb vedoucích k sociální inkluzi )</t>
    </r>
  </si>
  <si>
    <t>Transformace příspěvkové organizace Nové Zámky - II. etapa</t>
  </si>
  <si>
    <t>Transformace příspěvkové organizace Nové Zámky - III. etapa</t>
  </si>
  <si>
    <t>Snížení emisí z lokálního vytápění rodinných domů v Olomouckém kraji II.</t>
  </si>
  <si>
    <t>UR/14/26/2017</t>
  </si>
  <si>
    <t>ZZS OK - Modernizace výcvikových středisek</t>
  </si>
  <si>
    <t>Celkem za projekty v Kč</t>
  </si>
  <si>
    <t>4.</t>
  </si>
  <si>
    <t>UR/11/24/2017</t>
  </si>
  <si>
    <t>8.</t>
  </si>
  <si>
    <t>9.</t>
  </si>
  <si>
    <t>10.</t>
  </si>
  <si>
    <t>11.</t>
  </si>
  <si>
    <r>
      <t xml:space="preserve">SŽZE Přerov - modernizace teoretické a odborné výuky </t>
    </r>
    <r>
      <rPr>
        <sz val="12"/>
        <rFont val="Arial"/>
        <family val="2"/>
        <charset val="238"/>
      </rPr>
      <t>(Střední škola zemědělská, Přerov, Osmek 47)</t>
    </r>
  </si>
  <si>
    <r>
      <t xml:space="preserve">Modernizace učeben, vybavení a vnitřní konektivity školy - Gymnázium Olomouc Hejčín                                 </t>
    </r>
    <r>
      <rPr>
        <sz val="12"/>
        <rFont val="Arial"/>
        <family val="2"/>
        <charset val="238"/>
      </rPr>
      <t xml:space="preserve">(Gymnázium Olomouc-Hejčín, Tomkova 45) </t>
    </r>
  </si>
  <si>
    <r>
      <t xml:space="preserve">Modernizace školních dílen jako centrum odborné přípravy - strojní část                                                   </t>
    </r>
    <r>
      <rPr>
        <sz val="12"/>
        <rFont val="Arial"/>
        <family val="2"/>
        <charset val="238"/>
      </rPr>
      <t>(Sigmundova střední škola strojírenská, Lutín)</t>
    </r>
    <r>
      <rPr>
        <b/>
        <sz val="12"/>
        <rFont val="Arial"/>
        <family val="2"/>
        <charset val="238"/>
      </rPr>
      <t xml:space="preserve"> </t>
    </r>
  </si>
  <si>
    <r>
      <t xml:space="preserve">Modernizace školních dílen jako centrum odborné přípravy - stavební část                                                   </t>
    </r>
    <r>
      <rPr>
        <sz val="12"/>
        <rFont val="Arial"/>
        <family val="2"/>
        <charset val="238"/>
      </rPr>
      <t>(Sigmundova střední škola strojírenská, Lutín)</t>
    </r>
    <r>
      <rPr>
        <b/>
        <sz val="12"/>
        <rFont val="Arial"/>
        <family val="2"/>
        <charset val="238"/>
      </rPr>
      <t xml:space="preserve"> </t>
    </r>
  </si>
  <si>
    <r>
      <t xml:space="preserve">Projekt podaný do Operačního programu Životní prostředí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>Prioritní oblast</t>
    </r>
    <r>
      <rPr>
        <sz val="12"/>
        <rFont val="Arial"/>
        <family val="2"/>
        <charset val="238"/>
      </rPr>
      <t xml:space="preserve"> 2: Zlepšení kvality ovzduší v lidských sídlech,</t>
    </r>
    <r>
      <rPr>
        <u/>
        <sz val="12"/>
        <rFont val="Arial"/>
        <family val="2"/>
        <charset val="238"/>
      </rPr>
      <t>specifický cíl</t>
    </r>
    <r>
      <rPr>
        <sz val="12"/>
        <rFont val="Arial"/>
        <family val="2"/>
        <charset val="238"/>
      </rPr>
      <t xml:space="preserve"> 2.1: Snížit emise z lokálního vytápění domácností podílející se na expozici obyvatelstva koncentracím znečišťujících látek)</t>
    </r>
  </si>
  <si>
    <r>
      <t>Projekty podané do Integrovaného regionálního operačního programu</t>
    </r>
    <r>
      <rPr>
        <b/>
        <u/>
        <sz val="12"/>
        <rFont val="Arial"/>
        <family val="2"/>
        <charset val="238"/>
      </rPr>
      <t xml:space="preserve"> (</t>
    </r>
    <r>
      <rPr>
        <u/>
        <sz val="12"/>
        <rFont val="Arial"/>
        <family val="2"/>
        <charset val="238"/>
      </rPr>
      <t xml:space="preserve">prioritní osa </t>
    </r>
    <r>
      <rPr>
        <sz val="12"/>
        <rFont val="Arial"/>
        <family val="2"/>
        <charset val="238"/>
      </rPr>
      <t xml:space="preserve">1: Konkurenceschopné, dostupné a bezpečné regiony, </t>
    </r>
    <r>
      <rPr>
        <u/>
        <sz val="12"/>
        <rFont val="Arial"/>
        <family val="2"/>
        <charset val="238"/>
      </rPr>
      <t>investiční priorita</t>
    </r>
    <r>
      <rPr>
        <sz val="12"/>
        <rFont val="Arial"/>
        <family val="2"/>
        <charset val="238"/>
      </rPr>
      <t xml:space="preserve">  7b: Zvyšování regionální mobility prostřednictvím připojení sekundárních a terciárních uzlů k infrastruktuře sítě TEN-T, včetně multimodálních uzlů, </t>
    </r>
    <r>
      <rPr>
        <u/>
        <sz val="12"/>
        <rFont val="Arial"/>
        <family val="2"/>
        <charset val="238"/>
      </rPr>
      <t>specifický cíl</t>
    </r>
    <r>
      <rPr>
        <sz val="12"/>
        <rFont val="Arial"/>
        <family val="2"/>
        <charset val="238"/>
      </rPr>
      <t xml:space="preserve"> 1.1: Zvýšení regionální mobility prostřednictvím modernizace a rozvoje sítí regionální silniční infrastruktury navazující na síť TEN-T)</t>
    </r>
  </si>
  <si>
    <r>
      <t>Projekty podané do Integrovaného regionálního operačního programu v rámci Integrované teritoriální investice Olomoucké aglomerace</t>
    </r>
    <r>
      <rPr>
        <b/>
        <u/>
        <sz val="12"/>
        <rFont val="Arial"/>
        <family val="2"/>
        <charset val="238"/>
      </rPr>
      <t xml:space="preserve"> (</t>
    </r>
    <r>
      <rPr>
        <u/>
        <sz val="12"/>
        <rFont val="Arial"/>
        <family val="2"/>
        <charset val="238"/>
      </rPr>
      <t>Prioritní osa 2: Zkvalitnění veřejných služeb a podmínek života pro obyvatele regionů;</t>
    </r>
    <r>
      <rPr>
        <sz val="12"/>
        <rFont val="Arial"/>
        <family val="2"/>
        <charset val="238"/>
      </rPr>
      <t xml:space="preserve"> </t>
    </r>
    <r>
      <rPr>
        <u/>
        <sz val="12"/>
        <rFont val="Arial"/>
        <family val="2"/>
        <charset val="238"/>
      </rPr>
      <t>specifický cíl</t>
    </r>
    <r>
      <rPr>
        <sz val="12"/>
        <rFont val="Arial"/>
        <family val="2"/>
        <charset val="238"/>
      </rPr>
      <t xml:space="preserve"> 2.4 Zvýšení kvality a dostupnosti infrastruktury pro vzdělávání a celoživotní učení)</t>
    </r>
  </si>
  <si>
    <t>UR/15/14/2017</t>
  </si>
  <si>
    <t>UR/15/15/2017</t>
  </si>
  <si>
    <t>12.</t>
  </si>
  <si>
    <t>Podpora aktivního života seniorů v Olomouckém kraji</t>
  </si>
  <si>
    <t>UR/13/34/2017</t>
  </si>
  <si>
    <r>
      <t xml:space="preserve">Projekt podaný do národního dotačního programu Ministerstva práce a sociálních věcí,  </t>
    </r>
    <r>
      <rPr>
        <sz val="12"/>
        <rFont val="Arial"/>
        <family val="2"/>
        <charset val="238"/>
      </rPr>
      <t>Dotační program na podporu krajské samosprávy v oblasti stárnutí</t>
    </r>
  </si>
  <si>
    <t>Realizace energeticky úsporných opatření - Nemocnice Přerov - domov sester</t>
  </si>
  <si>
    <t>UR/14/11/2017</t>
  </si>
  <si>
    <t>13.</t>
  </si>
  <si>
    <r>
      <t xml:space="preserve">Projekt podaný do Integrovaného regionálního operačního programu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>prioritní osa</t>
    </r>
    <r>
      <rPr>
        <sz val="12"/>
        <rFont val="Arial"/>
        <family val="2"/>
        <charset val="238"/>
      </rPr>
      <t xml:space="preserve"> 1: Konkurenceschopné, dostupné a bezpečné regiony,</t>
    </r>
    <r>
      <rPr>
        <u/>
        <sz val="12"/>
        <rFont val="Arial"/>
        <family val="2"/>
        <charset val="238"/>
      </rPr>
      <t xml:space="preserve"> investiční priorita</t>
    </r>
    <r>
      <rPr>
        <sz val="12"/>
        <rFont val="Arial"/>
        <family val="2"/>
        <charset val="238"/>
      </rPr>
      <t xml:space="preserve"> 5b: Podpora investic zaměřených na řešení konkrétních rizik, zajištěním odolnosti vůči katastrofám a vývojem systémů krizového řízení, </t>
    </r>
    <r>
      <rPr>
        <u/>
        <sz val="12"/>
        <rFont val="Arial"/>
        <family val="2"/>
        <charset val="238"/>
      </rPr>
      <t>specifický cíl</t>
    </r>
    <r>
      <rPr>
        <sz val="12"/>
        <rFont val="Arial"/>
        <family val="2"/>
        <charset val="238"/>
      </rPr>
      <t xml:space="preserve"> 1.3: Zvýšení připravenosti k řešení a řízení rizik a katastrof)</t>
    </r>
  </si>
  <si>
    <r>
      <t>Projekt podaný do Integrovaného regionálního operačního programu</t>
    </r>
    <r>
      <rPr>
        <b/>
        <u/>
        <sz val="12"/>
        <rFont val="Arial"/>
        <family val="2"/>
        <charset val="238"/>
      </rPr>
      <t xml:space="preserve"> (</t>
    </r>
    <r>
      <rPr>
        <u/>
        <sz val="12"/>
        <rFont val="Arial"/>
        <family val="2"/>
        <charset val="238"/>
      </rPr>
      <t>Prioritní osa 2: Zkvalitnění veřejných služeb a podmínek života pro obyvatele regionů;</t>
    </r>
    <r>
      <rPr>
        <sz val="12"/>
        <rFont val="Arial"/>
        <family val="2"/>
        <charset val="238"/>
      </rPr>
      <t xml:space="preserve"> </t>
    </r>
    <r>
      <rPr>
        <u/>
        <sz val="12"/>
        <rFont val="Arial"/>
        <family val="2"/>
        <charset val="238"/>
      </rPr>
      <t>specifický cíl</t>
    </r>
    <r>
      <rPr>
        <sz val="12"/>
        <rFont val="Arial"/>
        <family val="2"/>
        <charset val="238"/>
      </rPr>
      <t xml:space="preserve"> 2.5:Snížení energetické náročnosti v sektoru bydlení)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</si>
</sst>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2"/>
      <name val="Arial"/>
      <family val="2"/>
      <charset val="238"/>
    </font>
    <font>
      <u/>
      <sz val="14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5" borderId="14" xfId="0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vertical="center"/>
    </xf>
    <xf numFmtId="0" fontId="2" fillId="5" borderId="19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4" fontId="2" fillId="5" borderId="0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0" fontId="2" fillId="5" borderId="13" xfId="0" applyFont="1" applyFill="1" applyBorder="1" applyAlignment="1">
      <alignment horizontal="left" vertical="center" wrapText="1"/>
    </xf>
    <xf numFmtId="164" fontId="5" fillId="5" borderId="13" xfId="0" applyNumberFormat="1" applyFont="1" applyFill="1" applyBorder="1" applyAlignment="1">
      <alignment horizontal="right" vertical="center"/>
    </xf>
    <xf numFmtId="164" fontId="5" fillId="0" borderId="13" xfId="0" applyNumberFormat="1" applyFont="1" applyFill="1" applyBorder="1" applyAlignment="1">
      <alignment horizontal="right" vertical="center"/>
    </xf>
    <xf numFmtId="164" fontId="5" fillId="0" borderId="21" xfId="0" applyNumberFormat="1" applyFont="1" applyFill="1" applyBorder="1" applyAlignment="1">
      <alignment horizontal="right" vertical="center"/>
    </xf>
    <xf numFmtId="164" fontId="2" fillId="4" borderId="11" xfId="0" applyNumberFormat="1" applyFont="1" applyFill="1" applyBorder="1" applyAlignment="1">
      <alignment vertical="center"/>
    </xf>
    <xf numFmtId="0" fontId="0" fillId="5" borderId="0" xfId="0" applyFill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15" fillId="0" borderId="15" xfId="0" applyFont="1" applyFill="1" applyBorder="1" applyAlignment="1">
      <alignment horizontal="center" vertical="center"/>
    </xf>
    <xf numFmtId="164" fontId="5" fillId="5" borderId="21" xfId="0" applyNumberFormat="1" applyFont="1" applyFill="1" applyBorder="1" applyAlignment="1">
      <alignment horizontal="right" vertical="center"/>
    </xf>
    <xf numFmtId="0" fontId="5" fillId="5" borderId="1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5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2" fillId="4" borderId="29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58"/>
  <sheetViews>
    <sheetView tabSelected="1" view="pageBreakPreview" zoomScale="70" zoomScaleNormal="80" zoomScaleSheetLayoutView="70" zoomScalePageLayoutView="75" workbookViewId="0">
      <pane ySplit="6" topLeftCell="A7" activePane="bottomLeft" state="frozen"/>
      <selection pane="bottomLeft" activeCell="B38" sqref="B38"/>
    </sheetView>
  </sheetViews>
  <sheetFormatPr defaultRowHeight="12.75" x14ac:dyDescent="0.2"/>
  <cols>
    <col min="1" max="1" width="5.7109375" style="8" customWidth="1"/>
    <col min="2" max="2" width="64.7109375" style="2" customWidth="1"/>
    <col min="3" max="3" width="14.7109375" style="34" customWidth="1"/>
    <col min="4" max="4" width="22.28515625" customWidth="1"/>
    <col min="5" max="5" width="22.140625" customWidth="1"/>
    <col min="6" max="6" width="21" customWidth="1"/>
    <col min="7" max="7" width="20.42578125" customWidth="1"/>
    <col min="8" max="8" width="20.85546875" style="19" customWidth="1"/>
    <col min="9" max="9" width="19.85546875" customWidth="1"/>
    <col min="10" max="10" width="19.7109375" customWidth="1"/>
    <col min="11" max="11" width="21.42578125" style="1" customWidth="1"/>
  </cols>
  <sheetData>
    <row r="1" spans="1:110" ht="20.25" customHeight="1" x14ac:dyDescent="0.25">
      <c r="A1" s="61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0" ht="15.75" customHeight="1" thickBot="1" x14ac:dyDescent="0.25">
      <c r="I2" s="6"/>
      <c r="J2" s="6"/>
    </row>
    <row r="3" spans="1:110" s="1" customFormat="1" ht="32.65" customHeight="1" x14ac:dyDescent="0.2">
      <c r="A3" s="74" t="s">
        <v>3</v>
      </c>
      <c r="B3" s="63" t="s">
        <v>0</v>
      </c>
      <c r="C3" s="76" t="s">
        <v>16</v>
      </c>
      <c r="D3" s="65" t="s">
        <v>4</v>
      </c>
      <c r="E3" s="65" t="s">
        <v>5</v>
      </c>
      <c r="F3" s="65" t="s">
        <v>7</v>
      </c>
      <c r="G3" s="65" t="s">
        <v>8</v>
      </c>
      <c r="H3" s="67" t="s">
        <v>11</v>
      </c>
      <c r="I3" s="65" t="s">
        <v>6</v>
      </c>
      <c r="J3" s="65" t="s">
        <v>10</v>
      </c>
      <c r="K3" s="70" t="s">
        <v>1</v>
      </c>
    </row>
    <row r="4" spans="1:110" s="1" customFormat="1" ht="18.600000000000001" customHeight="1" x14ac:dyDescent="0.2">
      <c r="A4" s="75"/>
      <c r="B4" s="64"/>
      <c r="C4" s="77"/>
      <c r="D4" s="66"/>
      <c r="E4" s="66"/>
      <c r="F4" s="66"/>
      <c r="G4" s="66"/>
      <c r="H4" s="68"/>
      <c r="I4" s="66"/>
      <c r="J4" s="66"/>
      <c r="K4" s="71"/>
    </row>
    <row r="5" spans="1:110" s="1" customFormat="1" ht="17.25" customHeight="1" thickBot="1" x14ac:dyDescent="0.25">
      <c r="A5" s="27"/>
      <c r="B5" s="26"/>
      <c r="C5" s="78"/>
      <c r="D5" s="5" t="s">
        <v>13</v>
      </c>
      <c r="E5" s="5" t="s">
        <v>12</v>
      </c>
      <c r="F5" s="73"/>
      <c r="G5" s="73"/>
      <c r="H5" s="69"/>
      <c r="I5" s="5" t="s">
        <v>14</v>
      </c>
      <c r="J5" s="5" t="s">
        <v>15</v>
      </c>
      <c r="K5" s="72"/>
    </row>
    <row r="6" spans="1:110" s="1" customFormat="1" ht="21.4" customHeight="1" thickTop="1" thickBot="1" x14ac:dyDescent="0.25">
      <c r="A6" s="28">
        <v>1</v>
      </c>
      <c r="B6" s="29">
        <v>2</v>
      </c>
      <c r="C6" s="38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  <c r="J6" s="30">
        <v>10</v>
      </c>
      <c r="K6" s="31">
        <v>11</v>
      </c>
    </row>
    <row r="7" spans="1:110" s="4" customFormat="1" ht="21.75" customHeight="1" thickBot="1" x14ac:dyDescent="0.25">
      <c r="A7" s="12"/>
      <c r="B7" s="13"/>
      <c r="C7" s="35"/>
      <c r="D7" s="14"/>
      <c r="E7" s="14"/>
      <c r="F7" s="14"/>
      <c r="G7" s="14"/>
      <c r="H7" s="14"/>
      <c r="I7" s="14"/>
      <c r="J7" s="14"/>
      <c r="K7" s="1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1:110" s="18" customFormat="1" ht="47.25" customHeight="1" x14ac:dyDescent="0.2">
      <c r="A8" s="58" t="s">
        <v>46</v>
      </c>
      <c r="B8" s="59"/>
      <c r="C8" s="59"/>
      <c r="D8" s="59"/>
      <c r="E8" s="59"/>
      <c r="F8" s="59"/>
      <c r="G8" s="59"/>
      <c r="H8" s="59"/>
      <c r="I8" s="59"/>
      <c r="J8" s="59"/>
      <c r="K8" s="60"/>
    </row>
    <row r="9" spans="1:110" s="4" customFormat="1" ht="48" customHeight="1" thickBot="1" x14ac:dyDescent="0.25">
      <c r="A9" s="10" t="s">
        <v>2</v>
      </c>
      <c r="B9" s="20" t="s">
        <v>32</v>
      </c>
      <c r="C9" s="36" t="s">
        <v>17</v>
      </c>
      <c r="D9" s="21">
        <v>172200000</v>
      </c>
      <c r="E9" s="22">
        <v>172200000</v>
      </c>
      <c r="F9" s="21">
        <v>172200000</v>
      </c>
      <c r="G9" s="21">
        <v>0</v>
      </c>
      <c r="H9" s="21">
        <v>0</v>
      </c>
      <c r="I9" s="22">
        <f>G9+H9</f>
        <v>0</v>
      </c>
      <c r="J9" s="23">
        <v>0</v>
      </c>
      <c r="K9" s="42" t="s">
        <v>33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</row>
    <row r="10" spans="1:110" s="4" customFormat="1" ht="21" customHeight="1" thickBot="1" x14ac:dyDescent="0.25">
      <c r="A10" s="52" t="s">
        <v>9</v>
      </c>
      <c r="B10" s="53"/>
      <c r="C10" s="37"/>
      <c r="D10" s="24">
        <f>SUM(D8:D9)</f>
        <v>172200000</v>
      </c>
      <c r="E10" s="24">
        <f t="shared" ref="E10:J10" si="0">SUM(E8:E9)</f>
        <v>172200000</v>
      </c>
      <c r="F10" s="24">
        <f t="shared" si="0"/>
        <v>172200000</v>
      </c>
      <c r="G10" s="24">
        <f t="shared" si="0"/>
        <v>0</v>
      </c>
      <c r="H10" s="24">
        <f t="shared" si="0"/>
        <v>0</v>
      </c>
      <c r="I10" s="24">
        <f t="shared" si="0"/>
        <v>0</v>
      </c>
      <c r="J10" s="24">
        <f t="shared" si="0"/>
        <v>0</v>
      </c>
      <c r="K10" s="1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</row>
    <row r="11" spans="1:110" s="4" customFormat="1" ht="19.5" customHeight="1" thickBot="1" x14ac:dyDescent="0.25">
      <c r="A11" s="12"/>
      <c r="B11" s="13"/>
      <c r="C11" s="35"/>
      <c r="D11" s="14"/>
      <c r="E11" s="14"/>
      <c r="F11" s="14"/>
      <c r="G11" s="14"/>
      <c r="H11" s="14"/>
      <c r="I11" s="14"/>
      <c r="J11" s="14"/>
      <c r="K11" s="17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</row>
    <row r="12" spans="1:110" s="4" customFormat="1" ht="6" hidden="1" customHeight="1" thickBot="1" x14ac:dyDescent="0.25">
      <c r="A12" s="12"/>
      <c r="B12" s="13"/>
      <c r="C12" s="35"/>
      <c r="D12" s="14"/>
      <c r="E12" s="14"/>
      <c r="F12" s="14"/>
      <c r="G12" s="14"/>
      <c r="H12" s="14"/>
      <c r="I12" s="14"/>
      <c r="J12" s="14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</row>
    <row r="13" spans="1:110" s="18" customFormat="1" ht="57.75" customHeight="1" x14ac:dyDescent="0.2">
      <c r="A13" s="49" t="s">
        <v>47</v>
      </c>
      <c r="B13" s="50"/>
      <c r="C13" s="50"/>
      <c r="D13" s="50"/>
      <c r="E13" s="50"/>
      <c r="F13" s="50"/>
      <c r="G13" s="50"/>
      <c r="H13" s="50"/>
      <c r="I13" s="50"/>
      <c r="J13" s="50"/>
      <c r="K13" s="51"/>
    </row>
    <row r="14" spans="1:110" s="18" customFormat="1" ht="57.75" customHeight="1" x14ac:dyDescent="0.2">
      <c r="A14" s="10" t="s">
        <v>20</v>
      </c>
      <c r="B14" s="20" t="s">
        <v>26</v>
      </c>
      <c r="C14" s="36" t="s">
        <v>17</v>
      </c>
      <c r="D14" s="21">
        <f>E14+H14</f>
        <v>238323131.87</v>
      </c>
      <c r="E14" s="21">
        <v>225043275.03999999</v>
      </c>
      <c r="F14" s="21">
        <v>202538947.53</v>
      </c>
      <c r="G14" s="21">
        <f>E14-F14</f>
        <v>22504327.50999999</v>
      </c>
      <c r="H14" s="21">
        <v>13279856.83</v>
      </c>
      <c r="I14" s="21">
        <f>G14+H14</f>
        <v>35784184.339999989</v>
      </c>
      <c r="J14" s="43">
        <v>0</v>
      </c>
      <c r="K14" s="44" t="s">
        <v>50</v>
      </c>
    </row>
    <row r="15" spans="1:110" s="18" customFormat="1" ht="57.75" customHeight="1" x14ac:dyDescent="0.2">
      <c r="A15" s="10" t="s">
        <v>21</v>
      </c>
      <c r="B15" s="20" t="s">
        <v>27</v>
      </c>
      <c r="C15" s="36" t="s">
        <v>17</v>
      </c>
      <c r="D15" s="21">
        <f>E15+H15</f>
        <v>221645245.58000001</v>
      </c>
      <c r="E15" s="21">
        <v>207630848.24000001</v>
      </c>
      <c r="F15" s="21">
        <v>186867763.41</v>
      </c>
      <c r="G15" s="21">
        <f>E15-F15</f>
        <v>20763084.830000013</v>
      </c>
      <c r="H15" s="21">
        <v>14014397.34</v>
      </c>
      <c r="I15" s="21">
        <f>G15+H15</f>
        <v>34777482.170000017</v>
      </c>
      <c r="J15" s="43">
        <v>0</v>
      </c>
      <c r="K15" s="44" t="s">
        <v>50</v>
      </c>
    </row>
    <row r="16" spans="1:110" s="18" customFormat="1" ht="48" customHeight="1" thickBot="1" x14ac:dyDescent="0.25">
      <c r="A16" s="10" t="s">
        <v>36</v>
      </c>
      <c r="B16" s="20" t="s">
        <v>28</v>
      </c>
      <c r="C16" s="36" t="s">
        <v>17</v>
      </c>
      <c r="D16" s="21">
        <f>E16+H16</f>
        <v>94736052.599999994</v>
      </c>
      <c r="E16" s="21">
        <v>89084566</v>
      </c>
      <c r="F16" s="21">
        <v>80176109.400000006</v>
      </c>
      <c r="G16" s="21">
        <f>E16-F16</f>
        <v>8908456.599999994</v>
      </c>
      <c r="H16" s="21">
        <v>5651486.5999999996</v>
      </c>
      <c r="I16" s="21">
        <f>G16+H16</f>
        <v>14559943.199999994</v>
      </c>
      <c r="J16" s="43">
        <v>0</v>
      </c>
      <c r="K16" s="44" t="s">
        <v>50</v>
      </c>
    </row>
    <row r="17" spans="1:110" s="4" customFormat="1" ht="21.75" customHeight="1" thickBot="1" x14ac:dyDescent="0.25">
      <c r="A17" s="52" t="s">
        <v>9</v>
      </c>
      <c r="B17" s="53"/>
      <c r="C17" s="37"/>
      <c r="D17" s="24">
        <f t="shared" ref="D17:J17" si="1">SUM(D14:D16)</f>
        <v>554704430.05000007</v>
      </c>
      <c r="E17" s="24">
        <f t="shared" si="1"/>
        <v>521758689.27999997</v>
      </c>
      <c r="F17" s="24">
        <f t="shared" si="1"/>
        <v>469582820.34000003</v>
      </c>
      <c r="G17" s="24">
        <f t="shared" si="1"/>
        <v>52175868.939999998</v>
      </c>
      <c r="H17" s="24">
        <f t="shared" si="1"/>
        <v>32945740.770000003</v>
      </c>
      <c r="I17" s="24">
        <f t="shared" si="1"/>
        <v>85121609.709999993</v>
      </c>
      <c r="J17" s="24">
        <f t="shared" si="1"/>
        <v>0</v>
      </c>
      <c r="K17" s="24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</row>
    <row r="18" spans="1:110" ht="13.5" thickBot="1" x14ac:dyDescent="0.25">
      <c r="A18" s="9"/>
    </row>
    <row r="19" spans="1:110" s="18" customFormat="1" ht="57.75" customHeight="1" x14ac:dyDescent="0.2">
      <c r="A19" s="49" t="s">
        <v>58</v>
      </c>
      <c r="B19" s="50"/>
      <c r="C19" s="50"/>
      <c r="D19" s="50"/>
      <c r="E19" s="50"/>
      <c r="F19" s="50"/>
      <c r="G19" s="50"/>
      <c r="H19" s="50"/>
      <c r="I19" s="50"/>
      <c r="J19" s="50"/>
      <c r="K19" s="51"/>
    </row>
    <row r="20" spans="1:110" s="4" customFormat="1" ht="48" customHeight="1" thickBot="1" x14ac:dyDescent="0.25">
      <c r="A20" s="10" t="s">
        <v>22</v>
      </c>
      <c r="B20" s="45" t="s">
        <v>34</v>
      </c>
      <c r="C20" s="36" t="s">
        <v>17</v>
      </c>
      <c r="D20" s="21">
        <v>5236160</v>
      </c>
      <c r="E20" s="22">
        <v>5236160</v>
      </c>
      <c r="F20" s="21">
        <f>E20*0.9</f>
        <v>4712544</v>
      </c>
      <c r="G20" s="21">
        <f>E20*0.1</f>
        <v>523616</v>
      </c>
      <c r="H20" s="21">
        <f>D20-E20</f>
        <v>0</v>
      </c>
      <c r="I20" s="22">
        <f>G20+H20</f>
        <v>523616</v>
      </c>
      <c r="J20" s="23">
        <v>0</v>
      </c>
      <c r="K20" s="15" t="s">
        <v>37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</row>
    <row r="21" spans="1:110" s="4" customFormat="1" ht="21" customHeight="1" thickBot="1" x14ac:dyDescent="0.25">
      <c r="A21" s="52" t="s">
        <v>9</v>
      </c>
      <c r="B21" s="53"/>
      <c r="C21" s="37"/>
      <c r="D21" s="24">
        <f t="shared" ref="D21:J21" si="2">SUM(D20:D20)</f>
        <v>5236160</v>
      </c>
      <c r="E21" s="24">
        <f t="shared" si="2"/>
        <v>5236160</v>
      </c>
      <c r="F21" s="24">
        <f t="shared" si="2"/>
        <v>4712544</v>
      </c>
      <c r="G21" s="24">
        <f t="shared" si="2"/>
        <v>523616</v>
      </c>
      <c r="H21" s="24">
        <f t="shared" si="2"/>
        <v>0</v>
      </c>
      <c r="I21" s="24">
        <f t="shared" si="2"/>
        <v>523616</v>
      </c>
      <c r="J21" s="24">
        <f t="shared" si="2"/>
        <v>0</v>
      </c>
      <c r="K21" s="16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</row>
    <row r="22" spans="1:110" ht="13.5" thickBot="1" x14ac:dyDescent="0.25">
      <c r="A22" s="9"/>
    </row>
    <row r="23" spans="1:110" ht="45.6" customHeight="1" x14ac:dyDescent="0.2">
      <c r="A23" s="49" t="s">
        <v>29</v>
      </c>
      <c r="B23" s="50"/>
      <c r="C23" s="50"/>
      <c r="D23" s="50"/>
      <c r="E23" s="50"/>
      <c r="F23" s="50"/>
      <c r="G23" s="50"/>
      <c r="H23" s="50"/>
      <c r="I23" s="50"/>
      <c r="J23" s="50"/>
      <c r="K23" s="51"/>
    </row>
    <row r="24" spans="1:110" s="18" customFormat="1" ht="57.75" customHeight="1" x14ac:dyDescent="0.2">
      <c r="A24" s="10" t="s">
        <v>23</v>
      </c>
      <c r="B24" s="20" t="s">
        <v>30</v>
      </c>
      <c r="C24" s="36" t="s">
        <v>17</v>
      </c>
      <c r="D24" s="21">
        <v>53891660</v>
      </c>
      <c r="E24" s="21">
        <v>50827780</v>
      </c>
      <c r="F24" s="21">
        <v>45745000</v>
      </c>
      <c r="G24" s="21">
        <v>5082780</v>
      </c>
      <c r="H24" s="21">
        <v>3063880</v>
      </c>
      <c r="I24" s="21">
        <f>G24+H24</f>
        <v>8146660</v>
      </c>
      <c r="J24" s="43">
        <v>0</v>
      </c>
      <c r="K24" s="44" t="s">
        <v>49</v>
      </c>
    </row>
    <row r="25" spans="1:110" s="18" customFormat="1" ht="48" customHeight="1" thickBot="1" x14ac:dyDescent="0.25">
      <c r="A25" s="10" t="s">
        <v>24</v>
      </c>
      <c r="B25" s="20" t="s">
        <v>31</v>
      </c>
      <c r="C25" s="36" t="s">
        <v>17</v>
      </c>
      <c r="D25" s="21">
        <v>71794070</v>
      </c>
      <c r="E25" s="21">
        <v>69536370</v>
      </c>
      <c r="F25" s="21">
        <v>62582730</v>
      </c>
      <c r="G25" s="21">
        <f>E25-F25</f>
        <v>6953640</v>
      </c>
      <c r="H25" s="21">
        <v>2258000</v>
      </c>
      <c r="I25" s="21">
        <f>G25+H25</f>
        <v>9211640</v>
      </c>
      <c r="J25" s="43">
        <v>0</v>
      </c>
      <c r="K25" s="44" t="s">
        <v>49</v>
      </c>
    </row>
    <row r="26" spans="1:110" s="4" customFormat="1" ht="30.75" customHeight="1" thickBot="1" x14ac:dyDescent="0.25">
      <c r="A26" s="52" t="s">
        <v>9</v>
      </c>
      <c r="B26" s="53"/>
      <c r="C26" s="37"/>
      <c r="D26" s="24">
        <f t="shared" ref="D26:J26" si="3">SUM(D24:D25)</f>
        <v>125685730</v>
      </c>
      <c r="E26" s="24">
        <f t="shared" si="3"/>
        <v>120364150</v>
      </c>
      <c r="F26" s="24">
        <f t="shared" si="3"/>
        <v>108327730</v>
      </c>
      <c r="G26" s="24">
        <f t="shared" si="3"/>
        <v>12036420</v>
      </c>
      <c r="H26" s="24">
        <f t="shared" si="3"/>
        <v>5321880</v>
      </c>
      <c r="I26" s="24">
        <f t="shared" si="3"/>
        <v>17358300</v>
      </c>
      <c r="J26" s="24">
        <f t="shared" si="3"/>
        <v>0</v>
      </c>
      <c r="K26" s="2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</row>
    <row r="27" spans="1:110" s="18" customFormat="1" ht="30.75" customHeight="1" thickBot="1" x14ac:dyDescent="0.25">
      <c r="A27" s="13"/>
      <c r="B27" s="13"/>
      <c r="C27" s="35"/>
      <c r="D27" s="46"/>
      <c r="E27" s="46"/>
      <c r="F27" s="46"/>
      <c r="G27" s="46"/>
      <c r="H27" s="46"/>
      <c r="I27" s="46"/>
      <c r="J27" s="46"/>
      <c r="K27" s="46"/>
    </row>
    <row r="28" spans="1:110" ht="45.6" customHeight="1" x14ac:dyDescent="0.2">
      <c r="A28" s="49" t="s">
        <v>48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</row>
    <row r="29" spans="1:110" s="18" customFormat="1" ht="57.75" customHeight="1" x14ac:dyDescent="0.2">
      <c r="A29" s="10" t="s">
        <v>38</v>
      </c>
      <c r="B29" s="20" t="s">
        <v>42</v>
      </c>
      <c r="C29" s="36" t="s">
        <v>17</v>
      </c>
      <c r="D29" s="21">
        <v>25527667</v>
      </c>
      <c r="E29" s="21">
        <v>21700000</v>
      </c>
      <c r="F29" s="21">
        <f>18445000+1085000</f>
        <v>19530000</v>
      </c>
      <c r="G29" s="21">
        <v>2170000</v>
      </c>
      <c r="H29" s="21">
        <v>3827667</v>
      </c>
      <c r="I29" s="21">
        <f>G29+H29</f>
        <v>5997667</v>
      </c>
      <c r="J29" s="43">
        <v>0</v>
      </c>
      <c r="K29" s="44" t="s">
        <v>25</v>
      </c>
    </row>
    <row r="30" spans="1:110" s="18" customFormat="1" ht="57.75" customHeight="1" x14ac:dyDescent="0.2">
      <c r="A30" s="10" t="s">
        <v>39</v>
      </c>
      <c r="B30" s="20" t="s">
        <v>43</v>
      </c>
      <c r="C30" s="36" t="s">
        <v>17</v>
      </c>
      <c r="D30" s="21">
        <v>32290236</v>
      </c>
      <c r="E30" s="21">
        <v>26596000</v>
      </c>
      <c r="F30" s="21">
        <f>22606600+1329800</f>
        <v>23936400</v>
      </c>
      <c r="G30" s="21">
        <v>2659600</v>
      </c>
      <c r="H30" s="21">
        <v>5694236</v>
      </c>
      <c r="I30" s="21">
        <f t="shared" ref="I30:I31" si="4">G30+H30</f>
        <v>8353836</v>
      </c>
      <c r="J30" s="43">
        <v>0</v>
      </c>
      <c r="K30" s="44" t="s">
        <v>25</v>
      </c>
    </row>
    <row r="31" spans="1:110" s="18" customFormat="1" ht="57.75" customHeight="1" x14ac:dyDescent="0.2">
      <c r="A31" s="10" t="s">
        <v>40</v>
      </c>
      <c r="B31" s="20" t="s">
        <v>44</v>
      </c>
      <c r="C31" s="36" t="s">
        <v>17</v>
      </c>
      <c r="D31" s="21">
        <v>36013477.329999998</v>
      </c>
      <c r="E31" s="21">
        <v>30494822.329999998</v>
      </c>
      <c r="F31" s="21">
        <f>25920598.98+1524741.12</f>
        <v>27445340.100000001</v>
      </c>
      <c r="G31" s="21">
        <v>3049482.23</v>
      </c>
      <c r="H31" s="21">
        <v>5518655</v>
      </c>
      <c r="I31" s="21">
        <f t="shared" si="4"/>
        <v>8568137.2300000004</v>
      </c>
      <c r="J31" s="43">
        <v>0</v>
      </c>
      <c r="K31" s="44" t="s">
        <v>25</v>
      </c>
    </row>
    <row r="32" spans="1:110" s="18" customFormat="1" ht="48" customHeight="1" thickBot="1" x14ac:dyDescent="0.25">
      <c r="A32" s="10" t="s">
        <v>41</v>
      </c>
      <c r="B32" s="20" t="s">
        <v>45</v>
      </c>
      <c r="C32" s="36" t="s">
        <v>17</v>
      </c>
      <c r="D32" s="21">
        <v>72478969.859999999</v>
      </c>
      <c r="E32" s="21">
        <v>27211326.609999999</v>
      </c>
      <c r="F32" s="21">
        <f>23129627.62+1360566.33</f>
        <v>24490193.950000003</v>
      </c>
      <c r="G32" s="21">
        <f>E32-F32</f>
        <v>2721132.6599999964</v>
      </c>
      <c r="H32" s="21">
        <v>45267643.25</v>
      </c>
      <c r="I32" s="21">
        <f>G32+H32</f>
        <v>47988775.909999996</v>
      </c>
      <c r="J32" s="43">
        <v>0</v>
      </c>
      <c r="K32" s="44" t="s">
        <v>25</v>
      </c>
    </row>
    <row r="33" spans="1:110" s="4" customFormat="1" ht="30.75" customHeight="1" thickBot="1" x14ac:dyDescent="0.25">
      <c r="A33" s="52" t="s">
        <v>9</v>
      </c>
      <c r="B33" s="53"/>
      <c r="C33" s="37"/>
      <c r="D33" s="24">
        <f t="shared" ref="D33" si="5">SUM(D29:D32)</f>
        <v>166310350.19</v>
      </c>
      <c r="E33" s="24">
        <f t="shared" ref="E33" si="6">SUM(E29:E32)</f>
        <v>106002148.94</v>
      </c>
      <c r="F33" s="24">
        <f t="shared" ref="F33" si="7">SUM(F29:F32)</f>
        <v>95401934.049999997</v>
      </c>
      <c r="G33" s="24">
        <f t="shared" ref="G33" si="8">SUM(G29:G32)</f>
        <v>10600214.889999997</v>
      </c>
      <c r="H33" s="24">
        <f t="shared" ref="H33" si="9">SUM(H29:H32)</f>
        <v>60308201.25</v>
      </c>
      <c r="I33" s="24">
        <f t="shared" ref="I33" si="10">SUM(I29:I32)</f>
        <v>70908416.140000001</v>
      </c>
      <c r="J33" s="24">
        <f t="shared" ref="J33" si="11">SUM(J29:J32)</f>
        <v>0</v>
      </c>
      <c r="K33" s="24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</row>
    <row r="34" spans="1:110" s="18" customFormat="1" ht="30.75" customHeight="1" thickBot="1" x14ac:dyDescent="0.25">
      <c r="A34" s="13"/>
      <c r="B34" s="13"/>
      <c r="C34" s="35"/>
      <c r="D34" s="46"/>
      <c r="E34" s="46"/>
      <c r="F34" s="46"/>
      <c r="G34" s="46"/>
      <c r="H34" s="46"/>
      <c r="I34" s="46"/>
      <c r="J34" s="46"/>
      <c r="K34" s="46"/>
    </row>
    <row r="35" spans="1:110" s="4" customFormat="1" ht="48" customHeight="1" x14ac:dyDescent="0.2">
      <c r="A35" s="49" t="s">
        <v>59</v>
      </c>
      <c r="B35" s="50"/>
      <c r="C35" s="50"/>
      <c r="D35" s="50"/>
      <c r="E35" s="50"/>
      <c r="F35" s="50"/>
      <c r="G35" s="50"/>
      <c r="H35" s="50"/>
      <c r="I35" s="50"/>
      <c r="J35" s="50"/>
      <c r="K35" s="51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</row>
    <row r="36" spans="1:110" s="4" customFormat="1" ht="48" customHeight="1" thickBot="1" x14ac:dyDescent="0.25">
      <c r="A36" s="10" t="s">
        <v>51</v>
      </c>
      <c r="B36" s="20" t="s">
        <v>55</v>
      </c>
      <c r="C36" s="36" t="s">
        <v>17</v>
      </c>
      <c r="D36" s="21">
        <v>11348212.609999999</v>
      </c>
      <c r="E36" s="21">
        <v>8132709.4100000001</v>
      </c>
      <c r="F36" s="21">
        <f>E36*0.42</f>
        <v>3415737.9521999997</v>
      </c>
      <c r="G36" s="21">
        <f>E36-F36</f>
        <v>4716971.4578000009</v>
      </c>
      <c r="H36" s="21">
        <v>3215503.2</v>
      </c>
      <c r="I36" s="21">
        <f>G36+H36</f>
        <v>7932474.6578000011</v>
      </c>
      <c r="J36" s="43">
        <v>0</v>
      </c>
      <c r="K36" s="44" t="s">
        <v>56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</row>
    <row r="37" spans="1:110" s="4" customFormat="1" ht="30.75" customHeight="1" thickBot="1" x14ac:dyDescent="0.25">
      <c r="A37" s="52" t="s">
        <v>9</v>
      </c>
      <c r="B37" s="53"/>
      <c r="C37" s="37"/>
      <c r="D37" s="24">
        <f t="shared" ref="D37" si="12">SUM(D35:D36)</f>
        <v>11348212.609999999</v>
      </c>
      <c r="E37" s="24">
        <f t="shared" ref="E37:J37" si="13">SUM(E35:E36)</f>
        <v>8132709.4100000001</v>
      </c>
      <c r="F37" s="24">
        <f t="shared" si="13"/>
        <v>3415737.9521999997</v>
      </c>
      <c r="G37" s="24">
        <f t="shared" si="13"/>
        <v>4716971.4578000009</v>
      </c>
      <c r="H37" s="24">
        <f t="shared" si="13"/>
        <v>3215503.2</v>
      </c>
      <c r="I37" s="24">
        <f t="shared" si="13"/>
        <v>7932474.6578000011</v>
      </c>
      <c r="J37" s="24">
        <f t="shared" si="13"/>
        <v>0</v>
      </c>
      <c r="K37" s="24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</row>
    <row r="38" spans="1:110" s="18" customFormat="1" ht="30.75" customHeight="1" thickBot="1" x14ac:dyDescent="0.25">
      <c r="A38" s="13"/>
      <c r="B38" s="13"/>
      <c r="C38" s="35"/>
      <c r="D38" s="46"/>
      <c r="E38" s="46"/>
      <c r="F38" s="46"/>
      <c r="G38" s="46"/>
      <c r="H38" s="46"/>
      <c r="I38" s="46"/>
      <c r="J38" s="46"/>
      <c r="K38" s="46"/>
    </row>
    <row r="39" spans="1:110" s="18" customFormat="1" ht="43.5" customHeight="1" x14ac:dyDescent="0.2">
      <c r="A39" s="49" t="s">
        <v>54</v>
      </c>
      <c r="B39" s="50"/>
      <c r="C39" s="50"/>
      <c r="D39" s="50"/>
      <c r="E39" s="50"/>
      <c r="F39" s="50"/>
      <c r="G39" s="50"/>
      <c r="H39" s="50"/>
      <c r="I39" s="50"/>
      <c r="J39" s="50"/>
      <c r="K39" s="51"/>
    </row>
    <row r="40" spans="1:110" s="4" customFormat="1" ht="48" customHeight="1" thickBot="1" x14ac:dyDescent="0.25">
      <c r="A40" s="10" t="s">
        <v>57</v>
      </c>
      <c r="B40" s="47" t="s">
        <v>52</v>
      </c>
      <c r="C40" s="36" t="s">
        <v>17</v>
      </c>
      <c r="D40" s="21">
        <v>900000</v>
      </c>
      <c r="E40" s="22">
        <v>900000</v>
      </c>
      <c r="F40" s="21">
        <f>E40*0.7</f>
        <v>630000</v>
      </c>
      <c r="G40" s="21">
        <f>E40*0.3</f>
        <v>270000</v>
      </c>
      <c r="H40" s="21">
        <f>D40-E40</f>
        <v>0</v>
      </c>
      <c r="I40" s="22">
        <f>G40+H40</f>
        <v>270000</v>
      </c>
      <c r="J40" s="23">
        <v>0</v>
      </c>
      <c r="K40" s="15" t="s">
        <v>53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</row>
    <row r="41" spans="1:110" s="4" customFormat="1" ht="21" customHeight="1" thickBot="1" x14ac:dyDescent="0.25">
      <c r="A41" s="52" t="s">
        <v>9</v>
      </c>
      <c r="B41" s="53"/>
      <c r="C41" s="37"/>
      <c r="D41" s="24">
        <f t="shared" ref="D41:J41" si="14">SUM(D40:D40)</f>
        <v>900000</v>
      </c>
      <c r="E41" s="24">
        <f t="shared" si="14"/>
        <v>900000</v>
      </c>
      <c r="F41" s="24">
        <f t="shared" si="14"/>
        <v>630000</v>
      </c>
      <c r="G41" s="24">
        <f t="shared" si="14"/>
        <v>270000</v>
      </c>
      <c r="H41" s="24">
        <f t="shared" si="14"/>
        <v>0</v>
      </c>
      <c r="I41" s="24">
        <f t="shared" si="14"/>
        <v>270000</v>
      </c>
      <c r="J41" s="24">
        <f t="shared" si="14"/>
        <v>0</v>
      </c>
      <c r="K41" s="16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</row>
    <row r="42" spans="1:110" s="18" customFormat="1" ht="21" customHeight="1" thickBot="1" x14ac:dyDescent="0.25">
      <c r="A42" s="48"/>
      <c r="B42" s="56"/>
      <c r="C42" s="56"/>
      <c r="D42" s="56"/>
      <c r="E42" s="56"/>
      <c r="F42" s="56"/>
      <c r="G42" s="56"/>
      <c r="H42" s="56"/>
      <c r="I42" s="56"/>
      <c r="J42" s="56"/>
      <c r="K42" s="57"/>
    </row>
    <row r="43" spans="1:110" s="4" customFormat="1" ht="34.5" customHeight="1" thickBot="1" x14ac:dyDescent="0.25">
      <c r="A43" s="52" t="s">
        <v>35</v>
      </c>
      <c r="B43" s="55"/>
      <c r="C43" s="53"/>
      <c r="D43" s="24">
        <f t="shared" ref="D43:J43" si="15">D10+D17+D21+D26+D33+D37+D41</f>
        <v>1036384882.85</v>
      </c>
      <c r="E43" s="24">
        <f t="shared" si="15"/>
        <v>934593857.63</v>
      </c>
      <c r="F43" s="24">
        <f t="shared" si="15"/>
        <v>854270766.34220004</v>
      </c>
      <c r="G43" s="24">
        <f t="shared" si="15"/>
        <v>80323091.287799999</v>
      </c>
      <c r="H43" s="24">
        <f t="shared" si="15"/>
        <v>101791325.22000001</v>
      </c>
      <c r="I43" s="24">
        <f t="shared" si="15"/>
        <v>182114416.50779998</v>
      </c>
      <c r="J43" s="24">
        <f t="shared" si="15"/>
        <v>0</v>
      </c>
      <c r="K43" s="1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</row>
    <row r="44" spans="1:110" x14ac:dyDescent="0.2">
      <c r="A44" s="9"/>
    </row>
    <row r="45" spans="1:110" s="32" customFormat="1" ht="15" x14ac:dyDescent="0.25">
      <c r="A45" s="54" t="s">
        <v>18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0" x14ac:dyDescent="0.2">
      <c r="B46" s="7"/>
      <c r="C46" s="33"/>
    </row>
    <row r="47" spans="1:110" x14ac:dyDescent="0.2">
      <c r="B47" s="7"/>
      <c r="C47" s="33"/>
      <c r="G47" s="41"/>
    </row>
    <row r="48" spans="1:110" x14ac:dyDescent="0.2">
      <c r="F48" s="41"/>
    </row>
    <row r="55" spans="2:7" x14ac:dyDescent="0.2">
      <c r="B55" s="40"/>
      <c r="C55" s="39"/>
    </row>
    <row r="58" spans="2:7" x14ac:dyDescent="0.2">
      <c r="G58" s="25"/>
    </row>
  </sheetData>
  <mergeCells count="29">
    <mergeCell ref="A8:K8"/>
    <mergeCell ref="A1:K1"/>
    <mergeCell ref="B3:B4"/>
    <mergeCell ref="D3:D4"/>
    <mergeCell ref="E3:E4"/>
    <mergeCell ref="H3:H5"/>
    <mergeCell ref="K3:K5"/>
    <mergeCell ref="F3:F5"/>
    <mergeCell ref="G3:G5"/>
    <mergeCell ref="A3:A4"/>
    <mergeCell ref="I3:I4"/>
    <mergeCell ref="J3:J4"/>
    <mergeCell ref="C3:C5"/>
    <mergeCell ref="A35:K35"/>
    <mergeCell ref="A37:B37"/>
    <mergeCell ref="A10:B10"/>
    <mergeCell ref="A45:K45"/>
    <mergeCell ref="A13:K13"/>
    <mergeCell ref="A19:K19"/>
    <mergeCell ref="A21:B21"/>
    <mergeCell ref="A17:B17"/>
    <mergeCell ref="A43:C43"/>
    <mergeCell ref="A23:K23"/>
    <mergeCell ref="A26:B26"/>
    <mergeCell ref="A28:K28"/>
    <mergeCell ref="A33:B33"/>
    <mergeCell ref="A39:K39"/>
    <mergeCell ref="A41:B41"/>
    <mergeCell ref="B42:K4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2" firstPageNumber="2" fitToHeight="0" orientation="landscape" useFirstPageNumber="1" r:id="rId1"/>
  <headerFooter scaleWithDoc="0" alignWithMargins="0">
    <oddHeader>&amp;LPříloha č.1</oddHeader>
    <oddFooter>&amp;L&amp;"Arial,Kurzíva"Zastupitelstvo Olomouckého kraje 19. 6. 2017
29. Projekty spolufinancované z evropských a národních fondů ke schválení financování
Příloha č. 1 Podané žádosti o dotaci z EF&amp;R&amp;"Arial,Kurzíva"Strana &amp;P (celkem 3)</oddFooter>
  </headerFooter>
  <rowBreaks count="1" manualBreakCount="1">
    <brk id="26" max="10" man="1"/>
  </rowBreaks>
  <colBreaks count="1" manualBreakCount="1">
    <brk id="3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2017-05-29T06:04:32Z</cp:lastPrinted>
  <dcterms:created xsi:type="dcterms:W3CDTF">2010-05-05T13:52:59Z</dcterms:created>
  <dcterms:modified xsi:type="dcterms:W3CDTF">2017-05-29T06:05:25Z</dcterms:modified>
</cp:coreProperties>
</file>