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_RaF\Závěrečný účet\2016\ZOK 19.6.2017\"/>
    </mc:Choice>
  </mc:AlternateContent>
  <bookViews>
    <workbookView xWindow="480" yWindow="1200" windowWidth="15180" windowHeight="9795"/>
  </bookViews>
  <sheets>
    <sheet name="rekapitulace" sheetId="7" r:id="rId1"/>
    <sheet name="8a) OK 2016" sheetId="8" r:id="rId2"/>
    <sheet name="8b) ČS - revolvingový úvěr" sheetId="11" r:id="rId3"/>
    <sheet name="c) dotace" sheetId="10" r:id="rId4"/>
  </sheets>
  <definedNames>
    <definedName name="_xlnm.Print_Area" localSheetId="1">'8a) OK 2016'!$A$1:$E$675</definedName>
    <definedName name="_xlnm.Print_Area" localSheetId="2">'8b) ČS - revolvingový úvěr'!$A$1:$E$21</definedName>
    <definedName name="_xlnm.Print_Area" localSheetId="3">'c) dotace'!$A$1:$E$35</definedName>
    <definedName name="_xlnm.Print_Area" localSheetId="0">rekapitulace!$A$1:$D$37</definedName>
  </definedNames>
  <calcPr calcId="162913"/>
</workbook>
</file>

<file path=xl/calcChain.xml><?xml version="1.0" encoding="utf-8"?>
<calcChain xmlns="http://schemas.openxmlformats.org/spreadsheetml/2006/main">
  <c r="E673" i="8" l="1"/>
  <c r="E671" i="8"/>
  <c r="E672" i="8"/>
  <c r="E625" i="8"/>
  <c r="E529" i="8"/>
  <c r="E400" i="8"/>
  <c r="D520" i="8" l="1"/>
  <c r="D551" i="8"/>
  <c r="D610" i="8" s="1"/>
  <c r="D567" i="8"/>
  <c r="D513" i="8"/>
  <c r="J35" i="7" l="1"/>
  <c r="K35" i="7"/>
  <c r="I35" i="7"/>
  <c r="K602" i="8" l="1"/>
  <c r="L602" i="8"/>
  <c r="J602" i="8"/>
  <c r="C551" i="8"/>
  <c r="B551" i="8"/>
  <c r="K8" i="10" l="1"/>
  <c r="K7" i="10"/>
  <c r="C655" i="8"/>
  <c r="K681" i="8" s="1"/>
  <c r="D655" i="8"/>
  <c r="E655" i="8" s="1"/>
  <c r="E656" i="8"/>
  <c r="B655" i="8"/>
  <c r="J648" i="8" s="1"/>
  <c r="H476" i="8"/>
  <c r="H249" i="8"/>
  <c r="H96" i="8"/>
  <c r="E20" i="8"/>
  <c r="L648" i="8" l="1"/>
  <c r="K648" i="8"/>
  <c r="J681" i="8"/>
  <c r="L681" i="8"/>
  <c r="E286" i="8"/>
  <c r="K510" i="8"/>
  <c r="L510" i="8"/>
  <c r="J510" i="8"/>
  <c r="K509" i="8"/>
  <c r="L509" i="8"/>
  <c r="J509" i="8"/>
  <c r="J674" i="8" s="1"/>
  <c r="I38" i="7" s="1"/>
  <c r="K508" i="8"/>
  <c r="L508" i="8"/>
  <c r="J508" i="8"/>
  <c r="L507" i="8"/>
  <c r="J507" i="8"/>
  <c r="K378" i="8"/>
  <c r="L378" i="8"/>
  <c r="J378" i="8"/>
  <c r="J338" i="8"/>
  <c r="K337" i="8"/>
  <c r="L337" i="8"/>
  <c r="J337" i="8"/>
  <c r="K336" i="8"/>
  <c r="L336" i="8"/>
  <c r="J336" i="8"/>
  <c r="B218" i="8"/>
  <c r="C257" i="8"/>
  <c r="D257" i="8"/>
  <c r="B257" i="8"/>
  <c r="D206" i="8"/>
  <c r="C206" i="8"/>
  <c r="D205" i="8"/>
  <c r="C205" i="8"/>
  <c r="E207" i="8"/>
  <c r="E206" i="8"/>
  <c r="C508" i="8"/>
  <c r="K507" i="8" s="1"/>
  <c r="E509" i="8"/>
  <c r="D645" i="8"/>
  <c r="C645" i="8"/>
  <c r="B645" i="8"/>
  <c r="J339" i="8" l="1"/>
  <c r="E205" i="8"/>
  <c r="C598" i="8"/>
  <c r="C586" i="8"/>
  <c r="C587" i="8"/>
  <c r="C588" i="8"/>
  <c r="C582" i="8"/>
  <c r="E188" i="8"/>
  <c r="B567" i="8" l="1"/>
  <c r="B366" i="8"/>
  <c r="C366" i="8"/>
  <c r="D366" i="8"/>
  <c r="B118" i="8"/>
  <c r="E599" i="8" l="1"/>
  <c r="E587" i="8" l="1"/>
  <c r="E588" i="8"/>
  <c r="E589" i="8"/>
  <c r="E590" i="8"/>
  <c r="E591" i="8"/>
  <c r="E592" i="8"/>
  <c r="E593" i="8"/>
  <c r="C442" i="8"/>
  <c r="D442" i="8"/>
  <c r="B442" i="8"/>
  <c r="E443" i="8"/>
  <c r="E372" i="8"/>
  <c r="E373" i="8"/>
  <c r="E374" i="8"/>
  <c r="E375" i="8"/>
  <c r="E368" i="8"/>
  <c r="E369" i="8"/>
  <c r="E370" i="8"/>
  <c r="E315" i="8" l="1"/>
  <c r="E316" i="8"/>
  <c r="E317" i="8"/>
  <c r="E318" i="8"/>
  <c r="E319" i="8"/>
  <c r="E320" i="8"/>
  <c r="E321" i="8"/>
  <c r="E322" i="8"/>
  <c r="E323" i="8"/>
  <c r="E324" i="8"/>
  <c r="E302" i="8" l="1"/>
  <c r="E303" i="8"/>
  <c r="E304" i="8"/>
  <c r="E305" i="8"/>
  <c r="E306" i="8"/>
  <c r="E309" i="8"/>
  <c r="E310" i="8"/>
  <c r="E311" i="8"/>
  <c r="E301" i="8"/>
  <c r="E312" i="8"/>
  <c r="E313" i="8"/>
  <c r="E314" i="8"/>
  <c r="E325" i="8"/>
  <c r="E326" i="8"/>
  <c r="E327" i="8"/>
  <c r="E293" i="8"/>
  <c r="E294" i="8"/>
  <c r="E295" i="8"/>
  <c r="E297" i="8"/>
  <c r="E298" i="8"/>
  <c r="E299" i="8"/>
  <c r="E258" i="8"/>
  <c r="E122" i="8" l="1"/>
  <c r="H488" i="8" l="1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H470" i="8"/>
  <c r="H444" i="8"/>
  <c r="H451" i="8"/>
  <c r="H503" i="8" l="1"/>
  <c r="C507" i="8" l="1"/>
  <c r="D507" i="8"/>
  <c r="B507" i="8"/>
  <c r="E336" i="8" l="1"/>
  <c r="D335" i="8"/>
  <c r="L340" i="8" s="1"/>
  <c r="C335" i="8"/>
  <c r="K340" i="8" s="1"/>
  <c r="B335" i="8"/>
  <c r="C203" i="8"/>
  <c r="D203" i="8"/>
  <c r="B203" i="8"/>
  <c r="J340" i="8" l="1"/>
  <c r="J341" i="8" s="1"/>
  <c r="B341" i="8"/>
  <c r="E335" i="8"/>
  <c r="K211" i="8"/>
  <c r="L211" i="8"/>
  <c r="J211" i="8"/>
  <c r="K210" i="8"/>
  <c r="L210" i="8"/>
  <c r="J210" i="8"/>
  <c r="J209" i="8"/>
  <c r="J208" i="8"/>
  <c r="K603" i="8"/>
  <c r="L603" i="8"/>
  <c r="J603" i="8"/>
  <c r="J675" i="8" l="1"/>
  <c r="I39" i="7" s="1"/>
  <c r="L8" i="10"/>
  <c r="J8" i="10"/>
  <c r="B7" i="10"/>
  <c r="E13" i="10"/>
  <c r="E14" i="10"/>
  <c r="E15" i="10"/>
  <c r="E16" i="10"/>
  <c r="E17" i="10"/>
  <c r="E18" i="10"/>
  <c r="E19" i="10"/>
  <c r="E11" i="10"/>
  <c r="E12" i="10"/>
  <c r="E20" i="10"/>
  <c r="E21" i="10"/>
  <c r="E22" i="10"/>
  <c r="L7" i="10"/>
  <c r="J7" i="10"/>
  <c r="E9" i="10"/>
  <c r="E10" i="10"/>
  <c r="E8" i="10"/>
  <c r="E14" i="8" l="1"/>
  <c r="C7" i="8"/>
  <c r="D7" i="8"/>
  <c r="B7" i="8"/>
  <c r="C218" i="8"/>
  <c r="D218" i="8"/>
  <c r="D347" i="8"/>
  <c r="C347" i="8"/>
  <c r="B347" i="8"/>
  <c r="C385" i="8"/>
  <c r="D385" i="8"/>
  <c r="B385" i="8"/>
  <c r="C520" i="8"/>
  <c r="B520" i="8"/>
  <c r="D625" i="8"/>
  <c r="C625" i="8"/>
  <c r="B625" i="8"/>
  <c r="E204" i="8" l="1"/>
  <c r="E568" i="8"/>
  <c r="C118" i="8" l="1"/>
  <c r="D118" i="8"/>
  <c r="E119" i="8"/>
  <c r="E120" i="8"/>
  <c r="E121" i="8"/>
  <c r="E114" i="8" l="1"/>
  <c r="E113" i="8"/>
  <c r="E112" i="8"/>
  <c r="E111" i="8"/>
  <c r="H114" i="8"/>
  <c r="E110" i="8"/>
  <c r="H433" i="8"/>
  <c r="H438" i="8"/>
  <c r="E438" i="8"/>
  <c r="E627" i="8" l="1"/>
  <c r="E628" i="8"/>
  <c r="K628" i="8"/>
  <c r="L628" i="8"/>
  <c r="J628" i="8"/>
  <c r="J629" i="8" s="1"/>
  <c r="E626" i="8"/>
  <c r="H104" i="8"/>
  <c r="E105" i="8"/>
  <c r="E561" i="8"/>
  <c r="E534" i="8"/>
  <c r="H531" i="8"/>
  <c r="E251" i="8"/>
  <c r="E252" i="8"/>
  <c r="E557" i="8"/>
  <c r="E558" i="8"/>
  <c r="E559" i="8"/>
  <c r="E552" i="8"/>
  <c r="E530" i="8"/>
  <c r="E531" i="8"/>
  <c r="E532" i="8"/>
  <c r="E424" i="8"/>
  <c r="E425" i="8"/>
  <c r="E426" i="8"/>
  <c r="E433" i="8"/>
  <c r="E412" i="8"/>
  <c r="E399" i="8"/>
  <c r="E391" i="8"/>
  <c r="E389" i="8"/>
  <c r="E388" i="8"/>
  <c r="E356" i="8" l="1"/>
  <c r="E357" i="8"/>
  <c r="E358" i="8"/>
  <c r="E359" i="8"/>
  <c r="E360" i="8"/>
  <c r="E361" i="8"/>
  <c r="E248" i="8"/>
  <c r="E249" i="8"/>
  <c r="E235" i="8"/>
  <c r="E236" i="8"/>
  <c r="E237" i="8"/>
  <c r="E238" i="8"/>
  <c r="E239" i="8"/>
  <c r="E240" i="8"/>
  <c r="E242" i="8"/>
  <c r="E243" i="8"/>
  <c r="E244" i="8"/>
  <c r="E245" i="8"/>
  <c r="E232" i="8"/>
  <c r="E233" i="8"/>
  <c r="E234" i="8"/>
  <c r="E246" i="8"/>
  <c r="E247" i="8"/>
  <c r="E95" i="8"/>
  <c r="E96" i="8"/>
  <c r="E88" i="8"/>
  <c r="E89" i="8"/>
  <c r="E90" i="8"/>
  <c r="E91" i="8"/>
  <c r="E92" i="8"/>
  <c r="E93" i="8"/>
  <c r="E94" i="8"/>
  <c r="E80" i="8"/>
  <c r="E81" i="8"/>
  <c r="E82" i="8"/>
  <c r="E83" i="8"/>
  <c r="E84" i="8"/>
  <c r="E85" i="8"/>
  <c r="E86" i="8"/>
  <c r="E87" i="8"/>
  <c r="E78" i="8"/>
  <c r="E77" i="8"/>
  <c r="E76" i="8"/>
  <c r="E75" i="8"/>
  <c r="E74" i="8"/>
  <c r="E73" i="8"/>
  <c r="E72" i="8"/>
  <c r="E55" i="8"/>
  <c r="E56" i="8"/>
  <c r="E57" i="8"/>
  <c r="E58" i="8"/>
  <c r="E59" i="8"/>
  <c r="E61" i="8"/>
  <c r="E62" i="8"/>
  <c r="E63" i="8"/>
  <c r="E68" i="8"/>
  <c r="E69" i="8"/>
  <c r="E53" i="8"/>
  <c r="E54" i="8"/>
  <c r="E70" i="8"/>
  <c r="E51" i="8"/>
  <c r="E50" i="8"/>
  <c r="E49" i="8"/>
  <c r="E48" i="8"/>
  <c r="E47" i="8"/>
  <c r="E36" i="8"/>
  <c r="E39" i="8"/>
  <c r="E40" i="8"/>
  <c r="E41" i="8"/>
  <c r="E42" i="8"/>
  <c r="E43" i="8"/>
  <c r="E44" i="8"/>
  <c r="E46" i="8"/>
  <c r="E71" i="8"/>
  <c r="E34" i="8"/>
  <c r="E33" i="8"/>
  <c r="E31" i="8"/>
  <c r="E30" i="8"/>
  <c r="E29" i="8"/>
  <c r="E28" i="8"/>
  <c r="E27" i="8"/>
  <c r="E26" i="8"/>
  <c r="E19" i="8"/>
  <c r="E15" i="8"/>
  <c r="E10" i="11"/>
  <c r="H550" i="8" l="1"/>
  <c r="B616" i="8" l="1"/>
  <c r="B619" i="8" s="1"/>
  <c r="B671" i="8" s="1"/>
  <c r="B630" i="8"/>
  <c r="B672" i="8" s="1"/>
  <c r="B636" i="8"/>
  <c r="B639" i="8" s="1"/>
  <c r="B673" i="8" s="1"/>
  <c r="B649" i="8"/>
  <c r="B659" i="8" s="1"/>
  <c r="B653" i="8"/>
  <c r="H253" i="8"/>
  <c r="H252" i="8"/>
  <c r="B674" i="8" l="1"/>
  <c r="B212" i="8"/>
  <c r="B666" i="8" s="1"/>
  <c r="B667" i="8"/>
  <c r="B513" i="8"/>
  <c r="B669" i="8" s="1"/>
  <c r="B610" i="8"/>
  <c r="B670" i="8" s="1"/>
  <c r="B379" i="8"/>
  <c r="B668" i="8" s="1"/>
  <c r="B675" i="8" l="1"/>
  <c r="E329" i="8" l="1"/>
  <c r="E300" i="8"/>
  <c r="E291" i="8"/>
  <c r="E290" i="8"/>
  <c r="E287" i="8"/>
  <c r="E284" i="8"/>
  <c r="E275" i="8"/>
  <c r="E273" i="8"/>
  <c r="E270" i="8"/>
  <c r="E269" i="8"/>
  <c r="E265" i="8"/>
  <c r="E264" i="8"/>
  <c r="E259" i="8"/>
  <c r="D7" i="10" l="1"/>
  <c r="C7" i="10"/>
  <c r="E654" i="8"/>
  <c r="D653" i="8"/>
  <c r="C653" i="8"/>
  <c r="E650" i="8"/>
  <c r="D649" i="8"/>
  <c r="C649" i="8"/>
  <c r="C659" i="8" s="1"/>
  <c r="E648" i="8"/>
  <c r="E647" i="8"/>
  <c r="E646" i="8"/>
  <c r="D636" i="8"/>
  <c r="C636" i="8"/>
  <c r="E617" i="8"/>
  <c r="D616" i="8"/>
  <c r="C616" i="8"/>
  <c r="C567" i="8"/>
  <c r="E521" i="8"/>
  <c r="E348" i="8"/>
  <c r="D341" i="8"/>
  <c r="C341" i="8"/>
  <c r="D659" i="8" l="1"/>
  <c r="E7" i="10"/>
  <c r="E616" i="8"/>
  <c r="E653" i="8"/>
  <c r="E366" i="8"/>
  <c r="E636" i="8"/>
  <c r="E567" i="8"/>
  <c r="E649" i="8"/>
  <c r="E218" i="8"/>
  <c r="E507" i="8"/>
  <c r="E347" i="8"/>
  <c r="C379" i="8"/>
  <c r="C668" i="8" s="1"/>
  <c r="E520" i="8"/>
  <c r="E551" i="8"/>
  <c r="D379" i="8"/>
  <c r="E645" i="8"/>
  <c r="E385" i="8"/>
  <c r="E257" i="8"/>
  <c r="E379" i="8" l="1"/>
  <c r="D668" i="8"/>
  <c r="E668" i="8" s="1"/>
  <c r="E198" i="8" l="1"/>
  <c r="E197" i="8"/>
  <c r="E196" i="8"/>
  <c r="E195" i="8"/>
  <c r="E194" i="8"/>
  <c r="E187" i="8"/>
  <c r="E186" i="8"/>
  <c r="E185" i="8"/>
  <c r="E183" i="8"/>
  <c r="E181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4" i="8"/>
  <c r="E162" i="8"/>
  <c r="E161" i="8"/>
  <c r="E159" i="8"/>
  <c r="E158" i="8"/>
  <c r="E157" i="8"/>
  <c r="E156" i="8"/>
  <c r="E155" i="8"/>
  <c r="E154" i="8"/>
  <c r="E153" i="8"/>
  <c r="E152" i="8"/>
  <c r="E150" i="8"/>
  <c r="E149" i="8"/>
  <c r="E148" i="8"/>
  <c r="E146" i="8"/>
  <c r="E141" i="8"/>
  <c r="E140" i="8"/>
  <c r="E137" i="8"/>
  <c r="E136" i="8"/>
  <c r="E134" i="8"/>
  <c r="E133" i="8"/>
  <c r="E125" i="8"/>
  <c r="E126" i="8"/>
  <c r="K9" i="10" l="1"/>
  <c r="L9" i="10"/>
  <c r="J9" i="10"/>
  <c r="L637" i="8" l="1"/>
  <c r="L638" i="8" s="1"/>
  <c r="K637" i="8"/>
  <c r="K638" i="8" s="1"/>
  <c r="J637" i="8"/>
  <c r="J638" i="8" s="1"/>
  <c r="K629" i="8"/>
  <c r="L629" i="8"/>
  <c r="K616" i="8"/>
  <c r="K617" i="8" s="1"/>
  <c r="L616" i="8"/>
  <c r="L617" i="8" s="1"/>
  <c r="J616" i="8"/>
  <c r="J617" i="8" s="1"/>
  <c r="K605" i="8"/>
  <c r="L605" i="8"/>
  <c r="J605" i="8"/>
  <c r="J677" i="8" s="1"/>
  <c r="I41" i="7" s="1"/>
  <c r="K604" i="8"/>
  <c r="L604" i="8"/>
  <c r="J604" i="8"/>
  <c r="K377" i="8"/>
  <c r="L377" i="8"/>
  <c r="J377" i="8"/>
  <c r="K376" i="8"/>
  <c r="L376" i="8"/>
  <c r="J376" i="8"/>
  <c r="J673" i="8" s="1"/>
  <c r="K674" i="8"/>
  <c r="J38" i="7" s="1"/>
  <c r="L674" i="8"/>
  <c r="K38" i="7" s="1"/>
  <c r="L339" i="8"/>
  <c r="K339" i="8"/>
  <c r="K338" i="8"/>
  <c r="L338" i="8"/>
  <c r="K209" i="8"/>
  <c r="L209" i="8"/>
  <c r="K208" i="8"/>
  <c r="L208" i="8"/>
  <c r="L341" i="8" l="1"/>
  <c r="K341" i="8"/>
  <c r="J676" i="8"/>
  <c r="I40" i="7" s="1"/>
  <c r="K676" i="8"/>
  <c r="J40" i="7" s="1"/>
  <c r="L673" i="8"/>
  <c r="L379" i="8"/>
  <c r="K673" i="8"/>
  <c r="L675" i="8"/>
  <c r="K39" i="7" s="1"/>
  <c r="L677" i="8"/>
  <c r="K41" i="7" s="1"/>
  <c r="K675" i="8"/>
  <c r="J39" i="7" s="1"/>
  <c r="K379" i="8"/>
  <c r="L676" i="8"/>
  <c r="K40" i="7" s="1"/>
  <c r="J379" i="8"/>
  <c r="E550" i="8"/>
  <c r="E549" i="8"/>
  <c r="E548" i="8"/>
  <c r="E547" i="8"/>
  <c r="E546" i="8"/>
  <c r="E545" i="8"/>
  <c r="E544" i="8"/>
  <c r="E543" i="8"/>
  <c r="E542" i="8"/>
  <c r="E541" i="8"/>
  <c r="E540" i="8"/>
  <c r="E539" i="8"/>
  <c r="E537" i="8"/>
  <c r="C619" i="8"/>
  <c r="D619" i="8"/>
  <c r="B17" i="7" l="1"/>
  <c r="B16" i="7" s="1"/>
  <c r="D671" i="8"/>
  <c r="D17" i="7" s="1"/>
  <c r="D16" i="7" s="1"/>
  <c r="E619" i="8"/>
  <c r="C671" i="8"/>
  <c r="C17" i="7" s="1"/>
  <c r="C16" i="7" s="1"/>
  <c r="E199" i="8" l="1"/>
  <c r="E190" i="8"/>
  <c r="E189" i="8"/>
  <c r="E184" i="8"/>
  <c r="E182" i="8"/>
  <c r="E163" i="8"/>
  <c r="E160" i="8"/>
  <c r="E151" i="8"/>
  <c r="E147" i="8"/>
  <c r="E145" i="8"/>
  <c r="E144" i="8"/>
  <c r="E143" i="8"/>
  <c r="E142" i="8"/>
  <c r="E139" i="8"/>
  <c r="E138" i="8"/>
  <c r="E123" i="8"/>
  <c r="E124" i="8"/>
  <c r="E127" i="8"/>
  <c r="E128" i="8"/>
  <c r="E129" i="8"/>
  <c r="E130" i="8"/>
  <c r="E131" i="8"/>
  <c r="E132" i="8"/>
  <c r="E135" i="8"/>
  <c r="E376" i="8" l="1"/>
  <c r="E577" i="8" l="1"/>
  <c r="E578" i="8"/>
  <c r="E579" i="8"/>
  <c r="E580" i="8"/>
  <c r="E581" i="8"/>
  <c r="E582" i="8"/>
  <c r="E583" i="8"/>
  <c r="E584" i="8"/>
  <c r="E585" i="8"/>
  <c r="E586" i="8"/>
  <c r="E596" i="8"/>
  <c r="E597" i="8"/>
  <c r="E598" i="8"/>
  <c r="E604" i="8"/>
  <c r="E605" i="8"/>
  <c r="E606" i="8"/>
  <c r="E607" i="8"/>
  <c r="E608" i="8"/>
  <c r="E576" i="8"/>
  <c r="E575" i="8"/>
  <c r="C24" i="10" l="1"/>
  <c r="C34" i="10" s="1"/>
  <c r="C15" i="7" s="1"/>
  <c r="D24" i="10"/>
  <c r="B24" i="10"/>
  <c r="B34" i="10" s="1"/>
  <c r="B15" i="7" s="1"/>
  <c r="E533" i="8"/>
  <c r="E250" i="8"/>
  <c r="E24" i="10" l="1"/>
  <c r="D34" i="10"/>
  <c r="D9" i="11"/>
  <c r="C9" i="11"/>
  <c r="C12" i="11" s="1"/>
  <c r="B9" i="11"/>
  <c r="B12" i="11" s="1"/>
  <c r="C65" i="11"/>
  <c r="C60" i="11" s="1"/>
  <c r="D60" i="11"/>
  <c r="B60" i="11"/>
  <c r="D31" i="11"/>
  <c r="C31" i="11"/>
  <c r="B31" i="11"/>
  <c r="D30" i="11"/>
  <c r="C30" i="11"/>
  <c r="B30" i="11"/>
  <c r="D29" i="11"/>
  <c r="C29" i="11"/>
  <c r="B29" i="11"/>
  <c r="D28" i="11"/>
  <c r="C28" i="11"/>
  <c r="B28" i="11"/>
  <c r="D27" i="11"/>
  <c r="C27" i="11"/>
  <c r="B27" i="11"/>
  <c r="D26" i="11"/>
  <c r="C26" i="11"/>
  <c r="B26" i="11"/>
  <c r="D25" i="11"/>
  <c r="D24" i="11" s="1"/>
  <c r="C25" i="11"/>
  <c r="C24" i="11" s="1"/>
  <c r="B25" i="11"/>
  <c r="B24" i="11" s="1"/>
  <c r="E574" i="8"/>
  <c r="E573" i="8"/>
  <c r="E570" i="8"/>
  <c r="E571" i="8"/>
  <c r="E569" i="8"/>
  <c r="E9" i="11" l="1"/>
  <c r="D12" i="11"/>
  <c r="E34" i="10"/>
  <c r="D15" i="7"/>
  <c r="C20" i="11"/>
  <c r="C14" i="7" s="1"/>
  <c r="B20" i="11"/>
  <c r="B14" i="7" s="1"/>
  <c r="D20" i="11" l="1"/>
  <c r="D14" i="7" s="1"/>
  <c r="E12" i="11"/>
  <c r="B21" i="11"/>
  <c r="B32" i="7" s="1"/>
  <c r="C21" i="11"/>
  <c r="C32" i="7" s="1"/>
  <c r="E20" i="11" l="1"/>
  <c r="D21" i="11"/>
  <c r="E21" i="11" l="1"/>
  <c r="D32" i="7"/>
  <c r="E503" i="8"/>
  <c r="E502" i="8"/>
  <c r="E501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K677" i="8" l="1"/>
  <c r="J41" i="7" s="1"/>
  <c r="E470" i="8" l="1"/>
  <c r="E469" i="8"/>
  <c r="E468" i="8"/>
  <c r="E467" i="8" l="1"/>
  <c r="E466" i="8"/>
  <c r="E465" i="8"/>
  <c r="E331" i="8" l="1"/>
  <c r="E292" i="8"/>
  <c r="E289" i="8"/>
  <c r="E288" i="8"/>
  <c r="E285" i="8"/>
  <c r="E277" i="8" l="1"/>
  <c r="E276" i="8"/>
  <c r="E274" i="8"/>
  <c r="E272" i="8"/>
  <c r="E271" i="8"/>
  <c r="E268" i="8"/>
  <c r="E262" i="8"/>
  <c r="E261" i="8" l="1"/>
  <c r="E263" i="8"/>
  <c r="E444" i="8" l="1"/>
  <c r="E445" i="8"/>
  <c r="E446" i="8"/>
  <c r="E555" i="8" l="1"/>
  <c r="E637" i="8"/>
  <c r="D639" i="8"/>
  <c r="C639" i="8"/>
  <c r="C673" i="8" s="1"/>
  <c r="C21" i="7" s="1"/>
  <c r="C20" i="7" s="1"/>
  <c r="B21" i="7"/>
  <c r="B20" i="7" s="1"/>
  <c r="D630" i="8"/>
  <c r="D672" i="8" s="1"/>
  <c r="D19" i="7" s="1"/>
  <c r="C630" i="8"/>
  <c r="C672" i="8" s="1"/>
  <c r="C19" i="7" s="1"/>
  <c r="B19" i="7" l="1"/>
  <c r="D673" i="8"/>
  <c r="E639" i="8"/>
  <c r="E362" i="8"/>
  <c r="D21" i="7" l="1"/>
  <c r="D20" i="7" s="1"/>
  <c r="E437" i="8"/>
  <c r="E434" i="8" l="1"/>
  <c r="E524" i="8" l="1"/>
  <c r="E423" i="8" l="1"/>
  <c r="E422" i="8"/>
  <c r="E421" i="8"/>
  <c r="E420" i="8"/>
  <c r="E419" i="8"/>
  <c r="E417" i="8"/>
  <c r="E415" i="8"/>
  <c r="E414" i="8"/>
  <c r="E413" i="8"/>
  <c r="E411" i="8"/>
  <c r="E410" i="8"/>
  <c r="E409" i="8"/>
  <c r="E408" i="8"/>
  <c r="E407" i="8"/>
  <c r="E406" i="8"/>
  <c r="E405" i="8"/>
  <c r="E386" i="8"/>
  <c r="E355" i="8"/>
  <c r="E353" i="8"/>
  <c r="E352" i="8"/>
  <c r="E349" i="8"/>
  <c r="E231" i="8"/>
  <c r="E230" i="8"/>
  <c r="E227" i="8"/>
  <c r="E228" i="8"/>
  <c r="E229" i="8"/>
  <c r="E222" i="8" l="1"/>
  <c r="E25" i="8"/>
  <c r="E24" i="8"/>
  <c r="E23" i="8"/>
  <c r="E22" i="8"/>
  <c r="E21" i="8"/>
  <c r="E17" i="8" l="1"/>
  <c r="E16" i="8"/>
  <c r="E13" i="8"/>
  <c r="E11" i="8" l="1"/>
  <c r="E10" i="8"/>
  <c r="E9" i="8"/>
  <c r="C610" i="8" l="1"/>
  <c r="C670" i="8" s="1"/>
  <c r="D667" i="8"/>
  <c r="D212" i="8"/>
  <c r="C212" i="8"/>
  <c r="C666" i="8" l="1"/>
  <c r="L645" i="8"/>
  <c r="D669" i="8"/>
  <c r="C513" i="8"/>
  <c r="K606" i="8"/>
  <c r="J606" i="8"/>
  <c r="L606" i="8"/>
  <c r="E460" i="8"/>
  <c r="E461" i="8"/>
  <c r="E462" i="8"/>
  <c r="E463" i="8"/>
  <c r="E464" i="8"/>
  <c r="E485" i="8"/>
  <c r="E486" i="8"/>
  <c r="E459" i="8"/>
  <c r="E458" i="8"/>
  <c r="E453" i="8"/>
  <c r="E454" i="8"/>
  <c r="E455" i="8"/>
  <c r="L678" i="8" l="1"/>
  <c r="K32" i="7" s="1"/>
  <c r="D670" i="8"/>
  <c r="E670" i="8" s="1"/>
  <c r="E610" i="8"/>
  <c r="E513" i="8"/>
  <c r="C669" i="8"/>
  <c r="E669" i="8" s="1"/>
  <c r="E341" i="8"/>
  <c r="C667" i="8"/>
  <c r="E212" i="8"/>
  <c r="D666" i="8"/>
  <c r="E667" i="8" l="1"/>
  <c r="E666" i="8"/>
  <c r="J645" i="8"/>
  <c r="J678" i="8" l="1"/>
  <c r="I32" i="7" s="1"/>
  <c r="K645" i="8"/>
  <c r="K678" i="8" l="1"/>
  <c r="J32" i="7" s="1"/>
  <c r="K646" i="8"/>
  <c r="K679" i="8" s="1"/>
  <c r="J33" i="7" s="1"/>
  <c r="L646" i="8"/>
  <c r="J646" i="8"/>
  <c r="L679" i="8" l="1"/>
  <c r="K33" i="7" s="1"/>
  <c r="J679" i="8"/>
  <c r="I33" i="7" s="1"/>
  <c r="K647" i="8"/>
  <c r="K680" i="8" s="1"/>
  <c r="J34" i="7" s="1"/>
  <c r="L647" i="8"/>
  <c r="L680" i="8" s="1"/>
  <c r="K34" i="7" s="1"/>
  <c r="J647" i="8"/>
  <c r="J680" i="8" s="1"/>
  <c r="I34" i="7" s="1"/>
  <c r="K649" i="8" l="1"/>
  <c r="L649" i="8"/>
  <c r="J649" i="8"/>
  <c r="I37" i="7"/>
  <c r="E447" i="8" l="1"/>
  <c r="E448" i="8"/>
  <c r="E449" i="8"/>
  <c r="E488" i="8"/>
  <c r="E487" i="8"/>
  <c r="E457" i="8"/>
  <c r="E456" i="8"/>
  <c r="E452" i="8"/>
  <c r="E451" i="8"/>
  <c r="E450" i="8"/>
  <c r="E442" i="8" l="1"/>
  <c r="E572" i="8"/>
  <c r="E266" i="8" l="1"/>
  <c r="E267" i="8" l="1"/>
  <c r="E554" i="8" l="1"/>
  <c r="B35" i="10" l="1"/>
  <c r="E436" i="8" l="1"/>
  <c r="E435" i="8"/>
  <c r="E253" i="8" l="1"/>
  <c r="E109" i="8"/>
  <c r="E108" i="8"/>
  <c r="E107" i="8"/>
  <c r="E106" i="8"/>
  <c r="E101" i="8" l="1"/>
  <c r="E100" i="8"/>
  <c r="E99" i="8"/>
  <c r="E98" i="8"/>
  <c r="E97" i="8"/>
  <c r="E523" i="8"/>
  <c r="E522" i="8"/>
  <c r="E404" i="8" l="1"/>
  <c r="E403" i="8"/>
  <c r="E402" i="8"/>
  <c r="E398" i="8"/>
  <c r="E397" i="8"/>
  <c r="E396" i="8"/>
  <c r="E390" i="8"/>
  <c r="E226" i="8"/>
  <c r="E225" i="8"/>
  <c r="E224" i="8"/>
  <c r="E223" i="8"/>
  <c r="E220" i="8" l="1"/>
  <c r="C18" i="7" l="1"/>
  <c r="B18" i="7"/>
  <c r="D18" i="7" l="1"/>
  <c r="E535" i="8"/>
  <c r="E351" i="8" l="1"/>
  <c r="L511" i="8" l="1"/>
  <c r="K511" i="8"/>
  <c r="J511" i="8"/>
  <c r="E371" i="8" l="1"/>
  <c r="E377" i="8"/>
  <c r="E350" i="8" l="1"/>
  <c r="E219" i="8" l="1"/>
  <c r="E221" i="8"/>
  <c r="E104" i="8"/>
  <c r="E103" i="8"/>
  <c r="E102" i="8"/>
  <c r="E508" i="8" l="1"/>
  <c r="E387" i="8" l="1"/>
  <c r="E659" i="8" l="1"/>
  <c r="C674" i="8"/>
  <c r="C675" i="8" s="1"/>
  <c r="J37" i="7"/>
  <c r="K37" i="7"/>
  <c r="D674" i="8" l="1"/>
  <c r="D675" i="8" s="1"/>
  <c r="E674" i="8" l="1"/>
  <c r="E393" i="8" l="1"/>
  <c r="E394" i="8"/>
  <c r="E12" i="8" l="1"/>
  <c r="E18" i="8"/>
  <c r="E208" i="8"/>
  <c r="L207" i="8" l="1"/>
  <c r="K207" i="8"/>
  <c r="J207" i="8"/>
  <c r="E203" i="8"/>
  <c r="J212" i="8" l="1"/>
  <c r="J672" i="8"/>
  <c r="J683" i="8" s="1"/>
  <c r="K212" i="8"/>
  <c r="K672" i="8"/>
  <c r="K683" i="8" s="1"/>
  <c r="L212" i="8"/>
  <c r="L672" i="8"/>
  <c r="E560" i="8"/>
  <c r="I651" i="8"/>
  <c r="D35" i="10"/>
  <c r="E651" i="8"/>
  <c r="E8" i="8"/>
  <c r="J36" i="7" l="1"/>
  <c r="J42" i="7" s="1"/>
  <c r="I36" i="7"/>
  <c r="I42" i="7" s="1"/>
  <c r="K36" i="7"/>
  <c r="K42" i="7" s="1"/>
  <c r="L683" i="8"/>
  <c r="B33" i="7"/>
  <c r="K651" i="8"/>
  <c r="J651" i="8"/>
  <c r="B23" i="7"/>
  <c r="B22" i="7" s="1"/>
  <c r="D13" i="7"/>
  <c r="D12" i="7" s="1"/>
  <c r="C13" i="7"/>
  <c r="C12" i="7" s="1"/>
  <c r="B9" i="7"/>
  <c r="B8" i="7" s="1"/>
  <c r="C11" i="7"/>
  <c r="C10" i="7" s="1"/>
  <c r="D11" i="7"/>
  <c r="D10" i="7" s="1"/>
  <c r="B11" i="7"/>
  <c r="E7" i="8"/>
  <c r="E118" i="8"/>
  <c r="C35" i="10" l="1"/>
  <c r="E35" i="10" s="1"/>
  <c r="D33" i="7"/>
  <c r="B13" i="7"/>
  <c r="B12" i="7" s="1"/>
  <c r="D5" i="7"/>
  <c r="J652" i="8"/>
  <c r="I652" i="8"/>
  <c r="E652" i="8"/>
  <c r="C9" i="7"/>
  <c r="C8" i="7" s="1"/>
  <c r="C23" i="7"/>
  <c r="C22" i="7" s="1"/>
  <c r="C33" i="7" l="1"/>
  <c r="D4" i="7"/>
  <c r="B5" i="7"/>
  <c r="B4" i="7" s="1"/>
  <c r="C5" i="7"/>
  <c r="C4" i="7" s="1"/>
  <c r="K652" i="8"/>
  <c r="D23" i="7"/>
  <c r="D22" i="7" s="1"/>
  <c r="D9" i="7"/>
  <c r="D8" i="7" s="1"/>
  <c r="E675" i="8" l="1"/>
  <c r="D7" i="7"/>
  <c r="D6" i="7" s="1"/>
  <c r="D24" i="7" s="1"/>
  <c r="C31" i="7"/>
  <c r="C34" i="7" s="1"/>
  <c r="C7" i="7"/>
  <c r="C6" i="7" s="1"/>
  <c r="C24" i="7" s="1"/>
  <c r="D31" i="7" l="1"/>
  <c r="D34" i="7" s="1"/>
  <c r="B7" i="7" l="1"/>
  <c r="B6" i="7" s="1"/>
  <c r="B31" i="7"/>
  <c r="B10" i="7" l="1"/>
  <c r="B24" i="7" s="1"/>
  <c r="B34" i="7"/>
</calcChain>
</file>

<file path=xl/sharedStrings.xml><?xml version="1.0" encoding="utf-8"?>
<sst xmlns="http://schemas.openxmlformats.org/spreadsheetml/2006/main" count="1552" uniqueCount="692">
  <si>
    <t>schválený rozpočet</t>
  </si>
  <si>
    <t>upravený rozpočet</t>
  </si>
  <si>
    <t>ORG</t>
  </si>
  <si>
    <t>Celkem</t>
  </si>
  <si>
    <t>skutečnost</t>
  </si>
  <si>
    <t>název akce</t>
  </si>
  <si>
    <t xml:space="preserve"> %</t>
  </si>
  <si>
    <t>oblast školství</t>
  </si>
  <si>
    <t>oblast kultury</t>
  </si>
  <si>
    <t>oblast sociální</t>
  </si>
  <si>
    <t>oblast zdravotnictví</t>
  </si>
  <si>
    <t>oblast dopravy</t>
  </si>
  <si>
    <t>Rekapitulace:</t>
  </si>
  <si>
    <t xml:space="preserve"> - oblast dopravy</t>
  </si>
  <si>
    <t xml:space="preserve"> - oblast zdravotnictví</t>
  </si>
  <si>
    <t xml:space="preserve"> - oblast sociální</t>
  </si>
  <si>
    <t xml:space="preserve"> - oblast školství</t>
  </si>
  <si>
    <t xml:space="preserve"> - oblast kultury</t>
  </si>
  <si>
    <t>v Kč</t>
  </si>
  <si>
    <t>1. Oblast školství</t>
  </si>
  <si>
    <t xml:space="preserve">Oblast školství celkem </t>
  </si>
  <si>
    <t xml:space="preserve">Oblast sociální celkem </t>
  </si>
  <si>
    <t xml:space="preserve">Oblast kultury celkem </t>
  </si>
  <si>
    <t xml:space="preserve">Oblast zdravotnictví celkem </t>
  </si>
  <si>
    <t xml:space="preserve">Oblast dopravy celkem </t>
  </si>
  <si>
    <t xml:space="preserve"> - rozpočet kraje</t>
  </si>
  <si>
    <t>oblast krajské správy</t>
  </si>
  <si>
    <t>CELKEM</t>
  </si>
  <si>
    <t xml:space="preserve">Rekapitulace dle zdrojů: </t>
  </si>
  <si>
    <t>rozpočet Olomouckého kraje</t>
  </si>
  <si>
    <t xml:space="preserve">2. Oblast sociální </t>
  </si>
  <si>
    <t>b/ akce zajišťované příspěvkovými organizacemi</t>
  </si>
  <si>
    <t xml:space="preserve">5. Oblast zdravotnictví </t>
  </si>
  <si>
    <t>oblast zdravotnictví - nájemné NOK</t>
  </si>
  <si>
    <t>odbor informačních technologií</t>
  </si>
  <si>
    <t>odbor strategického rozvoje kraje</t>
  </si>
  <si>
    <t>Investiční výdaje odborů</t>
  </si>
  <si>
    <t>UZ</t>
  </si>
  <si>
    <t>ORJ 17</t>
  </si>
  <si>
    <t>ORJ 17 zaplatilo 40000Kč z POU1011572 z UZ 12 z EIB</t>
  </si>
  <si>
    <t>zůstalo na ORJ 59</t>
  </si>
  <si>
    <t xml:space="preserve"> zůstalo na ORJ 50</t>
  </si>
  <si>
    <t>zapojit od rozpočtu 2012</t>
  </si>
  <si>
    <t>8115 -2012</t>
  </si>
  <si>
    <t>jako RZ 18/12 ze dne 7.2.2012</t>
  </si>
  <si>
    <t>Mohelnice - křížení s železniční tratí</t>
  </si>
  <si>
    <t>Prostějov - přeložka silnice II/366 od Tesca</t>
  </si>
  <si>
    <t>c) akce zajišťované odborem majetkovým a právním</t>
  </si>
  <si>
    <t>oblast informačních technologií</t>
  </si>
  <si>
    <t>PO</t>
  </si>
  <si>
    <t>ORJ 04</t>
  </si>
  <si>
    <t>ORJ 59</t>
  </si>
  <si>
    <t>Vypořádání staveb po jejich dokončení z minulých let - výkupy pozemků a jiné</t>
  </si>
  <si>
    <t>PO - UZ 886</t>
  </si>
  <si>
    <t>PO - UZ 870 - SSOK</t>
  </si>
  <si>
    <t>ORJ 50</t>
  </si>
  <si>
    <t>Orj 03</t>
  </si>
  <si>
    <t>Orj 06</t>
  </si>
  <si>
    <t>Orj 08</t>
  </si>
  <si>
    <t>Orj 14</t>
  </si>
  <si>
    <t>ORJ 8</t>
  </si>
  <si>
    <t>ORJ 14</t>
  </si>
  <si>
    <t>III/44429 Šternberk, Hvězdné údolí, I. etapa</t>
  </si>
  <si>
    <t>ORJ 52</t>
  </si>
  <si>
    <t>II/150 Dub nad Moravou – hranice okresu PV – rekonstrukce silnice</t>
  </si>
  <si>
    <t>III/44029 Drahotuše - průtah</t>
  </si>
  <si>
    <t xml:space="preserve"> - projekty financované metodou EPC</t>
  </si>
  <si>
    <t>účelové dotace</t>
  </si>
  <si>
    <t xml:space="preserve"> - účelové dotace</t>
  </si>
  <si>
    <t>akce zajišťované příslušnými odbory</t>
  </si>
  <si>
    <t>Oblast krizového řízení</t>
  </si>
  <si>
    <t>Oblast krizového řízení celkem</t>
  </si>
  <si>
    <t xml:space="preserve">Krajský standardizovaný projekt ZZS Olomouckého kraje </t>
  </si>
  <si>
    <t xml:space="preserve"> - oblast krizového řízení</t>
  </si>
  <si>
    <t>VOŠ a SPŠ elektrotechnická Olomouc - školní tělocvična</t>
  </si>
  <si>
    <t>100474</t>
  </si>
  <si>
    <t xml:space="preserve">Dům seniorů FRANTIŠEK Náměšť na Hané - přístavba pavilonu </t>
  </si>
  <si>
    <t>100754</t>
  </si>
  <si>
    <t>100755</t>
  </si>
  <si>
    <t>III/4345 Klenovice na Hané - Iváň</t>
  </si>
  <si>
    <t>II/369 Hanušovice - křižovatka I/11</t>
  </si>
  <si>
    <t>III/37354, III/36618 Horní Štěpánov</t>
  </si>
  <si>
    <t>III/4359, III4353 Velký Týnec - rekonstrukce silnice, IV. Etapa</t>
  </si>
  <si>
    <t>Bělkovice - Lašťany - průtah</t>
  </si>
  <si>
    <t>kř. II/367 - Tovačov</t>
  </si>
  <si>
    <t>Přerov - Doloplazy - kř. II/437</t>
  </si>
  <si>
    <t>ORJ 59, UZ 880-4</t>
  </si>
  <si>
    <t>100441</t>
  </si>
  <si>
    <t>ORJ 59, UZ 884</t>
  </si>
  <si>
    <t>100823</t>
  </si>
  <si>
    <t>Zámek Čechy pod Kosířem - rekonstrukce a využití objektů, III. etapa</t>
  </si>
  <si>
    <t>Komplexní program modernizace geriatrického oddělení OLÚ Moravský Beroun</t>
  </si>
  <si>
    <t>ORJ 50, UZ 88x</t>
  </si>
  <si>
    <t>b/ akce zajišťované Správou silnic Olomouckého kraje (ORG 1600)</t>
  </si>
  <si>
    <t>UZ 12</t>
  </si>
  <si>
    <t>oblast krizového řízení</t>
  </si>
  <si>
    <t>Střední průmyslová škola elektrotechnická, Mohelnice, Gen. Svobody 2 - rekonstrukce venkovní kanalizace SPŠE Mohelnice</t>
  </si>
  <si>
    <t>akce zajišťované odborem veřejných zakázek a investic</t>
  </si>
  <si>
    <t>a) akce zajišťované odborem veřejných zakázek a investic</t>
  </si>
  <si>
    <t>100525</t>
  </si>
  <si>
    <t>100949</t>
  </si>
  <si>
    <t>100950</t>
  </si>
  <si>
    <t>100979</t>
  </si>
  <si>
    <t>100980</t>
  </si>
  <si>
    <t>100993</t>
  </si>
  <si>
    <t>ORJ 59, UZ 880-1</t>
  </si>
  <si>
    <t xml:space="preserve"> - investiční výdaje odborů</t>
  </si>
  <si>
    <t>Oblast informačních technologií</t>
  </si>
  <si>
    <t>Oblast informačních technologií celkem</t>
  </si>
  <si>
    <t xml:space="preserve"> - oblast informačních technologií</t>
  </si>
  <si>
    <t>ORJ 14, UZ 883</t>
  </si>
  <si>
    <t>PO UZ 13</t>
  </si>
  <si>
    <t>PO - SFDI</t>
  </si>
  <si>
    <t>3. Oblast kultury</t>
  </si>
  <si>
    <t>Oblast zdravotnictví</t>
  </si>
  <si>
    <t>Oblast zdravotnictví celkem</t>
  </si>
  <si>
    <t>PO - 1700</t>
  </si>
  <si>
    <t>4. Oblast dopravy</t>
  </si>
  <si>
    <t xml:space="preserve">Klíč - centrum sociálních služeb rekonstrukce budovy </t>
  </si>
  <si>
    <t>Penzion pro důchodce Loštice - zateplení 1. PP</t>
  </si>
  <si>
    <t>Domov pro seniory Radkova Lhota - úprava čističky odpadních vod</t>
  </si>
  <si>
    <t>Domov pro seniory Javorník – půdní vestavba</t>
  </si>
  <si>
    <t>Ohrozim - obchvat</t>
  </si>
  <si>
    <t>III/43621, III/43622 Velký Týnec, Čechovice - rekonstrukce silnic</t>
  </si>
  <si>
    <t>Bernartice - Buková - opěrné zdi</t>
  </si>
  <si>
    <t>II/369 Ostružná – Branná – rekonstrukce komunikace</t>
  </si>
  <si>
    <t>II/433 Prostějov - Mořice</t>
  </si>
  <si>
    <t>II/449 MÚK Unčovice - Litovel</t>
  </si>
  <si>
    <t xml:space="preserve">II/446 Uničov - Strukov </t>
  </si>
  <si>
    <t xml:space="preserve">II/150 Prostějov - Přerov </t>
  </si>
  <si>
    <t xml:space="preserve">II/570 Slatinice - Olomouc </t>
  </si>
  <si>
    <t xml:space="preserve">II/447 Strukov - Šternberk </t>
  </si>
  <si>
    <t xml:space="preserve">II/444 kř. R35 Mohelnice - Úsov </t>
  </si>
  <si>
    <t>Toveř - Dolany</t>
  </si>
  <si>
    <t>Šternberk – průtah</t>
  </si>
  <si>
    <t>Přerov, ul. Tovární</t>
  </si>
  <si>
    <t>Kozlovice - průtah</t>
  </si>
  <si>
    <t>Radslavice - průtah</t>
  </si>
  <si>
    <t>Leština - Hrabišín</t>
  </si>
  <si>
    <t>hr.okr.Ustí nad O - křiž. II/446 před Hanušovicemi</t>
  </si>
  <si>
    <t>II/150 hr. kraje - Prostějov</t>
  </si>
  <si>
    <t>II/445 a II/457 Zlaté Hory - hranice kraje</t>
  </si>
  <si>
    <t>Muzeum a galerie v Prostějově – odvlhčení depozitáře</t>
  </si>
  <si>
    <t>Zámek Čechy pod Kosířem - rekonstrukce a využití objektů, IV. etapa</t>
  </si>
  <si>
    <t xml:space="preserve"> - úvěr ČS</t>
  </si>
  <si>
    <t>revolvingový úvěr ČS</t>
  </si>
  <si>
    <t>ORJ 19 UZ 10</t>
  </si>
  <si>
    <t>6. Oblast cestovního ruchu</t>
  </si>
  <si>
    <t>Oblast cestovního ruchu</t>
  </si>
  <si>
    <t>Oblast cestovního ruchu celkem</t>
  </si>
  <si>
    <t>7. Oblast krizového řízení</t>
  </si>
  <si>
    <t>8. Oblast informačních technologií</t>
  </si>
  <si>
    <t>9. Investiční výdaje odborů</t>
  </si>
  <si>
    <t xml:space="preserve"> - oblast cestovního ruchu</t>
  </si>
  <si>
    <t>oblast cestovního ruchu</t>
  </si>
  <si>
    <t>ORJ 59, UZ 14</t>
  </si>
  <si>
    <t>odbor kancelář ředitele</t>
  </si>
  <si>
    <t>1633</t>
  </si>
  <si>
    <t>1635</t>
  </si>
  <si>
    <t>1638</t>
  </si>
  <si>
    <t>1640</t>
  </si>
  <si>
    <t>1645</t>
  </si>
  <si>
    <t>1646</t>
  </si>
  <si>
    <t>1647</t>
  </si>
  <si>
    <t>1654</t>
  </si>
  <si>
    <t>1656</t>
  </si>
  <si>
    <t>Střední zdravotnická škola a Vyšší odborná škola zdravotnická Emanuela Pöttinga, Olomouc, Pöttingova 2 - sanace krovu školní budovy</t>
  </si>
  <si>
    <t>Střední průmyslová škola a Obchodní akademie, Uničov, Školní 164 - školní kuchyň a jídelna</t>
  </si>
  <si>
    <t>Gymnázium Hranice - výměna oken a nátěr fasády</t>
  </si>
  <si>
    <t>SŠ, ZŠ a MŠ prof. V. Vejdovského Olomouc - stavební úpravy pro potřeby MŠ</t>
  </si>
  <si>
    <t>ZŠ a MŠ logopedická Olomouc - vybavení MŠ movitým majetkem     </t>
  </si>
  <si>
    <t>ZŠ a MŠ logopedická Olomouc  -  vybudování dětského hřiště  </t>
  </si>
  <si>
    <t>8. Opravy a investice Olomouckého kraje 2016</t>
  </si>
  <si>
    <t>8. Přehled financování oprav a investic v roce 2016</t>
  </si>
  <si>
    <t>akce zajišťované příspěvkovými organizacemi</t>
  </si>
  <si>
    <t>1. Oblast zdravotnictví</t>
  </si>
  <si>
    <t>100522</t>
  </si>
  <si>
    <t>100824</t>
  </si>
  <si>
    <t>100856</t>
  </si>
  <si>
    <t>100994</t>
  </si>
  <si>
    <t>101009</t>
  </si>
  <si>
    <t>101062</t>
  </si>
  <si>
    <t>101063</t>
  </si>
  <si>
    <t>101064</t>
  </si>
  <si>
    <t>101065</t>
  </si>
  <si>
    <t>101066</t>
  </si>
  <si>
    <t>101067</t>
  </si>
  <si>
    <t>101068</t>
  </si>
  <si>
    <t>101069</t>
  </si>
  <si>
    <t>101070</t>
  </si>
  <si>
    <t>101071</t>
  </si>
  <si>
    <t>101072</t>
  </si>
  <si>
    <t>101073</t>
  </si>
  <si>
    <t>101074</t>
  </si>
  <si>
    <t>101098</t>
  </si>
  <si>
    <t>101099</t>
  </si>
  <si>
    <t>101179</t>
  </si>
  <si>
    <t>ORJ 52, UZ 10</t>
  </si>
  <si>
    <t>ORJ 52, UZ 11</t>
  </si>
  <si>
    <t>101112</t>
  </si>
  <si>
    <t>101137</t>
  </si>
  <si>
    <t>101139</t>
  </si>
  <si>
    <t>ORJ 52, UZ 14</t>
  </si>
  <si>
    <t>ORJ 52, UZ 15</t>
  </si>
  <si>
    <t>ORJ 59, UZ 880-2</t>
  </si>
  <si>
    <t>ORJ 59 UZ884</t>
  </si>
  <si>
    <t>ORJ 50, UZ 12</t>
  </si>
  <si>
    <t>ORJ 59, UZ 10</t>
  </si>
  <si>
    <t>ORJ 59, UZ 16</t>
  </si>
  <si>
    <t>ORJ 10 UZ 883</t>
  </si>
  <si>
    <t>Střední lesnická škola, Jurikova 588, Hranice - centrum odborné přípravy</t>
  </si>
  <si>
    <t>Střední škola zemědělská a zahradnická, U Hradiska 4, Olomouc - centrum odborné přípravy</t>
  </si>
  <si>
    <t>Střední škola zemědělská, Osmek 47, Přerov - centrum odborné přípravy</t>
  </si>
  <si>
    <t>Odkup pozemků v k. ú. Křenovice u Kojetína pro potřeby Odborného učiliště, Křenovice 8</t>
  </si>
  <si>
    <t xml:space="preserve"> - Řízení vzduchotechniky v 10. NP a 3. NP</t>
  </si>
  <si>
    <t xml:space="preserve"> - výpočetní  technika - patrové přepínače, skener, tiskárna</t>
  </si>
  <si>
    <t xml:space="preserve"> - Služební vozidla</t>
  </si>
  <si>
    <t xml:space="preserve"> - Pořízení trezorku – budova archivu na Trocnovské ulici v Olomouci</t>
  </si>
  <si>
    <t>Obchodní akademie, Olomouc - Zateplení uliční a dvorní fasády</t>
  </si>
  <si>
    <t>Střední škola železniční, technická a služeb, Šumperk - Výměna oken a úprava fasády</t>
  </si>
  <si>
    <t>Realizace energeticky úsporných opatření - Gymnázium Uničov</t>
  </si>
  <si>
    <t>Obchodní akademie, Mohelnice, Olomoucká 82 - výměna elektrických rozvodů</t>
  </si>
  <si>
    <t>Realizace energeticky úsporných opatření - SPŠ Hranice</t>
  </si>
  <si>
    <t>Slovanské gymnázium, Olomouc, tř. Jiřího z Poděbrad 13 - Elektroinstalace a modernizace počítačové sítě, objekt Pasteurova ulice</t>
  </si>
  <si>
    <t>Základní škola a Dětský domov Zábřeh - Oprava kamenné zdi DD Štíty</t>
  </si>
  <si>
    <t>Střední průmyslová škola stavební, Lipník nad Bečvou -  Elektroinstalace</t>
  </si>
  <si>
    <t>Hotelová škola Vincenze Priessnitze, Jeseník, Dukelská 680 - Zateplení budovy Kord</t>
  </si>
  <si>
    <t>Střední škola gastronomie a farmářství Jeseník - Tělocvična</t>
  </si>
  <si>
    <t>Gymnázium Jakuba Škody, Přerov, Komenského 29 - Výměna oken a oprava fasády historické budovy</t>
  </si>
  <si>
    <t>Obchodní akademie a Jazyková škola s právem státní jazykové zkoušky, Přerov, Bartošova 24 - Kanalizace</t>
  </si>
  <si>
    <t>Střední škola logistiky a chemie, Olomouc, U Hradiska 29 - Zateplení budovy školy</t>
  </si>
  <si>
    <t>Střední průmyslová škola, Přerov, Havlíčkova 2 - Střecha</t>
  </si>
  <si>
    <t xml:space="preserve">Střední škola sociální péče a služeb, Zábřeh, nám. 8. května 2 - Výměna plynových kotlů </t>
  </si>
  <si>
    <t>Střední odborná škola a Střední odborné učiliště strojírenské a stavební, Jeseník, Dukelská 1240 - Sociální zařízení v budově domova mládeže</t>
  </si>
  <si>
    <t xml:space="preserve">Střední odborná škola a Střední odborné učiliště strojírenské a stavební, Jeseník, Dukelská 1240 - Vodovodní přípojka </t>
  </si>
  <si>
    <t>Gymnázium, Olomouc - Hejčín, Tomkova 45 - Terasa na budově B</t>
  </si>
  <si>
    <t xml:space="preserve">Gymnázium, Šternberk, Horní náměstí 5 - Sanace vlhkosti sklepních prostor </t>
  </si>
  <si>
    <t>Střední škola a Základní škola Lipník nad Bečvou, Osecká 301 - Podlahy na chodbách přístavby</t>
  </si>
  <si>
    <t xml:space="preserve">Střední průmyslová škola elektrotechnická, Mohelnice, Gen. Svobody 2 - Demolice objektů </t>
  </si>
  <si>
    <t>Vyšší odborná škola a Střední průmyslová škola, Šumperk, Gen. Krátkého 1 - Výměna nákladního výtahu ve školní stravovně na domově mládeže</t>
  </si>
  <si>
    <t>Gymnázium, Jeseník, Komenského 281 - Objekt tělocvičny vyššího gymnázia</t>
  </si>
  <si>
    <t>Gymnázium, Olomouc, Čajkovského 9 - Elektroinstalace</t>
  </si>
  <si>
    <t xml:space="preserve">Obchodní akademie, Olomouc, tř. Spojenců 11 - Výměna oken tělocvičny  </t>
  </si>
  <si>
    <t>Pedagogicko – psychologická poradna a Speciálně pedagogické centrum Olomouckého kraje, Olomouc, U Sportovní haly 1a  - Zateplení budovy</t>
  </si>
  <si>
    <t xml:space="preserve">Střední průmyslová škola Hranice - Kotelna Teplická ul. </t>
  </si>
  <si>
    <t xml:space="preserve">Střední průmyslová škola, Přerov, Havlíčkova 2 - Tělocvična </t>
  </si>
  <si>
    <t>Obchodní akademie, Prostějov, Palackého 18 - Výměna osvětlení</t>
  </si>
  <si>
    <t xml:space="preserve">Švehlova střední škola polytechnická Prostějov - Sociální zařízení DM a dílen </t>
  </si>
  <si>
    <t>Vyšší odborná škola a Střední průmyslová škola, Šumperk, Gen. Krátkého 1 - Modernizace plynové kotelny domova mládeže</t>
  </si>
  <si>
    <t>Střední odborná škola a Střední odborné učiliště strojírenské a stavební, Jeseník, Dukelská 1240 - Výměna výtahů v budově školy</t>
  </si>
  <si>
    <t>Základní škola Jeseník, Fučíkova 312 - Bezbarierové prostory Vlčice</t>
  </si>
  <si>
    <t xml:space="preserve">Dům dětí a mládeže Olomouc - Oplocení areálu </t>
  </si>
  <si>
    <t>Střední škola a Základní škola prof. Z. Matějčka Olomouc, Svatoplukova 11 - Kotel</t>
  </si>
  <si>
    <t>Obchodní akademie, Prostějov, Palackého 18 - Počítačová síť</t>
  </si>
  <si>
    <t xml:space="preserve">Základní škola Uničov, Šternberská 35 - Vybudování centrálního vytápěcího systému </t>
  </si>
  <si>
    <t>Obchodní akademie a Jazyková škola s právem státní jazykové zkoušky, Přerov, Bartošova 24 - Elektroinstalace a osvětlení</t>
  </si>
  <si>
    <t>Střední odborná škola průmyslová a Střední odborné učiliště strojírenské, Prostějov, Lidická 4 - Oprava fasády na dílnách Wolkerova 24</t>
  </si>
  <si>
    <t xml:space="preserve">Střední odborná škola, Šumperk, Zemědělská 3 - Výměna oken na budově - přístavba s jídelnou </t>
  </si>
  <si>
    <t>Dětský domov a Školní jídelna, Olomouc, U Sportovní haly 1a - Zateplení budovy a lodžie</t>
  </si>
  <si>
    <t xml:space="preserve">Dětský domov a Školní jídelna, Jeseník, Priessnitzova 405 - Zateplení a fasáda budovy </t>
  </si>
  <si>
    <t>Vyšší odborná škola a Střední průmyslová škola, Šumperk, Gen. Krátkého 1 - Výměna osvětlení hlavní budovy školy</t>
  </si>
  <si>
    <t>Střední odborná škola a Střední odborné učiliště strojírenské a stavební, Jeseník, Dukelská 1240 - Rekonstrukce rozvodů, sociálního zařízení a elektroinstalace</t>
  </si>
  <si>
    <t>Základní škola Jeseník, Fučíkova 312 - Fasáda</t>
  </si>
  <si>
    <t>Základní umělecká škola  Iši Krejčího Olomouc, Na Vozovce 32 - Výměna oken a zateplení pláště budov</t>
  </si>
  <si>
    <t>Střední škola sociální péče a služeb, Zábřeh, nám. 8. května 2 - Výměna střešní krytniny</t>
  </si>
  <si>
    <t>Střední průmyslová škola elektrotechnická, Mohelnice, Gen. Svobody 2 - Vybudování II etapy spojovací chodby mezi budovou I a budovou II a budovou III, Gen.Svobody 2, Mohelnice</t>
  </si>
  <si>
    <t>Střední lesnická škola, Hranice, Jurikova 588 - Kotelna DM</t>
  </si>
  <si>
    <t>Základní škola Uničov, Šternberská 35 - Odstranění vlhkosti budovy Šternberská 15</t>
  </si>
  <si>
    <t>Základní umělecká škola Litovel, Jungmannova 740 - Zateplení štítu</t>
  </si>
  <si>
    <t>Sigmundova střední škola strojírenská, Lutín - kotelna</t>
  </si>
  <si>
    <t xml:space="preserve">Střední odborná škola a Střední odborné učiliště strojírenské a stavební, Jeseník, Dukelská 1240 - kotelna </t>
  </si>
  <si>
    <t xml:space="preserve">Švehlova střední škola polytechnická Prostějov - kotelna Svatoplukova </t>
  </si>
  <si>
    <t>Švehlova střední škola polytechnická Prostějov - kotelna nám. Spojenců</t>
  </si>
  <si>
    <t>Švehlova střední škola polytechnická Prostějov - kotelna Vojáčkovo nám.</t>
  </si>
  <si>
    <t xml:space="preserve">Gymnázium, Uničov, Gymnazijní 257 -  kotelna </t>
  </si>
  <si>
    <t>Střední odborná škola lesnická a strojírenská Šternberk -  kotelna</t>
  </si>
  <si>
    <t xml:space="preserve">Gymnázium, Šternberk, Horní náměstí 5 -  kotelna </t>
  </si>
  <si>
    <t xml:space="preserve">Střední škola gastronomie a farmářství Jeseník -  kotelna </t>
  </si>
  <si>
    <t>Střední škola, Základní škola a Mateřská škola Prostějov, Komenského 10 - Půdní vestavba</t>
  </si>
  <si>
    <t>Realizace energeticky úsporných opatření – SŠ technická a zemědělská Mohelnice</t>
  </si>
  <si>
    <t>Realizace energeticky úsporných opatření – Gymnázium J. Blahoslava a SŠ pedagogická Přerov</t>
  </si>
  <si>
    <t>Realizace energeticky úsporných opatření – SOŠ lesnická Šternberk</t>
  </si>
  <si>
    <t>Střední průmyslová škola strojnická Olomouc - rozšíření učeben</t>
  </si>
  <si>
    <t>Realizace energeticky úsporných opatření  – SOŠ Šumperk, Zemědělská 3 - tělocvična</t>
  </si>
  <si>
    <t>Střední škola, Základní škola a Mateřská škola Prof. V. Vejdovského - úprava venkovních ploch areálu, odloučené pracoviště SŠ Gorazdovo náměstí 1, Olomouc</t>
  </si>
  <si>
    <t>Gymnázium Olomouc-Hejčín - revitalizace sportovního areálu</t>
  </si>
  <si>
    <t>Gymnázium Olomouc, Čajkovského 9 - výměna topného systému</t>
  </si>
  <si>
    <t>Střední škola zemědělská a zahradnická Olomouc - podlaha tělocvičny</t>
  </si>
  <si>
    <t>Realizace energeticky úsporných opatření - SPŠ elektrotechnická Mohelnice - škola, dílny</t>
  </si>
  <si>
    <t>Realizace energeticky úsporných opatření - Sš, ZŠ a MŠ Prostějov - budova MŠ, ul. St. Manharda</t>
  </si>
  <si>
    <t>Sigmundova SŠ strojírenská Lutín - Modernizace školních dílen jako centrum odborné přípravy – část stavební</t>
  </si>
  <si>
    <t>Realizace energeticky úsporných opatření - SOŠ lesnická a strojírenská Šternberk - domov mládeže</t>
  </si>
  <si>
    <t xml:space="preserve">Bezbariérové úpravy školských zařízení v Olomouckém kraji - Obchodní akademie Olomouc </t>
  </si>
  <si>
    <t>SOŠ lesnická a strojírenská Šternberk – sociální zařízení na domově mládeže</t>
  </si>
  <si>
    <t>Vybavení školních laboratoří v bezbariérové škole - VOŠ a SPŠ elektrotechnická - Olomouc, Božetěchova 3</t>
  </si>
  <si>
    <t>Bezbariérový přístup do SPŠ Hranice a rekonstrukce chemické laboratoře</t>
  </si>
  <si>
    <t>Rekonstrukce dílen praktického vyučování  (Střední průmyslová škola, Přerov, Havlíčkova 2)</t>
  </si>
  <si>
    <t>Modernizace učeben a vybavení pro odborný výcvik (Střední škola gastronomie a farmářství Jeseník, pracoviště Horní Heřmanice)</t>
  </si>
  <si>
    <t>Výstavba odborných učeben pro výuku oboru 28-44-M/01 Aplikovaná chemie v bezbariérové škole (Střední škola logistiky a chemie, Olomouc, U Hradiska 29 )</t>
  </si>
  <si>
    <t>Centrum polytechnické výchovy (Střední škola polytechnická, Olomouc, Rooseveltova 79)</t>
  </si>
  <si>
    <t>Bezbariérovost školy a Pořízení strojů pro zajištění výuky oborů Strojírenství, Elektrotechnika, Průmyslový a Interiérový design  (Vyšší odborná škola a Střední průmyslová škola, Šumperk, Gen. Krátkého 1)</t>
  </si>
  <si>
    <t xml:space="preserve">Domov mládeže v Žádlovicích – areál zámeckého parku </t>
  </si>
  <si>
    <t xml:space="preserve">Modernizace učeben, vybavení a vnitřní konektivity školy -  Gymnázium Olomouc – Hejčín </t>
  </si>
  <si>
    <t>Modernizace učeben a laboratoří na ulici Kouřílkova 8 a Bratří Hovůrkových 17 (Střední škola technická, Přerov)</t>
  </si>
  <si>
    <t>Celková rekonstrukce zastaralých laboratoří chemických, fyzikálních a biologických, včetně nového vybavení (Gymnázium Jeseník)</t>
  </si>
  <si>
    <t>Pořízení vybavení pro odborné učebny - modernizace CNC zařízení a 3D zařízení včetně SW, rekonstrukce nové učebny programovatelných automatů, modernizace konektivity školy ve vazbě na odborné předměty (Střední průmyslová škola elektrotechnická, Mohelnice, Ge. Svobody 2)</t>
  </si>
  <si>
    <t>Pořízení nových technologií pro odbornou výuku (Střední škola technická a zemědělská Mohelnice)</t>
  </si>
  <si>
    <t>SŠZE Přerov – modernizace teoretické a odborné výuky</t>
  </si>
  <si>
    <t>Transformace Vincentina Šternberk - I. Etapa</t>
  </si>
  <si>
    <t xml:space="preserve">Klíč - centrum sociálních služeb - Odstranění vlhkosti zdiva v suterénu </t>
  </si>
  <si>
    <t xml:space="preserve">Domov důchodců Prostějov -Rekonstrukce kuchyně  </t>
  </si>
  <si>
    <t>Sociální služby pro seniory Šumperk – rekonstrukce kuchyně</t>
  </si>
  <si>
    <t>Domov u Třebůvky Loštice – rekonstrukce bytových jader</t>
  </si>
  <si>
    <t>Domov důchodců Prostějov - Modernizace sociálních zařízení</t>
  </si>
  <si>
    <t>DD Červenka - Oddělení Litovel - Rekonstrukce sociálního zařízení na pokojích uživatelů</t>
  </si>
  <si>
    <t>DS POHODA Chválkovice - střecha</t>
  </si>
  <si>
    <t>Vincentinum – poskytovatel sociálních služeb Šternberk – stravovací provoz</t>
  </si>
  <si>
    <t>Klíč - centrum sociálních služeb - rekonstrukce denního stacionáře Domino, Selské náměstí</t>
  </si>
  <si>
    <t xml:space="preserve">Domov Sněženka Jeseník - Odvlhčení zdiva suterénu budovy  - III.  etapa  </t>
  </si>
  <si>
    <t>Domov seniorů Pohoda Chválkovice - Výměna vodorovných rozvodů topení, TUV a vody v pavilonu A a B</t>
  </si>
  <si>
    <t>Domov seniorů Pohoda Chválkovice - Výměna vodorovných rozvodů TUV v hlavní budově</t>
  </si>
  <si>
    <t>Vincentinum - poskytovatel sociálncíh služeb Šternberk - Rozvoj IT technologie</t>
  </si>
  <si>
    <t>Středisko sociální prevence Olomouc - Elektroinstalace v budově Na Vozovce 26</t>
  </si>
  <si>
    <t>Domov důchodců Jesenec -Vybudování výtahu na III. budově</t>
  </si>
  <si>
    <t>Domov "Na Zámku" Nezamyslice - Statické zajištění budovy, výměna oken a obnova fasády</t>
  </si>
  <si>
    <t>Centrum sociálních služeb Prostějov - Střecha a okapy</t>
  </si>
  <si>
    <t>Domov důchodců Hrubá Voda - Trafostanice</t>
  </si>
  <si>
    <t xml:space="preserve">Domov důchodců Hrubá Voda - Výtah </t>
  </si>
  <si>
    <t>Vincentinum - poskytovatel sociálncíh služeb Šternberk - Výměna oken</t>
  </si>
  <si>
    <t>Klíč - centrum sociálních služeb - Zateplení budovy chráněného bydlení Domov</t>
  </si>
  <si>
    <t>Domov "Na Zámku" Nezamyslice - Výtah do prádelny</t>
  </si>
  <si>
    <t xml:space="preserve">Domov důchodců Červenka - kotelna </t>
  </si>
  <si>
    <t>Nové Zámky - poskytovatel sociálních služeb - kotelna</t>
  </si>
  <si>
    <t>Domov pro seniory Javorník – rekonstrukce ČOV Kobylá</t>
  </si>
  <si>
    <t>Transformace příspěvkové organizace Nové Zámky – I. etapa</t>
  </si>
  <si>
    <t>Vincentinum Šternberk, příspěvková organizace – rekonstrukce budovy ve Vikýřovicích</t>
  </si>
  <si>
    <t xml:space="preserve">Centrum Dominika Kokory, p. o. – rekonstrukce budovy </t>
  </si>
  <si>
    <t>Domov seniorů POHODA Chválkovice - Modernizace hlavní budovy, část B a C</t>
  </si>
  <si>
    <t>Muzeum Komenského v Přerově – Záchrana a zpřístupnění paláce na hradě Helfštýn</t>
  </si>
  <si>
    <t>Čechy pod Kosířem - Rekonstrukce a využití objektů, 2. etapa</t>
  </si>
  <si>
    <t>Realizace depozitáře pro Vědeckou knihovnu v Olomouci</t>
  </si>
  <si>
    <t>Zámek Čechy pod Kosířem - rekonstrukce a využití objektů, V. etapa</t>
  </si>
  <si>
    <t>Vlastivědné muzeum v Olomouci - Oprava římsy nad parkánem</t>
  </si>
  <si>
    <t>Zámek Čechy pod Kosířem - Stavební úpravy objektu správy areálu</t>
  </si>
  <si>
    <t>Zámek Čechy pod Kosířem - Mánesův altán</t>
  </si>
  <si>
    <t>Vlastivědné muzeum v Olomouci - Rekonstrukce krovů v budově VMO a oprava římsy nad parkánem</t>
  </si>
  <si>
    <t>Muzeum Komenského v Přerově - rekonstrukce budovy</t>
  </si>
  <si>
    <t xml:space="preserve">Vlastivědné muzeum v Olomouci - kotelna </t>
  </si>
  <si>
    <t xml:space="preserve">Vědecká knihovna v Olomouci -  kotelna </t>
  </si>
  <si>
    <t>Vědecká knihovna v Olomouci - stavební úpravy objektu Červeného kostela</t>
  </si>
  <si>
    <t>II/436 Přerov - úprava křižovatky silnic, Dluhonská</t>
  </si>
  <si>
    <t>Bedihošť - průtah, I. a II. etapa</t>
  </si>
  <si>
    <t>II/150 Vícov - obchvat obce</t>
  </si>
  <si>
    <t>Vypořádání staveb po jejich dokončení z minul. let - výkupy pozemků a jiné</t>
  </si>
  <si>
    <t>III/44429 Šternberk, Hvězdné údolí, II. etapa</t>
  </si>
  <si>
    <t>Přerov - studie dopravního napojení areálu Bochoř</t>
  </si>
  <si>
    <t>II/150 Přerov - jihozápadní obchvat, přeložka</t>
  </si>
  <si>
    <t>II/448 Olomouc - přeložka silnice (I. a II. etapa)</t>
  </si>
  <si>
    <t xml:space="preserve">Štěpánov, křižovatka Březecká </t>
  </si>
  <si>
    <t>Loučka po kř. s III/44025</t>
  </si>
  <si>
    <t>Štarnov - průtah</t>
  </si>
  <si>
    <t>Správa silnic Olomouckého kraje - kotelna Vikýřovice</t>
  </si>
  <si>
    <t>Správa silnic Olomouckého kraje - kotelna Hranice</t>
  </si>
  <si>
    <t>Správa silnic Olomouckého kraje - kotelna Šternberk</t>
  </si>
  <si>
    <t>ZUŠ „Žerotín“ Olomouc, oprava silnice ul. Kavaleristů</t>
  </si>
  <si>
    <t>Čechy - Domaželice - obchvat</t>
  </si>
  <si>
    <t xml:space="preserve">Zvýšení přeshraniční dostupnosti Hanušovice – Stronie Ślaskie </t>
  </si>
  <si>
    <t xml:space="preserve">Zvýšení přeshraniční dostupnosti Písečná – Nysa </t>
  </si>
  <si>
    <t>ZZS OK  - Čerpací stanice pro heliport Olomouc</t>
  </si>
  <si>
    <t>Dětské centrum Ostrůvek - Přestavba budovy C na zařízení rodinného typu</t>
  </si>
  <si>
    <t>SMN a.s. – o.z. Nemocnice Prostějov – Vybudování dětské jednotky pro dlouhodobou péči</t>
  </si>
  <si>
    <t>SMN a.s. - o.z. Nemocnice Prostějov - Rekonstrukce neurologie</t>
  </si>
  <si>
    <t>ZZS OK - Výjezdové stanoviště Přerov - zateplení budovy</t>
  </si>
  <si>
    <t>SMN a.s. - o.z. Nemocnice Prostějov - Rekonstrukce rehabilitace</t>
  </si>
  <si>
    <t>Zdravotnická záchranná služba OK - Nákup nových sanitek</t>
  </si>
  <si>
    <t>Odborný léčebný ústav Paseka - Budova "C" I. etapa, 2. část - nástavba budovy "C" o 4. NP - plícní oddělení</t>
  </si>
  <si>
    <t>Odborný léčebný ústav Paseka - Sanace zdiva sklepních prostor Pavilonu 1 v Morav. Berouně</t>
  </si>
  <si>
    <t>Odborný léčebný ústav Paseka - Evakuační výtah pro budovu "B"</t>
  </si>
  <si>
    <t>Odborný léčebný ústav Paseka - Rekonstrukce byt.domu Masarykova 626, Mor. Ber., p.č.228</t>
  </si>
  <si>
    <t>Dětské centrum Ostrůvek - Zateplení budovy a střechy objektu D, Mošnerova 1</t>
  </si>
  <si>
    <t>Zdravotnická záchranná služba OK - výstavba dvougaráže výjezdové základny v Hanušovicích</t>
  </si>
  <si>
    <t>ZZS OK - Nákup 8 ks sanitních vozidel</t>
  </si>
  <si>
    <t>Odborný léčebný ústav neurologicko-geriatrický Moravský Beroun - Vybudování plynových kotelen pro výrobu tepla a TUV</t>
  </si>
  <si>
    <t>Odborný léčebný ústav Paseka Budova "C" I. etapa, 1. část - nástavba oddělení izolace pro pacienty TBC nad kinosálem</t>
  </si>
  <si>
    <t>Realizace výstavby náhradního zdroje elektrické energie vč. přemístění hlavního elektrického rozvaděče ZZS OK Hněvotínská Olomouc</t>
  </si>
  <si>
    <t>ZZS OK - Modernizace výcvikových středisek</t>
  </si>
  <si>
    <t>Dodávka 3 ks přenosných defibrilátorů  s monitorem (OLÚ Paseka)</t>
  </si>
  <si>
    <t>Olomoucký kraj – OLÚ Paseka – nákup zařízení a přístrojů pro rehabilitační oddělení</t>
  </si>
  <si>
    <t>Částečná digitalizace rentgenu radiologického pracoviště OLÚ Paseka a pracoviště Moravský Beroun</t>
  </si>
  <si>
    <t>Dorozumívací zařízení sestra x pacient (OLÚ Paseka)</t>
  </si>
  <si>
    <t>Telefonní ústředna ZZS OK</t>
  </si>
  <si>
    <t>VPN koncentrátory ZZS OK</t>
  </si>
  <si>
    <t>Centrální datové úložiště ZZS OK</t>
  </si>
  <si>
    <t>Centrální logovací systém ZZS OK</t>
  </si>
  <si>
    <t>Obnova dialyzačních monitorů (NOK)</t>
  </si>
  <si>
    <t>Obnova endoskopů (NOK)</t>
  </si>
  <si>
    <t>Obnova laparoskopické věže (NOK)</t>
  </si>
  <si>
    <t>Obnova echokardiografického přístroje (NOK)</t>
  </si>
  <si>
    <t>SMN a.s. - o.z. Nemocnice Přerov - Magnetická rezonance</t>
  </si>
  <si>
    <t>SMN a.s. - o.z. Nemocnice Prostějov - Rekonstrukce zasedací místnosti</t>
  </si>
  <si>
    <t>SMN a.s. - o.z. Nemocnice Prostějov - Rekonstrukce vchodu do porodnice</t>
  </si>
  <si>
    <t>SMN a.s. - o.z. Nemocnice Prostějov - Výměna oken a dveří patologie</t>
  </si>
  <si>
    <t>SMN a.s. - o.z. Nemocnice Šternberk - výtahy</t>
  </si>
  <si>
    <t>SMN a.s. - o.z. Nemocnice Šternberk - Interní pavilon</t>
  </si>
  <si>
    <t xml:space="preserve">Realizace energeticky úsporných opatření - Nemocnice Přerov - domov sester </t>
  </si>
  <si>
    <t>Marketingové aktivity Olomouckého kraje v oblasti cestovního ruchu</t>
  </si>
  <si>
    <t>Technické zabezpečení ZZS OK k řešení rizik a katastrof</t>
  </si>
  <si>
    <t>Digitální povodňový plán OK</t>
  </si>
  <si>
    <t>Kybernetická bezpečnost Krajského úřadu Olomouckého kraje</t>
  </si>
  <si>
    <t>Střední průmyslová škola, Přerov, Havlíčkova 2 – Tělocvična</t>
  </si>
  <si>
    <t>akce zajišťované odborem veřejných zakázek a investic - účelová dotace z MZdr.</t>
  </si>
  <si>
    <t>c) Financováno z účelové dotace poskytnuté ze státního rozpočtu</t>
  </si>
  <si>
    <t>Odkup pozemků v k. ú. Rapotín pro potřeby Střední školy železniční, technické a služeb, Šumperk</t>
  </si>
  <si>
    <t xml:space="preserve">Výkupy pozemků pod silnicemi II. a III. třídy </t>
  </si>
  <si>
    <t>III/37310 Měrotín</t>
  </si>
  <si>
    <t>III/4576 Velká Kraš - křižovatka se silnicí II/457</t>
  </si>
  <si>
    <t>III/36916 Šumperk - Hrabenov</t>
  </si>
  <si>
    <t>III/3696 Přemyslov</t>
  </si>
  <si>
    <t>III/44926 Kaple - Čelechovice na Hané</t>
  </si>
  <si>
    <t>III/43413 Grymov - průtah</t>
  </si>
  <si>
    <t>III/4371 Loučka - hranice okresu</t>
  </si>
  <si>
    <t>II/377 Niva - hranice kraje</t>
  </si>
  <si>
    <t>III/4334, III/36711 Kelčice</t>
  </si>
  <si>
    <t>II/445 Šternberk - Huzová</t>
  </si>
  <si>
    <t>III/44410, III/44414, III/44412, III/4494 Medlov - průtah</t>
  </si>
  <si>
    <t>III/4443 Jívová - Domašov nad Bystřicí</t>
  </si>
  <si>
    <t>III/43311 Most ev. č.  43311-1 Brodek u Prostějova</t>
  </si>
  <si>
    <t>III/31231 Most ev. č. 31231-3 Janoušov</t>
  </si>
  <si>
    <t>III/4432 Most ev. č. 4432-3 Velká Bystřice</t>
  </si>
  <si>
    <t>Nákup nových sypačů</t>
  </si>
  <si>
    <t>III/3732 Odrlice - průtah</t>
  </si>
  <si>
    <t>II/635 křižovatka III/4441 - Litovel</t>
  </si>
  <si>
    <t>II/635 Mohelnice - Loštice</t>
  </si>
  <si>
    <t>III/4468 Štarnov - I/46 směr Štarnov</t>
  </si>
  <si>
    <t>III/44014 Partutovice, Olšovec - Partutovice</t>
  </si>
  <si>
    <t>III/44645 Staré Město - Branná</t>
  </si>
  <si>
    <t>II/446 Hanušovice - zárubní zeď</t>
  </si>
  <si>
    <t>III/37310 křižovatka II/635 - Měrotín - křižovatka II/373</t>
  </si>
  <si>
    <t>III/4453 Huzová - Arnoltice</t>
  </si>
  <si>
    <t>III/44814 Luběnice - průtah</t>
  </si>
  <si>
    <t>III/4353 Blatec - průtah</t>
  </si>
  <si>
    <t>III/5704 Bystročice - Nedvězí</t>
  </si>
  <si>
    <t>III/4466 Skrbeň - průtah</t>
  </si>
  <si>
    <t>III/03549 Příkazy - průtah</t>
  </si>
  <si>
    <t>III/43321 Měrovice - Hruška</t>
  </si>
  <si>
    <t>II/366 Dzbel - hranice kraje - opěrná zeď</t>
  </si>
  <si>
    <t>III/4348 Troubky - Vlkoš</t>
  </si>
  <si>
    <t>III/44027 Hranice, ul Nádražní</t>
  </si>
  <si>
    <t>III/37324 Loštice - Žádlovice</t>
  </si>
  <si>
    <t>II/446 Most ev. č. 446-044</t>
  </si>
  <si>
    <t>II/446 Most ev. č. 446-046</t>
  </si>
  <si>
    <t>II/446 Most ev. č. 446-047</t>
  </si>
  <si>
    <t>II/446 Most ev. č. 446-048</t>
  </si>
  <si>
    <t>II/446 Most ev. č. 446-049</t>
  </si>
  <si>
    <t>II/446 Most ev. č. 446-053</t>
  </si>
  <si>
    <t>diagnostika</t>
  </si>
  <si>
    <t>II/315 hranice okresu Ústí nad Orlicí - Zábřeh - Leština</t>
  </si>
  <si>
    <t>II/437 hranice okresu Kroměříž - Lipník n. B.</t>
  </si>
  <si>
    <t>II/449 Uničov - hranice okresu Bruntál</t>
  </si>
  <si>
    <t>II/448 Laškov - Kandia - hranice okresu Olomouc</t>
  </si>
  <si>
    <t>II/444 Úsov - Uničov</t>
  </si>
  <si>
    <t>II/456 Žulová - křižovatka II/457</t>
  </si>
  <si>
    <t>Škola Žerotín, oprava silnice ul. Kavaleristů</t>
  </si>
  <si>
    <t>Prostějov, úprava křižovatky ul. Olomoucká x Edvarda Valenty</t>
  </si>
  <si>
    <t>Kostelec na Hané - průtah</t>
  </si>
  <si>
    <t>Pavlovice u Přerova - Hradčany</t>
  </si>
  <si>
    <t>Bludov</t>
  </si>
  <si>
    <t>Vojtovice (návaznost MK)</t>
  </si>
  <si>
    <t>Nová PD, vyhodnocení stavebního stavu silnic II. třídy, aktualizace pasportu silnic</t>
  </si>
  <si>
    <t>Pokrytí nákladů (podíl kraje a NN) na akci z IROP - Most ev.č. 644-007 Újezd u Mohelnice</t>
  </si>
  <si>
    <t>Nákup 1 ks automobilového podvozku 4x4, nástavba sypač inertních materiálů, vysprávková souprava pro provádění penetračních vysprávek - TURBO, čelní segmentová radlice (SU)</t>
  </si>
  <si>
    <t>1 ks univerzální nosič nářadí automobilového typu 4x4, chemický sypač (PV)</t>
  </si>
  <si>
    <t>1 ks automobil pro nízkorychlostní vážení TNV (SU)</t>
  </si>
  <si>
    <t>2 ks traktor, sekačka travních porostů (JE, PV)</t>
  </si>
  <si>
    <t>Základní škola a Mateřská škola logopedická Olomouc - Nákup osobního automobilu</t>
  </si>
  <si>
    <t>Střední škola a Základní škola prof. Z. Matějčka Olomouc, Svatoplukova 11 - Výměna oken - Táboritů</t>
  </si>
  <si>
    <t>Střední škola, Základní škola a Mateřská škola prof. V. Vejdovského Olomouc - Hejčín  - Přemístění učebního oboru cukrář z Trnkové ulice do prostor SŠ, ZŠ a MŠ prof. V. Vejdovského na Gorazdově náměstí</t>
  </si>
  <si>
    <t>Střední škola, Základní škola a Mateřská škola prof. V. Vejdovského Olomouc - Hejčín - oprava střešní římsy</t>
  </si>
  <si>
    <t>Základní škola Uničov, Šternberská 456 - Vybavení výdejny stravy</t>
  </si>
  <si>
    <t>Základní škola Uničov, Šternberská 456 - Rekonstrukce výdejny stravy a jídelny</t>
  </si>
  <si>
    <t>Základní škola Uničov, Šternberská 456 - Rekonstrukce vstupního prostoru školy, včetně výměny hlavních vchodových dveří</t>
  </si>
  <si>
    <t>Základní škola Uničov, Šternberská 456 - rekonstrukce kotelny</t>
  </si>
  <si>
    <t>Gymnázium, Olomouc - Hejčín, Tomkova 45 -  Oprava oplocení na budově A</t>
  </si>
  <si>
    <t>Gymnázium, Olomouc - Hejčín, Tomkova 45 - Oprava elektroinstalace a svítidel, včetně topidel v tělocvičně</t>
  </si>
  <si>
    <t>Gymnázium, Olomouc - Hejčín, Tomkova 45 - Diskové pole, servery a konektivita ve škole</t>
  </si>
  <si>
    <t>Střední průmyslová škola strojnická, Olomouc, tř. 17. listopadu 49 - nákup HW</t>
  </si>
  <si>
    <t>Střední škola zemědělská a zahradnická, Olomouc, U Hradiska 4 - koně</t>
  </si>
  <si>
    <t>Obchodní akademie, Olomouc, tř. Spojenců 11 - Oprava sociálního zařízení v tělocvičně školy (kompletní oprava sprch, sociálního zařízení včetně zařizovacích předmětů)</t>
  </si>
  <si>
    <t>Obchodní akademie, Olomouc, tř. Spojenců 11 - Výměna svítidel - tělocvična, tř. Spojenců 16a</t>
  </si>
  <si>
    <t>Střední zdravotnická škola a Vyšší odborná škola zdravotnická Emanuela Pöttinga a Jazyková škola s právem státní jazykové zkoušky Olomouc - Laserový scaner</t>
  </si>
  <si>
    <t>Střední zdravotnická škola a Vyšší odborná škola zdravotnická Emanuela Pöttinga a Jazyková škola s právem státní jazykové zkoušky Olomouc - Připojení DM ke kanalizační síti</t>
  </si>
  <si>
    <t>Střední odborná škola Litovel, Komenského 677 - konvektomat</t>
  </si>
  <si>
    <t>Střední odborná škola Litovel, Komenského 677 - rekonstrukce elektroinstalace</t>
  </si>
  <si>
    <t>Střední odborná škola Litovel, Komenského 677 - pořízení vzduchotechniky</t>
  </si>
  <si>
    <t>Střední odborná škola Litovel, Komenského 677 - stavební a instalační práce  (spojené s výměnou vzduchotechniky)</t>
  </si>
  <si>
    <t>Střední odborná škola Litovel, Komenského 677 - pořízení shockru</t>
  </si>
  <si>
    <t>Střední odborná škola Litovel, Komenského 677 - pořízení vakuovačky</t>
  </si>
  <si>
    <t>Střední odborná škola Litovel, Komenského 677 - pořízení škrabky zeleniny</t>
  </si>
  <si>
    <t>Střední odborná škola Litovel, Komenského 677 - pořízení stavebnicového chladicího boxu</t>
  </si>
  <si>
    <t>Střední odborná škola Litovel, Komenského 677 - pořízení režonu s UV lampami</t>
  </si>
  <si>
    <t>Střední odborná škola Litovel, Komenského 677 - pořízení saladety</t>
  </si>
  <si>
    <t>Střední odborná škola Litovel, Komenského 677 - pořízení grilu tál kuchyňský</t>
  </si>
  <si>
    <t>Střední odborná škola Litovel, Komenského 677 - pořízení projektové dokumentace</t>
  </si>
  <si>
    <t>Střední škola logistiky a chemie, Olomouc, U Hradiska 29 - Vodovodní potrubí ve sklepě školy</t>
  </si>
  <si>
    <t>Střední škola logistiky a chemie, Olomouc, U Hradiska 29 - Opravy místností pro potřeby Scholy Servis</t>
  </si>
  <si>
    <t>Střední škola polytechnická, Olomouc, Rooseveltova 79 - Zátěžový koberec pro potřeby přehlídky středních škol Scholaris</t>
  </si>
  <si>
    <t>Střední škola polytechnická, Olomouc, Rooseveltova 79 - stavební úpravy DM</t>
  </si>
  <si>
    <t>Dětský domov a Školní jídelna, Olomouc, U Sportovní haly 1a - Výměna vodovodních stupaček a části  potrubí ve sklepě</t>
  </si>
  <si>
    <t>Dětský domov a Školní jídelna, Olomouc, U Sportovní haly 1a - Mikrobus</t>
  </si>
  <si>
    <t xml:space="preserve">SŠ, ZŠ a MŠ Šumperk, Hanácká 3 - Oprava fasády na budově Hanácká </t>
  </si>
  <si>
    <t>SŠ, ZŠ, MŠ a DD Zábřeh - Oprava elektroinstalací ZŠ</t>
  </si>
  <si>
    <t>SŠ, ZŠ, MŠ a DD Zábřeh - Oprava elektroinstalací Dílny, tělocvičny, DD</t>
  </si>
  <si>
    <t xml:space="preserve">Vyšší odborná škola a Střední průmyslová škola, Šumperk, Gen. Krátkého 1 - Výměna osvětlení hlavní budovy školy  </t>
  </si>
  <si>
    <t>Vyšší odborná škola a Střední škola automobilní, Zábřeh, U Dráhy 6 - Kotelna Provoz 2</t>
  </si>
  <si>
    <t xml:space="preserve">Vyšší odborná škola a Střední škola automobilní, Zábřeh, U Dráhy 6 - Osvětlení OV </t>
  </si>
  <si>
    <t>SPŠ elektrotechnická, Mohelnice, Gen. Svobody 2 - Demolice objektů</t>
  </si>
  <si>
    <t>Střední škola železniční, technická a služeb, Šumperk - Oprava střechy na odloučeném pracovišti na ul. Nemocniční Šumperk</t>
  </si>
  <si>
    <t>Střední škola sociální péče a služeb, Zábřeh, nám. 8. května 2  - Výměna střešní krytiny  (včetně projektové dokumentace)</t>
  </si>
  <si>
    <t xml:space="preserve">Střední škola sociální péče a služeb, Zábřeh, nám. 8. května 2 - Výměna oken a vstupních dveří za plastová, Dvorská 19f, Zábřeh </t>
  </si>
  <si>
    <t xml:space="preserve">Střední škola sociální péče a služeb, Zábřeh, nám. 8. května 2 - Výměna plynových kotlů (včetně projektové dokumentace) </t>
  </si>
  <si>
    <t>Gymnázium Jiřího Wolkera, Prostějov, Kollárova 3 - Výměna oken</t>
  </si>
  <si>
    <t>Obchodní akademie, Prostějov, Palackého 18 - Celková rekonstrukce vodovodních rozvodů a sociálních zařízení (včetně projektové dokumentace)</t>
  </si>
  <si>
    <t>Dětský domov a Školní jídelna, Plumlov, Balkán 333 - Elektroinstalace</t>
  </si>
  <si>
    <t>SCHOLA SERVIS - zařízení pro další vzdělávání pedagogických pracovníků, Olomouc, příspěvková organizace - Oprava výměníkové stanice</t>
  </si>
  <si>
    <t>Střední škola a Základní škola Lipník nad Bečvou, Osecká 301 - podlahy na chodbách přístavby</t>
  </si>
  <si>
    <t>Gymnázium Jakuba Škody, Přerov, Komenského 29 - elektroinstalace</t>
  </si>
  <si>
    <t>Střední lesnická škola, Hranice, Jurikova 588 - opravy v učebnách v budově školního polesí</t>
  </si>
  <si>
    <t>Střední škola zemědělská, Přerov, Osmek 47 - výměna radiátorů v domově mládeže, Osmek 47, přerov</t>
  </si>
  <si>
    <t>Střední škola zemědělská, Přerov, Osmek 47 - nákup mobilní tankovací nádrže</t>
  </si>
  <si>
    <t>Střední škola zemědělská, Přerov, Osmek 47 - nákup strojní líhně</t>
  </si>
  <si>
    <t>Střední škola zemědělská, Přerov, Osmek 47 - nákup malé mechanizace-malotraktor včetně příslušenství</t>
  </si>
  <si>
    <t>Střední škola zemědělská, Přerov, Osmek 47 - oplocení venkovních prostor Malé školní farmy</t>
  </si>
  <si>
    <t>Střední škola zemědělská, Přerov, Osmek 47 - nákup osobního automobilu pro výuku</t>
  </si>
  <si>
    <t>Střední škola zemědělská, Přerov, Osmek 47 - nákup mikrobusu</t>
  </si>
  <si>
    <t>Střední škola řezbářská, Tovačov, Nádražní 146 - výměna střešní krytiny Střední škola řezbářská Tovačov</t>
  </si>
  <si>
    <t>Základní umělecká škola Bedřicha Kozánka, Přerov, tř. 17. listopadu 2 - zakoupení keramické šachtové pece, typ Rohde TE75 MCC + s TC 304, včetně příslušenství</t>
  </si>
  <si>
    <t>Dětský domov a Školní jídelna, Přerov, Sušilova 25 - Oprava a nátěr střechy</t>
  </si>
  <si>
    <t xml:space="preserve">Střední odborná škola a Střední odborné učiliště strojírenské a stavební, Jeseník, Dukelská 1240 - nákladní vozidlo  </t>
  </si>
  <si>
    <t xml:space="preserve">Střední odborná škola a Střední odborné učiliště strojírenské a stavební, Jeseník, Dukelská 1240 - oprava splaškové kanalizace pod budovou školy  </t>
  </si>
  <si>
    <t>Střední škola gastronomie a farmářství  Jeseník - sociální zařízení v hlavní budově-realizace bezbariérových úprav</t>
  </si>
  <si>
    <t>Střední škola gastronomie a farmářství  Jeseník - výměna zastaralé pece za novou horkovzdušnou</t>
  </si>
  <si>
    <t>Dětský domov a Školní jídelna,  Černá Voda 1 - vybudování kuchyněk v rodinných skupinách</t>
  </si>
  <si>
    <t>Domov pro seniory Javorník, příspěvková organizace - Rekonstrukce koupelen</t>
  </si>
  <si>
    <t>1631</t>
  </si>
  <si>
    <t>Domov pro seniory Javorník, příspěvková organizace - Malování kuchyně a vybraných pokojů</t>
  </si>
  <si>
    <t>Domov Sněženka Jeseník, příspěvková organizace - Malování a nátěry v interiéru budovy</t>
  </si>
  <si>
    <t>Domov Sněženka Jeseník, příspěvková organizace - Oprava dlažby ploch a chodníků v areálu domova</t>
  </si>
  <si>
    <t>Domov Sněženka Jeseník, příspěvková organizace - Oprava chodbové dlažby - II.NP vlevo</t>
  </si>
  <si>
    <t>Domov pro seniory Červenka, příspěvková organizace - Oprava střechy na hospodářské budově/oddělení Červenka, Nádražní 105</t>
  </si>
  <si>
    <t>Domov pro seniory Červenka, příspěvková organizace - Klimatizace do prádelny</t>
  </si>
  <si>
    <t>Domov pro seniory Červenka, příspěvková organizace - Malování v prostorách domova/oddělení Červenka Nádražní 105, oddělení Litovel Opletalova 1144</t>
  </si>
  <si>
    <t>Domov pro seniory Červenka, příspěvková organizace - Výměnu poškozených nosných lan výtahu na oddělení Litovel</t>
  </si>
  <si>
    <t>Domov pro seniory Červenka, příspěvková organizace - Nákup nové pračky</t>
  </si>
  <si>
    <t>Domov pro seniory Červenka, příspěvková organizace - Univerzální žehlící lis/parní/prádelna Červenka, Nádražní 105</t>
  </si>
  <si>
    <t>Dům seniorů FRANTIŠEK Náměšť na Hané, příspěvková organizace - Nákup 1ks sprchového lůžka</t>
  </si>
  <si>
    <t>1636</t>
  </si>
  <si>
    <t>Dům seniorů FRANTIŠEK Náměšť na Hané, příspěvková organizace - Nákup 2ks plynových sporáků s horkovzdušnou troubou</t>
  </si>
  <si>
    <t>Domov Hrubá Voda, příspěvková organizace - Malování</t>
  </si>
  <si>
    <t>1637</t>
  </si>
  <si>
    <t>Domov seniorů POHODA Chválkovice, příspěvková organizace - Výměna řídícího systému kogen. Jednotek</t>
  </si>
  <si>
    <t>Domov seniorů POHODA Chválkovice, příspěvková organizace - Výměna PVC v pavilonu D</t>
  </si>
  <si>
    <t xml:space="preserve">Domov seniorů POHODA Chválkovice, příspěvková organizace - Výměna řídící elekroniky kotlů VIADRUS 550 </t>
  </si>
  <si>
    <t>Domov seniorů POHODA Chválkovice, příspěvková organizace - Výměna čerpadel aktivních prvků ve výměníkové stanici</t>
  </si>
  <si>
    <t>Domov seniorů POHODA Chválkovice, příspěvková organizace - Repas plast. oken, žaluzií a okenních sítí</t>
  </si>
  <si>
    <t>Sociální služby pro seniory Olomouc, příspěvková organizace - Oprava oplocení objektu Tolstého</t>
  </si>
  <si>
    <t>1639</t>
  </si>
  <si>
    <t>Sociální služby pro seniory Olomouc, příspěvková organizace - Oprava el. rozvaděče na CHB</t>
  </si>
  <si>
    <t xml:space="preserve">Sociální služby pro seniory Olomouc, příspěvková organizace - Oprava WC v Centrální kuchyni </t>
  </si>
  <si>
    <t>Sociální služby pro seniory Olomouc, příspěvková organizace - Výmalba stravovacího provozu</t>
  </si>
  <si>
    <t>Sociální služby pro seniory Olomouc, příspěvková organizace - Výmalba 46 obytných jednotek CHB</t>
  </si>
  <si>
    <t>Sociální služby pro seniory Olomouc, příspěvková organizace - Bezbariérové WC na CSD</t>
  </si>
  <si>
    <t>Sociální služby pro seniory Olomouc, příspěvková organizace - Užitkové vozidlo pro rozvoz obědů</t>
  </si>
  <si>
    <t>Sociální služby pro seniory Olomouc, příspěvková organizace - Užitkové vozidlo pro rozvoz obědů s úpravou pro přepravu imobilních osob</t>
  </si>
  <si>
    <t>Sociální služby pro seniory Olomouc, příspěvková organizace - Kuchyňské linky- II. Etapa</t>
  </si>
  <si>
    <t>Vincentinum - poskytovatel sociálních služeb Šternberk, příspěvková organizace - Kolejnicový přepravní systém</t>
  </si>
  <si>
    <t>Klíč - centrum sociálních služeb, příspěvková organizace - Malování budovy TS, DZP Petrklíč a DS Slunovrat Dolní Hejčínská 50/28, Olomouc</t>
  </si>
  <si>
    <t>1641</t>
  </si>
  <si>
    <t>Klíč - centrum sociálních služeb, příspěvková organizace - Malování budovy chráněného bydlení Domov, Chválkovická 195/13 Olomouc</t>
  </si>
  <si>
    <t>Klíč - centrum sociálních služeb, příspěvková organizace - Výměna podlahové krytiny v budově Dolní Hejčínská 28, olomouc</t>
  </si>
  <si>
    <t>Klíč - centrum sociálních služeb, příspěvková organizace - Zděné oplocení areálu TS, DZP Petrklíč a DS Slunovrat, Dolní Hejčínská 50/28, Olomouc</t>
  </si>
  <si>
    <t>Klíč - centrum sociálních služeb, příspěvková organizace - Průmyslová sušička</t>
  </si>
  <si>
    <t>Klíč - centrum sociálních služeb, příspěvková organizace - Zvedací zařízení do budovy TS, DZP Petrklíč a DS Slunovrat, Dolní Hejčínská 50/28, Olomouc</t>
  </si>
  <si>
    <t>Nové Zámky - poskytovatel sociálních služeb, příspěvková organizace - Oprava maleb v budovách PO Nové Zámky - poskytovatel soc. služeb, Mladeč, Nové Zámky 2, 784 01 Litovel</t>
  </si>
  <si>
    <t>1642</t>
  </si>
  <si>
    <t>Sociální služby pro seniory Šumperk, příspěvková organizace - Malování</t>
  </si>
  <si>
    <t>Sociální služby pro seniory Šumperk, příspěvková organizace - Výměna podlahových krytin na službě §50.</t>
  </si>
  <si>
    <t>Sociální služby Libina, příspěvková organizace - Výměna vodovodní stoupačky</t>
  </si>
  <si>
    <t>Sociální služby Libina, příspěvková organizace - Výměna střešní krytiny</t>
  </si>
  <si>
    <t>Domov Štíty-Jedlí, příspěvková organizace - Výměna vodovodního a kanalizačního potrubí - DD Štíty</t>
  </si>
  <si>
    <t>Domov "Na Zámku", příspěvková organizace - Nátěry schodiště</t>
  </si>
  <si>
    <t>Centrum sociálních služeb Prostějov, příspěvková organizace - Automatické dvěře na budovách SO-01,SO-03, SO 08</t>
  </si>
  <si>
    <t xml:space="preserve">Centrum sociálních služeb Prostějov, příspěvková organizace - Míchací kotel </t>
  </si>
  <si>
    <t>Centrum sociálních služeb Prostějov, příspěvková organizace - Výměna vstupních dveří u nájezdové rampy budovy SO 08</t>
  </si>
  <si>
    <t>Centrum sociálních služeb Prostějov, příspěvková organizace - Střecha a okapy</t>
  </si>
  <si>
    <t>Centrum sociálních služeb Prostějov, příspěvková organizace - Výmalba budovy</t>
  </si>
  <si>
    <t>Domov pro seniory Radkova Lhota, příspěvková organizace - Oprava kaple</t>
  </si>
  <si>
    <t>1657</t>
  </si>
  <si>
    <t>Domov pro seniory Radkova Lhota, příspěvková organizace - Věž na hlavní budově</t>
  </si>
  <si>
    <t>Domov pro seniory Tovačov, příspěvková organizace - Oprava osvětlení výměnným způsobem na oddělení ReVITAL</t>
  </si>
  <si>
    <t>1659</t>
  </si>
  <si>
    <t>Domov pro seniory Tovačov, příspěvková organizace - Míchací kotel do kuchyně</t>
  </si>
  <si>
    <t>Domov Větrný mlýn Skalička, příspěvková organizace - Sekací stroj na trávu se sběrným košem</t>
  </si>
  <si>
    <t>1660</t>
  </si>
  <si>
    <t>Centrum Dominika Kokory, příspěvková organizace - Malování</t>
  </si>
  <si>
    <t>1661</t>
  </si>
  <si>
    <t>Centrum Dominika Kokory, příspěvková organizace - Výměna oken</t>
  </si>
  <si>
    <t>Centrum Dominika Kokory, příspěvková organizace - Výměna PVC</t>
  </si>
  <si>
    <t>Domov Na zámečku Rokytnice, příspěvková organizace - Výměna kotle+bojleru v prádelně</t>
  </si>
  <si>
    <t>1663</t>
  </si>
  <si>
    <t>Domov Na zámečku Rokytnice, příspěvková organizace -  Nátěry oken</t>
  </si>
  <si>
    <t>Domov Na zámečku Rokytnice, příspěvková organizace - Oprava prasklé stěny v hlavní budově zámku</t>
  </si>
  <si>
    <t>Domov Na zámečku Rokytnice, příspěvková organizace - Výměna lina na pokojích klientů</t>
  </si>
  <si>
    <t>Domov Na zámečku Rokytnice, příspěvková organizace - Výměna podlahové krytiny v jídelně zaměstnanců</t>
  </si>
  <si>
    <t>Domov Na zámečku Rokytnice, příspěvková organizace - Nákup průmyslová pračka</t>
  </si>
  <si>
    <t>Domov Na zámečku Rokytnice, příspěvková organizace - Konvektomat</t>
  </si>
  <si>
    <t>Vlastivědné muzeum v Olomouci - Oprava dřevěné lávky v ABL</t>
  </si>
  <si>
    <t>Vlastivědné muzeum v Olomouci - Služební dodávka pro zámek a park v Čechách pod Kosířem</t>
  </si>
  <si>
    <t>Vlastivědné muzeum v Olomouci - Měřič vlhkosti pro zámek ČpK</t>
  </si>
  <si>
    <t>Vlastivědné muzeum v Olomouci - Vybavení zámku v ČpK expozicemi</t>
  </si>
  <si>
    <t>Muzeum Komenského v Přerově, p.o. - Oprava střechy budovy restaurace na hradě Helfštýn</t>
  </si>
  <si>
    <t>Muzeum Komenského v Přerově, p.o. - Sanace zdiva okružní hradby v severním úseku na hradě Helfštýně</t>
  </si>
  <si>
    <t>Vlastivědné muzeum v Šumperku, p.o. - Nová expozice v Lovecko-lesnickém muzeu v Úsově - renovace a lakování parket</t>
  </si>
  <si>
    <t xml:space="preserve">Vlastivědné muzeum v Šumperku, p.o. - Nová expozice v Lovecko-lesnickém muzeu v Úsově </t>
  </si>
  <si>
    <t>Archeologické centrum Olomouc, p.o. - NAS - network attachned storage - síťový úložný systém</t>
  </si>
  <si>
    <t>Archeologické centrum Olomouc, p.o. - Multifunkční tiskové a dokumentové řešení</t>
  </si>
  <si>
    <t>PO, ORJ 19</t>
  </si>
  <si>
    <t>Správa silnic Olomouckého kraje, p. o. - kotelna Šternberk</t>
  </si>
  <si>
    <t>ORJ 19, UZ 14</t>
  </si>
  <si>
    <t>Dětské centrum Ostrůvek, p.o. - Rekonstrukce kotelny pracoviště Dr. E. Beneše 13, Šumperk</t>
  </si>
  <si>
    <t>Zdravotnická záchranná služba Olomouckého kraje, p.o. - Malování výjezdových základen</t>
  </si>
  <si>
    <t>Zdravotnická záchranná služba Olomouckého kraje, p.o. - Výměna plynového kotle na výjezdové základně Hranice</t>
  </si>
  <si>
    <t>Zdravotnická záchranná služba Olomouckého kraje, p.o. - Oprava automatických hlavních vstupních dveří</t>
  </si>
  <si>
    <t>Zdravotnická záchranná služba Olomouckého kraje, p.o. - poštovní server</t>
  </si>
  <si>
    <t>Zdravotnická záchranná služba Olomouckého kraje, p.o. - automatický systém pro kompresi hrudníku  - 5 ks z krizových prostředků SR + spoluúčast OK</t>
  </si>
  <si>
    <t xml:space="preserve">Zdravotnická záchranná služba Olomouckého kraje, p.o. - záložní systém ZOS pro ZZS OK v případě havárie </t>
  </si>
  <si>
    <t>Zdravotnická záchranná služba Olomouckého kraje, p.o. - dezinfekce OXYPHARM</t>
  </si>
  <si>
    <t>Zdravotnická záchranná služba Olomouckého kraje, p.o. - pořízení 2 ks switchů 24 portů SFP pro podporu činnosti operačního střediska</t>
  </si>
  <si>
    <t>Odborný léčebný ústav Paseka - stabilizace a ošetření porostů</t>
  </si>
  <si>
    <t>Odborný léčebný ústav Paseka - vchodvé plastové dveře</t>
  </si>
  <si>
    <t>Odborný léčebný ústav Paseka - výměna dveří vchod A  Pavilon 1</t>
  </si>
  <si>
    <t>Odborný léčebný ústav Paseka - střecha nad vchody Pavilon 1</t>
  </si>
  <si>
    <t>Odborný léčebný ústav Paseka - budova dílen</t>
  </si>
  <si>
    <t>Odborný léčebný ústav Paseka - veřejné osvětlení</t>
  </si>
  <si>
    <t>Odborný léčebný ústav Paseka - oprava domu Masarykova 626 v Mor. Berouně</t>
  </si>
  <si>
    <t>Odborný léčebný ústav Paseka - elektronizace dokumentů</t>
  </si>
  <si>
    <t>Odborný léčebný ústav Paseka - náhradní zdroj na výrobu el energie /generátor/</t>
  </si>
  <si>
    <t>Odborný léčebný ústav Paseka - systém čárových kodů</t>
  </si>
  <si>
    <t>Odborný léčebný ústav Paseka - parkovací závora</t>
  </si>
  <si>
    <t>Odborný léčebný ústav Paseka - projektová dokumentace na rekonstrukci budovy "C" - I. etapa 2. část</t>
  </si>
  <si>
    <t>Odborný léčebný ústav Paseka - sanace zdiva sklepních prostor Pavilon 1 v Moravském Berouně</t>
  </si>
  <si>
    <t>Odborný léčebný ústav Paseka - sanace zdiva sklepních prostor Pavilon 2 v Moravském Berouně</t>
  </si>
  <si>
    <t>Odborný léčebný ústav Paseka - posílení výkonu kotelny pracoviště Paseka</t>
  </si>
  <si>
    <t>Odborný léčebný ústav Paseka - protipožární přepážky s autom. protipožárními dveřmi budova "E"</t>
  </si>
  <si>
    <t>Odborný léčebný ústav Paseka - výměna oken v rámci rekonstrukce bytového domu</t>
  </si>
  <si>
    <t>Odborný léčebný ústav Paseka - informační systém</t>
  </si>
  <si>
    <t>Odborný léčebný ústav Paseka - nemocniční lůžka LATERA - 9 ks</t>
  </si>
  <si>
    <t>Odborný léčebný ústav Paseka - 3 ks lůžek pro pacienty s váhou vyšší jak 150 kg</t>
  </si>
  <si>
    <t>Odborný léčebný ústav Paseka - koupací lůžko mobilní</t>
  </si>
  <si>
    <t>Odborný léčebný ústav Paseka - čajovar</t>
  </si>
  <si>
    <t>Odborný léčebný ústav Paseka - banketový vozík</t>
  </si>
  <si>
    <t>Odborný léčebný ústav Paseka - dokoupení příslušenství k Track60</t>
  </si>
  <si>
    <t>Odborný léčebný ústav Paseka - modernizace výtahu v budově "B"</t>
  </si>
  <si>
    <t>Střední škola zemědělská, Přerov, Osmek 47 - Zateplení štítů budovy tělocvičny, Osmek 47, Přerov</t>
  </si>
  <si>
    <t>Domov pro seniory Javorník, příspěvková organizace -Oprava sociálního zařízení BII.</t>
  </si>
  <si>
    <t>Klíč - centrum sociálních služeb, příspěvková organizace - Malování budov denního stacionáře Domino, Selské náměstí 48/69,  Olomouc</t>
  </si>
  <si>
    <t>Domov Štíty-Jedlí, příspěvková organizace - Nákup polohovatelných lůžek</t>
  </si>
  <si>
    <t>Penzion pro důchodce Loštice - Oprava kanalizace</t>
  </si>
  <si>
    <t>1649</t>
  </si>
  <si>
    <t>Domov Na zámečku Rokytnice, příspěvková organizace - Projektová dokumentace k rozšíření EPS</t>
  </si>
  <si>
    <t>Domov Na zámečku Rokytnice, příspěvková organizace - Přesunovadlo pro částečně mobilní klienty</t>
  </si>
  <si>
    <t>Domov seniorů POHODA Chválkovice, příspěvková organizace - Oplechování balkónů a terasy</t>
  </si>
  <si>
    <t>Domov seniorů POHODA Chválkovice, příspěvková organizace - Oprava kuchyňských linek</t>
  </si>
  <si>
    <t>Domov seniorů POHODA Chválkovice, příspěvková organizace - Stavěcí zvedáky</t>
  </si>
  <si>
    <t>Odborný léčebný ústav Paseka - Užitkový automobil</t>
  </si>
  <si>
    <t>Odborný léčebný ústav Paseka - Redcord systém závěsné zařízení</t>
  </si>
  <si>
    <t>Zdravotnická záchranná služba Olomouckého kraje, p.o. - Vozidlo přepravy osob z krizových prostředků SR + spoluúčast OK</t>
  </si>
  <si>
    <t>Zdravotnická záchranná služba Olomouckého kraje, p.o. - Nákup nových sanitek</t>
  </si>
  <si>
    <t>Zdravotnická záchranná služba Olomouckého kraje, p.o. - Defibrilátory s příslušenstvím - 5 ks</t>
  </si>
  <si>
    <t>Zdravotnická záchranná služba Olomouckého kraje, p.o. - Nosítka se zádržným systémem pro děti - 5 ks</t>
  </si>
  <si>
    <t xml:space="preserve">Střední škola zemědělská, Přerov, Osmek 47 - Kruhová dráha pro výcvik koní       </t>
  </si>
  <si>
    <t>100130 + 000000</t>
  </si>
  <si>
    <t>Transformace nových zámků - poskytovatel sociální péče, příspěvková organizace</t>
  </si>
  <si>
    <t>Odkup části pozemku s budovou pro potřeby Obchodní akademie, Olomouc</t>
  </si>
  <si>
    <t>Odkup části pozemku v k. ú. a obci Šumperk pro potřeby Vyšší odborné školy a Střední průmyslové školy, Gen. Krátkého 1, Šumperk</t>
  </si>
  <si>
    <t>REÚO - OU a PrŠ Lipová - lázně</t>
  </si>
  <si>
    <t>ORJ 12</t>
  </si>
  <si>
    <t>odbor dopravy a silničního hospodářství</t>
  </si>
  <si>
    <t>-  víceúčelový autobusu Olomouckého kraje pro přepravu cestujících</t>
  </si>
  <si>
    <t>ORJ 14-19</t>
  </si>
  <si>
    <t>Orj 12</t>
  </si>
  <si>
    <t xml:space="preserve">a) Financováno z rozpočtu Olomouckého kraje </t>
  </si>
  <si>
    <t>b) Financováno z revolvingového úvěru České spořitelny (300 mil.Kč)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</si>
</sst>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 CE"/>
      <family val="2"/>
      <charset val="238"/>
    </font>
    <font>
      <i/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i/>
      <u/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i/>
      <sz val="9"/>
      <name val="Arial"/>
      <family val="2"/>
      <charset val="238"/>
    </font>
    <font>
      <sz val="11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0"/>
      <color rgb="FFFFFF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rgb="FF7030A0"/>
      <name val="Arial"/>
      <family val="2"/>
      <charset val="238"/>
    </font>
    <font>
      <b/>
      <i/>
      <sz val="10"/>
      <color rgb="FF7030A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rgb="FF00B0F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i/>
      <sz val="10"/>
      <color rgb="FF00B0F0"/>
      <name val="Arial"/>
      <family val="2"/>
      <charset val="238"/>
    </font>
    <font>
      <b/>
      <i/>
      <sz val="10"/>
      <color rgb="FF00B050"/>
      <name val="Arial"/>
      <family val="2"/>
      <charset val="238"/>
    </font>
    <font>
      <b/>
      <sz val="10"/>
      <color theme="9"/>
      <name val="Arial"/>
      <family val="2"/>
      <charset val="238"/>
    </font>
    <font>
      <b/>
      <sz val="10"/>
      <color rgb="FFFFC000"/>
      <name val="Arial"/>
      <family val="2"/>
      <charset val="238"/>
    </font>
    <font>
      <i/>
      <sz val="10"/>
      <color rgb="FF00B0F0"/>
      <name val="Arial"/>
      <family val="2"/>
      <charset val="238"/>
    </font>
    <font>
      <b/>
      <i/>
      <sz val="10"/>
      <color rgb="FFFFC000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10"/>
      <color theme="3"/>
      <name val="Arial"/>
      <family val="2"/>
      <charset val="238"/>
    </font>
    <font>
      <b/>
      <i/>
      <sz val="10"/>
      <color rgb="FF0070C0"/>
      <name val="Arial"/>
      <family val="2"/>
      <charset val="238"/>
    </font>
    <font>
      <i/>
      <sz val="10"/>
      <color rgb="FFFFC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i/>
      <sz val="10"/>
      <color theme="4" tint="-0.49998474074526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36" fillId="0" borderId="0"/>
    <xf numFmtId="0" fontId="1" fillId="0" borderId="0"/>
  </cellStyleXfs>
  <cellXfs count="421">
    <xf numFmtId="0" fontId="0" fillId="0" borderId="0" xfId="0"/>
    <xf numFmtId="0" fontId="7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14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6" fillId="0" borderId="8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right"/>
    </xf>
    <xf numFmtId="0" fontId="9" fillId="0" borderId="0" xfId="0" applyFont="1" applyFill="1"/>
    <xf numFmtId="0" fontId="9" fillId="0" borderId="0" xfId="0" applyFont="1" applyFill="1" applyBorder="1" applyAlignment="1">
      <alignment horizontal="left"/>
    </xf>
    <xf numFmtId="0" fontId="0" fillId="0" borderId="0" xfId="0" applyFill="1" applyBorder="1"/>
    <xf numFmtId="0" fontId="4" fillId="0" borderId="0" xfId="1" applyAlignment="1">
      <alignment horizontal="right"/>
    </xf>
    <xf numFmtId="4" fontId="4" fillId="0" borderId="0" xfId="1" applyNumberFormat="1"/>
    <xf numFmtId="0" fontId="4" fillId="0" borderId="0" xfId="1"/>
    <xf numFmtId="0" fontId="9" fillId="0" borderId="0" xfId="0" applyFont="1" applyFill="1" applyBorder="1"/>
    <xf numFmtId="0" fontId="7" fillId="2" borderId="8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0" borderId="0" xfId="1" applyFont="1"/>
    <xf numFmtId="0" fontId="4" fillId="0" borderId="0" xfId="1" applyBorder="1"/>
    <xf numFmtId="0" fontId="7" fillId="0" borderId="15" xfId="1" applyFont="1" applyBorder="1"/>
    <xf numFmtId="0" fontId="4" fillId="0" borderId="15" xfId="1" applyBorder="1"/>
    <xf numFmtId="0" fontId="4" fillId="0" borderId="15" xfId="1" applyBorder="1" applyAlignment="1">
      <alignment horizontal="right"/>
    </xf>
    <xf numFmtId="0" fontId="4" fillId="0" borderId="7" xfId="1" applyBorder="1"/>
    <xf numFmtId="4" fontId="20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4" fontId="6" fillId="0" borderId="17" xfId="1" applyNumberFormat="1" applyFont="1" applyFill="1" applyBorder="1" applyAlignment="1">
      <alignment horizontal="center" vertical="center"/>
    </xf>
    <xf numFmtId="0" fontId="3" fillId="0" borderId="16" xfId="1" applyFont="1" applyBorder="1"/>
    <xf numFmtId="4" fontId="6" fillId="0" borderId="4" xfId="1" applyNumberFormat="1" applyFont="1" applyBorder="1"/>
    <xf numFmtId="4" fontId="4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left"/>
    </xf>
    <xf numFmtId="4" fontId="3" fillId="0" borderId="1" xfId="1" applyNumberFormat="1" applyFont="1" applyBorder="1"/>
    <xf numFmtId="4" fontId="3" fillId="0" borderId="17" xfId="1" applyNumberFormat="1" applyFont="1" applyBorder="1"/>
    <xf numFmtId="0" fontId="21" fillId="0" borderId="0" xfId="1" applyFont="1" applyBorder="1" applyAlignment="1">
      <alignment horizontal="left"/>
    </xf>
    <xf numFmtId="4" fontId="3" fillId="0" borderId="0" xfId="1" applyNumberFormat="1" applyFont="1" applyBorder="1"/>
    <xf numFmtId="0" fontId="4" fillId="0" borderId="0" xfId="1" applyFont="1"/>
    <xf numFmtId="0" fontId="9" fillId="0" borderId="0" xfId="1" applyFont="1" applyBorder="1" applyAlignment="1">
      <alignment horizontal="left"/>
    </xf>
    <xf numFmtId="0" fontId="18" fillId="0" borderId="16" xfId="1" applyFont="1" applyBorder="1" applyAlignment="1">
      <alignment horizontal="left"/>
    </xf>
    <xf numFmtId="4" fontId="18" fillId="0" borderId="4" xfId="1" applyNumberFormat="1" applyFont="1" applyBorder="1"/>
    <xf numFmtId="0" fontId="18" fillId="0" borderId="0" xfId="1" applyFont="1"/>
    <xf numFmtId="0" fontId="22" fillId="0" borderId="0" xfId="1" applyFont="1"/>
    <xf numFmtId="0" fontId="3" fillId="0" borderId="0" xfId="1" applyFont="1" applyAlignment="1">
      <alignment horizontal="right"/>
    </xf>
    <xf numFmtId="4" fontId="3" fillId="0" borderId="0" xfId="1" applyNumberFormat="1" applyFont="1"/>
    <xf numFmtId="0" fontId="23" fillId="0" borderId="0" xfId="1" applyFont="1"/>
    <xf numFmtId="0" fontId="9" fillId="0" borderId="18" xfId="0" applyFont="1" applyFill="1" applyBorder="1" applyAlignment="1">
      <alignment horizontal="left" vertical="center"/>
    </xf>
    <xf numFmtId="0" fontId="7" fillId="0" borderId="0" xfId="1" applyFont="1" applyFill="1" applyAlignment="1">
      <alignment horizontal="left"/>
    </xf>
    <xf numFmtId="0" fontId="24" fillId="0" borderId="0" xfId="1" applyFont="1" applyFill="1"/>
    <xf numFmtId="4" fontId="24" fillId="0" borderId="0" xfId="1" applyNumberFormat="1" applyFont="1" applyFill="1"/>
    <xf numFmtId="0" fontId="4" fillId="0" borderId="0" xfId="1" applyFill="1"/>
    <xf numFmtId="0" fontId="3" fillId="0" borderId="0" xfId="1" applyFont="1" applyFill="1" applyAlignment="1">
      <alignment horizontal="left"/>
    </xf>
    <xf numFmtId="0" fontId="6" fillId="0" borderId="0" xfId="1" applyFont="1" applyFill="1" applyAlignment="1">
      <alignment horizontal="left"/>
    </xf>
    <xf numFmtId="0" fontId="4" fillId="0" borderId="0" xfId="1" applyFont="1" applyFill="1"/>
    <xf numFmtId="0" fontId="7" fillId="0" borderId="0" xfId="1" applyFont="1" applyFill="1" applyBorder="1" applyAlignment="1">
      <alignment horizontal="left"/>
    </xf>
    <xf numFmtId="0" fontId="5" fillId="0" borderId="0" xfId="1" applyFont="1" applyFill="1" applyAlignment="1">
      <alignment horizontal="left"/>
    </xf>
    <xf numFmtId="0" fontId="24" fillId="0" borderId="0" xfId="1" applyFont="1"/>
    <xf numFmtId="0" fontId="9" fillId="0" borderId="0" xfId="1" applyFont="1" applyFill="1" applyAlignment="1">
      <alignment horizontal="left"/>
    </xf>
    <xf numFmtId="0" fontId="4" fillId="0" borderId="0" xfId="1" applyFont="1" applyFill="1" applyAlignment="1">
      <alignment horizontal="right"/>
    </xf>
    <xf numFmtId="0" fontId="8" fillId="0" borderId="7" xfId="1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center" vertical="center" wrapText="1"/>
    </xf>
    <xf numFmtId="0" fontId="4" fillId="0" borderId="2" xfId="1" applyFill="1" applyBorder="1" applyAlignment="1">
      <alignment horizontal="center" vertical="center"/>
    </xf>
    <xf numFmtId="4" fontId="4" fillId="0" borderId="1" xfId="1" applyNumberFormat="1" applyFill="1" applyBorder="1" applyAlignment="1">
      <alignment horizontal="center" vertical="center"/>
    </xf>
    <xf numFmtId="0" fontId="4" fillId="0" borderId="3" xfId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left" vertical="center"/>
    </xf>
    <xf numFmtId="4" fontId="9" fillId="0" borderId="4" xfId="1" applyNumberFormat="1" applyFont="1" applyFill="1" applyBorder="1" applyAlignment="1">
      <alignment horizontal="right" vertical="center"/>
    </xf>
    <xf numFmtId="164" fontId="9" fillId="0" borderId="5" xfId="1" applyNumberFormat="1" applyFont="1" applyFill="1" applyBorder="1"/>
    <xf numFmtId="164" fontId="10" fillId="0" borderId="5" xfId="1" applyNumberFormat="1" applyFont="1" applyFill="1" applyBorder="1" applyAlignment="1">
      <alignment vertical="center"/>
    </xf>
    <xf numFmtId="0" fontId="24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4" fontId="11" fillId="2" borderId="0" xfId="1" applyNumberFormat="1" applyFont="1" applyFill="1" applyBorder="1" applyAlignment="1">
      <alignment horizontal="right" vertical="center"/>
    </xf>
    <xf numFmtId="0" fontId="10" fillId="0" borderId="16" xfId="1" applyFont="1" applyFill="1" applyBorder="1" applyAlignment="1">
      <alignment vertical="center" wrapText="1"/>
    </xf>
    <xf numFmtId="4" fontId="10" fillId="2" borderId="0" xfId="1" applyNumberFormat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4" fillId="0" borderId="0" xfId="1" applyBorder="1" applyAlignment="1">
      <alignment vertical="center"/>
    </xf>
    <xf numFmtId="3" fontId="11" fillId="2" borderId="0" xfId="1" applyNumberFormat="1" applyFont="1" applyFill="1" applyBorder="1" applyAlignment="1">
      <alignment horizontal="right" vertical="center"/>
    </xf>
    <xf numFmtId="0" fontId="24" fillId="0" borderId="0" xfId="1" applyFont="1" applyBorder="1"/>
    <xf numFmtId="0" fontId="9" fillId="2" borderId="0" xfId="1" applyFont="1" applyFill="1" applyBorder="1" applyAlignment="1">
      <alignment horizontal="left" vertical="center"/>
    </xf>
    <xf numFmtId="164" fontId="13" fillId="0" borderId="5" xfId="1" applyNumberFormat="1" applyFont="1" applyFill="1" applyBorder="1" applyAlignment="1">
      <alignment vertical="center"/>
    </xf>
    <xf numFmtId="0" fontId="25" fillId="0" borderId="0" xfId="1" applyFont="1"/>
    <xf numFmtId="0" fontId="10" fillId="0" borderId="0" xfId="1" applyFont="1"/>
    <xf numFmtId="0" fontId="8" fillId="2" borderId="0" xfId="1" applyFont="1" applyFill="1" applyBorder="1" applyAlignment="1">
      <alignment vertical="center" wrapText="1"/>
    </xf>
    <xf numFmtId="0" fontId="7" fillId="2" borderId="8" xfId="1" applyFont="1" applyFill="1" applyBorder="1" applyAlignment="1">
      <alignment vertical="center" wrapText="1"/>
    </xf>
    <xf numFmtId="4" fontId="3" fillId="2" borderId="8" xfId="1" applyNumberFormat="1" applyFont="1" applyFill="1" applyBorder="1" applyAlignment="1">
      <alignment vertical="center"/>
    </xf>
    <xf numFmtId="164" fontId="16" fillId="0" borderId="8" xfId="1" applyNumberFormat="1" applyFont="1" applyFill="1" applyBorder="1" applyAlignment="1">
      <alignment vertical="center"/>
    </xf>
    <xf numFmtId="0" fontId="26" fillId="0" borderId="0" xfId="1" applyFont="1"/>
    <xf numFmtId="0" fontId="10" fillId="0" borderId="0" xfId="1" applyFont="1" applyBorder="1"/>
    <xf numFmtId="4" fontId="10" fillId="0" borderId="0" xfId="1" applyNumberFormat="1" applyFont="1" applyBorder="1"/>
    <xf numFmtId="4" fontId="9" fillId="0" borderId="13" xfId="1" applyNumberFormat="1" applyFont="1" applyFill="1" applyBorder="1" applyAlignment="1">
      <alignment horizontal="right" vertical="center"/>
    </xf>
    <xf numFmtId="4" fontId="10" fillId="0" borderId="0" xfId="1" applyNumberFormat="1" applyFont="1" applyFill="1" applyBorder="1" applyAlignment="1">
      <alignment horizontal="right"/>
    </xf>
    <xf numFmtId="4" fontId="10" fillId="0" borderId="13" xfId="1" applyNumberFormat="1" applyFont="1" applyFill="1" applyBorder="1" applyAlignment="1">
      <alignment vertical="center"/>
    </xf>
    <xf numFmtId="0" fontId="25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4" fillId="0" borderId="0" xfId="1" applyFont="1" applyFill="1" applyBorder="1" applyAlignment="1">
      <alignment horizontal="left"/>
    </xf>
    <xf numFmtId="0" fontId="15" fillId="0" borderId="0" xfId="1" applyFont="1" applyFill="1" applyBorder="1"/>
    <xf numFmtId="0" fontId="15" fillId="0" borderId="0" xfId="1" applyFont="1" applyFill="1" applyBorder="1" applyAlignment="1">
      <alignment horizontal="left"/>
    </xf>
    <xf numFmtId="4" fontId="10" fillId="0" borderId="0" xfId="1" applyNumberFormat="1" applyFont="1" applyFill="1" applyBorder="1"/>
    <xf numFmtId="164" fontId="15" fillId="0" borderId="0" xfId="1" applyNumberFormat="1" applyFont="1" applyFill="1" applyBorder="1"/>
    <xf numFmtId="0" fontId="16" fillId="0" borderId="8" xfId="1" applyFont="1" applyFill="1" applyBorder="1" applyAlignment="1">
      <alignment horizontal="left"/>
    </xf>
    <xf numFmtId="4" fontId="13" fillId="0" borderId="8" xfId="1" applyNumberFormat="1" applyFont="1" applyFill="1" applyBorder="1"/>
    <xf numFmtId="164" fontId="13" fillId="0" borderId="8" xfId="1" applyNumberFormat="1" applyFont="1" applyFill="1" applyBorder="1"/>
    <xf numFmtId="3" fontId="4" fillId="0" borderId="0" xfId="1" applyNumberFormat="1" applyFill="1"/>
    <xf numFmtId="4" fontId="4" fillId="0" borderId="0" xfId="1" applyNumberFormat="1" applyFill="1"/>
    <xf numFmtId="164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/>
    <xf numFmtId="4" fontId="4" fillId="0" borderId="0" xfId="1" applyNumberFormat="1" applyFont="1" applyFill="1"/>
    <xf numFmtId="0" fontId="3" fillId="2" borderId="0" xfId="1" applyFont="1" applyFill="1" applyBorder="1" applyAlignment="1"/>
    <xf numFmtId="0" fontId="4" fillId="2" borderId="0" xfId="1" applyFont="1" applyFill="1" applyBorder="1" applyAlignment="1">
      <alignment horizontal="center" vertical="center"/>
    </xf>
    <xf numFmtId="0" fontId="4" fillId="2" borderId="0" xfId="1" applyFill="1" applyBorder="1"/>
    <xf numFmtId="164" fontId="9" fillId="0" borderId="5" xfId="1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4" fillId="2" borderId="0" xfId="1" applyFill="1"/>
    <xf numFmtId="0" fontId="4" fillId="2" borderId="0" xfId="1" applyFill="1" applyAlignment="1">
      <alignment vertical="center"/>
    </xf>
    <xf numFmtId="0" fontId="4" fillId="2" borderId="0" xfId="1" applyFill="1" applyAlignment="1">
      <alignment wrapText="1"/>
    </xf>
    <xf numFmtId="0" fontId="4" fillId="2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5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3" fontId="10" fillId="0" borderId="0" xfId="1" applyNumberFormat="1" applyFont="1" applyFill="1" applyBorder="1" applyAlignment="1">
      <alignment horizontal="left"/>
    </xf>
    <xf numFmtId="0" fontId="4" fillId="0" borderId="0" xfId="1" applyFont="1" applyFill="1" applyAlignment="1">
      <alignment horizontal="left"/>
    </xf>
    <xf numFmtId="0" fontId="19" fillId="0" borderId="0" xfId="1" applyFont="1" applyFill="1" applyAlignment="1">
      <alignment horizontal="left"/>
    </xf>
    <xf numFmtId="0" fontId="24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3" fontId="10" fillId="0" borderId="0" xfId="1" applyNumberFormat="1" applyFont="1" applyFill="1" applyBorder="1" applyAlignment="1">
      <alignment horizontal="left" vertical="center"/>
    </xf>
    <xf numFmtId="0" fontId="4" fillId="4" borderId="0" xfId="1" applyFont="1" applyFill="1" applyAlignment="1">
      <alignment horizontal="left"/>
    </xf>
    <xf numFmtId="3" fontId="4" fillId="0" borderId="0" xfId="1" applyNumberFormat="1" applyFont="1" applyFill="1" applyAlignment="1">
      <alignment horizontal="left"/>
    </xf>
    <xf numFmtId="0" fontId="4" fillId="0" borderId="0" xfId="1" applyFont="1" applyAlignment="1">
      <alignment horizontal="left"/>
    </xf>
    <xf numFmtId="4" fontId="28" fillId="0" borderId="0" xfId="1" applyNumberFormat="1" applyFont="1" applyBorder="1"/>
    <xf numFmtId="0" fontId="10" fillId="0" borderId="0" xfId="1" applyFont="1" applyFill="1" applyAlignment="1">
      <alignment horizontal="left" vertical="center"/>
    </xf>
    <xf numFmtId="0" fontId="25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29" fillId="0" borderId="0" xfId="1" applyFont="1" applyFill="1" applyAlignment="1">
      <alignment horizontal="center"/>
    </xf>
    <xf numFmtId="0" fontId="29" fillId="0" borderId="0" xfId="1" applyFont="1" applyFill="1" applyBorder="1" applyAlignment="1">
      <alignment horizontal="center"/>
    </xf>
    <xf numFmtId="4" fontId="24" fillId="0" borderId="0" xfId="1" applyNumberFormat="1" applyFont="1"/>
    <xf numFmtId="4" fontId="25" fillId="0" borderId="0" xfId="1" applyNumberFormat="1" applyFont="1" applyAlignment="1">
      <alignment vertical="center"/>
    </xf>
    <xf numFmtId="0" fontId="4" fillId="5" borderId="0" xfId="1" applyFont="1" applyFill="1" applyAlignment="1">
      <alignment horizontal="left"/>
    </xf>
    <xf numFmtId="0" fontId="4" fillId="3" borderId="0" xfId="1" applyFont="1" applyFill="1" applyAlignment="1">
      <alignment horizontal="left"/>
    </xf>
    <xf numFmtId="0" fontId="4" fillId="6" borderId="0" xfId="1" applyFont="1" applyFill="1" applyAlignment="1">
      <alignment horizontal="left"/>
    </xf>
    <xf numFmtId="0" fontId="4" fillId="7" borderId="0" xfId="1" applyFont="1" applyFill="1" applyAlignment="1">
      <alignment horizontal="left"/>
    </xf>
    <xf numFmtId="0" fontId="7" fillId="3" borderId="0" xfId="1" applyFont="1" applyFill="1" applyAlignment="1">
      <alignment horizontal="left"/>
    </xf>
    <xf numFmtId="0" fontId="5" fillId="7" borderId="0" xfId="1" applyFont="1" applyFill="1" applyAlignment="1">
      <alignment horizontal="left"/>
    </xf>
    <xf numFmtId="0" fontId="7" fillId="6" borderId="0" xfId="1" applyFont="1" applyFill="1" applyAlignment="1">
      <alignment horizontal="left"/>
    </xf>
    <xf numFmtId="0" fontId="7" fillId="4" borderId="0" xfId="1" applyFont="1" applyFill="1" applyAlignment="1">
      <alignment horizontal="left"/>
    </xf>
    <xf numFmtId="4" fontId="0" fillId="0" borderId="0" xfId="0" applyNumberForma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0" fontId="31" fillId="0" borderId="0" xfId="0" applyFont="1" applyFill="1" applyAlignment="1">
      <alignment horizontal="center"/>
    </xf>
    <xf numFmtId="0" fontId="31" fillId="0" borderId="0" xfId="0" applyFont="1" applyFill="1"/>
    <xf numFmtId="4" fontId="6" fillId="8" borderId="4" xfId="1" applyNumberFormat="1" applyFont="1" applyFill="1" applyBorder="1"/>
    <xf numFmtId="0" fontId="28" fillId="0" borderId="0" xfId="1" applyFont="1"/>
    <xf numFmtId="164" fontId="16" fillId="0" borderId="8" xfId="0" applyNumberFormat="1" applyFont="1" applyFill="1" applyBorder="1" applyAlignment="1">
      <alignment horizontal="right" vertical="center"/>
    </xf>
    <xf numFmtId="164" fontId="16" fillId="0" borderId="0" xfId="0" applyNumberFormat="1" applyFont="1" applyFill="1" applyBorder="1" applyAlignment="1">
      <alignment horizontal="right" vertical="center"/>
    </xf>
    <xf numFmtId="164" fontId="9" fillId="0" borderId="11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164" fontId="15" fillId="0" borderId="0" xfId="0" applyNumberFormat="1" applyFont="1" applyFill="1" applyBorder="1" applyAlignment="1">
      <alignment horizontal="right"/>
    </xf>
    <xf numFmtId="164" fontId="13" fillId="0" borderId="8" xfId="0" applyNumberFormat="1" applyFont="1" applyFill="1" applyBorder="1" applyAlignment="1">
      <alignment horizontal="right"/>
    </xf>
    <xf numFmtId="0" fontId="31" fillId="0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6" borderId="0" xfId="0" applyFill="1" applyAlignment="1">
      <alignment horizontal="right"/>
    </xf>
    <xf numFmtId="3" fontId="0" fillId="0" borderId="0" xfId="0" applyNumberFormat="1" applyFill="1" applyAlignment="1">
      <alignment horizontal="right"/>
    </xf>
    <xf numFmtId="4" fontId="9" fillId="0" borderId="4" xfId="0" applyNumberFormat="1" applyFont="1" applyFill="1" applyBorder="1" applyAlignment="1">
      <alignment horizontal="right"/>
    </xf>
    <xf numFmtId="4" fontId="3" fillId="2" borderId="8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4" fontId="9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4" fontId="15" fillId="0" borderId="0" xfId="0" applyNumberFormat="1" applyFont="1" applyFill="1" applyBorder="1" applyAlignment="1">
      <alignment horizontal="right"/>
    </xf>
    <xf numFmtId="4" fontId="13" fillId="0" borderId="8" xfId="0" applyNumberFormat="1" applyFont="1" applyFill="1" applyBorder="1" applyAlignment="1">
      <alignment horizontal="right"/>
    </xf>
    <xf numFmtId="3" fontId="32" fillId="0" borderId="0" xfId="0" applyNumberFormat="1" applyFont="1" applyFill="1" applyAlignment="1">
      <alignment horizontal="right"/>
    </xf>
    <xf numFmtId="0" fontId="32" fillId="0" borderId="0" xfId="0" applyFont="1" applyFill="1" applyAlignment="1">
      <alignment horizontal="right"/>
    </xf>
    <xf numFmtId="4" fontId="32" fillId="0" borderId="0" xfId="0" applyNumberFormat="1" applyFont="1" applyFill="1" applyAlignment="1">
      <alignment horizontal="right"/>
    </xf>
    <xf numFmtId="3" fontId="33" fillId="0" borderId="0" xfId="0" applyNumberFormat="1" applyFont="1" applyFill="1" applyAlignment="1">
      <alignment horizontal="right"/>
    </xf>
    <xf numFmtId="0" fontId="33" fillId="0" borderId="0" xfId="0" applyFont="1" applyFill="1" applyAlignment="1">
      <alignment horizontal="right"/>
    </xf>
    <xf numFmtId="4" fontId="33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20" xfId="0" applyFont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34" fillId="0" borderId="0" xfId="1" applyFont="1"/>
    <xf numFmtId="0" fontId="35" fillId="0" borderId="0" xfId="1" applyFont="1"/>
    <xf numFmtId="0" fontId="8" fillId="0" borderId="2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/>
    </xf>
    <xf numFmtId="4" fontId="9" fillId="0" borderId="10" xfId="1" applyNumberFormat="1" applyFont="1" applyFill="1" applyBorder="1" applyAlignment="1">
      <alignment horizontal="right" vertical="center"/>
    </xf>
    <xf numFmtId="0" fontId="10" fillId="2" borderId="0" xfId="3" applyFont="1" applyFill="1" applyBorder="1" applyAlignment="1">
      <alignment vertical="center" wrapText="1"/>
    </xf>
    <xf numFmtId="0" fontId="10" fillId="0" borderId="0" xfId="3" applyFont="1" applyFill="1" applyBorder="1" applyAlignment="1">
      <alignment vertical="center" wrapText="1"/>
    </xf>
    <xf numFmtId="4" fontId="10" fillId="0" borderId="0" xfId="1" applyNumberFormat="1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9" borderId="0" xfId="2" applyNumberFormat="1" applyFont="1" applyFill="1" applyBorder="1" applyAlignment="1">
      <alignment horizontal="center" vertical="center" wrapText="1"/>
    </xf>
    <xf numFmtId="0" fontId="38" fillId="0" borderId="0" xfId="0" applyFont="1" applyFill="1"/>
    <xf numFmtId="0" fontId="39" fillId="9" borderId="0" xfId="0" applyFont="1" applyFill="1"/>
    <xf numFmtId="49" fontId="2" fillId="0" borderId="0" xfId="1" applyNumberFormat="1" applyFont="1" applyFill="1" applyAlignment="1">
      <alignment horizontal="left"/>
    </xf>
    <xf numFmtId="49" fontId="2" fillId="0" borderId="0" xfId="1" applyNumberFormat="1" applyFont="1" applyFill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right"/>
    </xf>
    <xf numFmtId="0" fontId="0" fillId="0" borderId="15" xfId="0" applyFill="1" applyBorder="1" applyAlignment="1">
      <alignment horizontal="center"/>
    </xf>
    <xf numFmtId="4" fontId="6" fillId="0" borderId="15" xfId="0" applyNumberFormat="1" applyFont="1" applyFill="1" applyBorder="1" applyAlignment="1">
      <alignment horizontal="right"/>
    </xf>
    <xf numFmtId="4" fontId="9" fillId="0" borderId="0" xfId="0" applyNumberFormat="1" applyFont="1" applyFill="1"/>
    <xf numFmtId="4" fontId="41" fillId="0" borderId="0" xfId="0" applyNumberFormat="1" applyFont="1" applyFill="1"/>
    <xf numFmtId="4" fontId="31" fillId="0" borderId="0" xfId="0" applyNumberFormat="1" applyFont="1" applyFill="1"/>
    <xf numFmtId="4" fontId="3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40" fillId="0" borderId="0" xfId="1" applyFont="1"/>
    <xf numFmtId="4" fontId="40" fillId="0" borderId="0" xfId="1" applyNumberFormat="1" applyFont="1"/>
    <xf numFmtId="0" fontId="43" fillId="0" borderId="0" xfId="1" applyFont="1"/>
    <xf numFmtId="4" fontId="8" fillId="0" borderId="0" xfId="1" applyNumberFormat="1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/>
    </xf>
    <xf numFmtId="4" fontId="4" fillId="0" borderId="0" xfId="1" applyNumberFormat="1" applyFill="1" applyBorder="1" applyAlignment="1">
      <alignment horizontal="center" vertical="center"/>
    </xf>
    <xf numFmtId="0" fontId="30" fillId="0" borderId="0" xfId="1" applyFont="1" applyBorder="1" applyAlignment="1">
      <alignment vertical="center"/>
    </xf>
    <xf numFmtId="4" fontId="4" fillId="0" borderId="0" xfId="1" applyNumberFormat="1" applyFont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4" fontId="6" fillId="0" borderId="11" xfId="1" applyNumberFormat="1" applyFont="1" applyBorder="1"/>
    <xf numFmtId="4" fontId="18" fillId="0" borderId="11" xfId="1" applyNumberFormat="1" applyFont="1" applyBorder="1"/>
    <xf numFmtId="0" fontId="10" fillId="0" borderId="16" xfId="1" applyFont="1" applyFill="1" applyBorder="1" applyAlignment="1">
      <alignment horizontal="left" vertical="center"/>
    </xf>
    <xf numFmtId="4" fontId="10" fillId="0" borderId="4" xfId="1" applyNumberFormat="1" applyFont="1" applyFill="1" applyBorder="1" applyAlignment="1">
      <alignment horizontal="right" vertical="center"/>
    </xf>
    <xf numFmtId="0" fontId="10" fillId="0" borderId="19" xfId="3" applyFont="1" applyFill="1" applyBorder="1" applyAlignment="1">
      <alignment vertical="center" wrapText="1"/>
    </xf>
    <xf numFmtId="4" fontId="10" fillId="0" borderId="9" xfId="1" applyNumberFormat="1" applyFont="1" applyFill="1" applyBorder="1" applyAlignment="1">
      <alignment vertical="center"/>
    </xf>
    <xf numFmtId="164" fontId="10" fillId="0" borderId="6" xfId="1" applyNumberFormat="1" applyFont="1" applyFill="1" applyBorder="1" applyAlignment="1">
      <alignment vertical="center"/>
    </xf>
    <xf numFmtId="4" fontId="10" fillId="0" borderId="4" xfId="1" applyNumberFormat="1" applyFont="1" applyFill="1" applyBorder="1" applyAlignment="1">
      <alignment vertical="center"/>
    </xf>
    <xf numFmtId="4" fontId="10" fillId="0" borderId="15" xfId="1" applyNumberFormat="1" applyFont="1" applyFill="1" applyBorder="1" applyAlignment="1">
      <alignment vertical="center"/>
    </xf>
    <xf numFmtId="4" fontId="10" fillId="0" borderId="4" xfId="1" applyNumberFormat="1" applyFont="1" applyFill="1" applyBorder="1"/>
    <xf numFmtId="4" fontId="10" fillId="0" borderId="9" xfId="1" applyNumberFormat="1" applyFont="1" applyFill="1" applyBorder="1"/>
    <xf numFmtId="0" fontId="10" fillId="0" borderId="16" xfId="1" applyFont="1" applyFill="1" applyBorder="1" applyAlignment="1">
      <alignment horizontal="left" vertical="center" wrapText="1"/>
    </xf>
    <xf numFmtId="4" fontId="11" fillId="0" borderId="0" xfId="1" applyNumberFormat="1" applyFont="1" applyFill="1" applyBorder="1" applyAlignment="1">
      <alignment horizontal="right" vertical="center"/>
    </xf>
    <xf numFmtId="0" fontId="10" fillId="0" borderId="16" xfId="1" applyFont="1" applyFill="1" applyBorder="1" applyAlignment="1">
      <alignment wrapText="1"/>
    </xf>
    <xf numFmtId="4" fontId="10" fillId="0" borderId="9" xfId="1" applyNumberFormat="1" applyFont="1" applyFill="1" applyBorder="1" applyAlignment="1">
      <alignment horizontal="right" vertical="center"/>
    </xf>
    <xf numFmtId="0" fontId="40" fillId="0" borderId="0" xfId="0" applyFont="1" applyFill="1"/>
    <xf numFmtId="4" fontId="9" fillId="0" borderId="10" xfId="0" applyNumberFormat="1" applyFont="1" applyFill="1" applyBorder="1" applyAlignment="1">
      <alignment horizontal="right"/>
    </xf>
    <xf numFmtId="0" fontId="27" fillId="0" borderId="0" xfId="0" applyFont="1" applyFill="1"/>
    <xf numFmtId="1" fontId="10" fillId="0" borderId="0" xfId="1" applyNumberFormat="1" applyFont="1" applyFill="1" applyBorder="1" applyAlignment="1">
      <alignment horizontal="left" vertical="center"/>
    </xf>
    <xf numFmtId="0" fontId="39" fillId="9" borderId="0" xfId="0" applyFont="1" applyFill="1" applyAlignment="1">
      <alignment vertical="center"/>
    </xf>
    <xf numFmtId="4" fontId="41" fillId="10" borderId="0" xfId="0" applyNumberFormat="1" applyFont="1" applyFill="1" applyAlignment="1">
      <alignment vertical="center"/>
    </xf>
    <xf numFmtId="4" fontId="41" fillId="0" borderId="0" xfId="1" applyNumberFormat="1" applyFont="1" applyBorder="1"/>
    <xf numFmtId="4" fontId="9" fillId="0" borderId="0" xfId="1" applyNumberFormat="1" applyFont="1"/>
    <xf numFmtId="4" fontId="13" fillId="0" borderId="0" xfId="1" applyNumberFormat="1" applyFont="1" applyAlignment="1">
      <alignment vertical="center"/>
    </xf>
    <xf numFmtId="4" fontId="45" fillId="0" borderId="0" xfId="1" applyNumberFormat="1" applyFont="1" applyAlignment="1">
      <alignment vertical="center"/>
    </xf>
    <xf numFmtId="4" fontId="4" fillId="0" borderId="0" xfId="1" applyNumberFormat="1" applyAlignment="1">
      <alignment vertical="center"/>
    </xf>
    <xf numFmtId="0" fontId="37" fillId="0" borderId="0" xfId="1" applyFont="1"/>
    <xf numFmtId="0" fontId="40" fillId="0" borderId="0" xfId="1" applyFont="1" applyAlignment="1">
      <alignment vertical="center"/>
    </xf>
    <xf numFmtId="4" fontId="2" fillId="0" borderId="0" xfId="0" applyNumberFormat="1" applyFont="1" applyFill="1"/>
    <xf numFmtId="4" fontId="6" fillId="0" borderId="0" xfId="0" applyNumberFormat="1" applyFont="1" applyFill="1"/>
    <xf numFmtId="4" fontId="18" fillId="0" borderId="0" xfId="0" applyNumberFormat="1" applyFont="1" applyFill="1"/>
    <xf numFmtId="0" fontId="28" fillId="0" borderId="0" xfId="0" applyFont="1" applyFill="1"/>
    <xf numFmtId="0" fontId="44" fillId="0" borderId="0" xfId="1" applyFont="1" applyAlignment="1">
      <alignment vertical="center"/>
    </xf>
    <xf numFmtId="0" fontId="10" fillId="0" borderId="16" xfId="3" applyFont="1" applyFill="1" applyBorder="1" applyAlignment="1">
      <alignment vertical="center" wrapText="1"/>
    </xf>
    <xf numFmtId="0" fontId="47" fillId="0" borderId="0" xfId="1" applyFont="1"/>
    <xf numFmtId="0" fontId="44" fillId="0" borderId="0" xfId="1" applyFont="1"/>
    <xf numFmtId="0" fontId="4" fillId="0" borderId="0" xfId="1" applyFont="1" applyAlignment="1">
      <alignment horizontal="left" vertical="center"/>
    </xf>
    <xf numFmtId="0" fontId="44" fillId="0" borderId="0" xfId="0" applyFont="1" applyFill="1"/>
    <xf numFmtId="4" fontId="46" fillId="0" borderId="0" xfId="0" applyNumberFormat="1" applyFont="1" applyFill="1"/>
    <xf numFmtId="0" fontId="48" fillId="0" borderId="0" xfId="1" applyFont="1"/>
    <xf numFmtId="0" fontId="7" fillId="2" borderId="0" xfId="1" applyFont="1" applyFill="1" applyBorder="1" applyAlignment="1">
      <alignment vertical="center" wrapText="1"/>
    </xf>
    <xf numFmtId="4" fontId="3" fillId="2" borderId="0" xfId="1" applyNumberFormat="1" applyFont="1" applyFill="1" applyBorder="1" applyAlignment="1">
      <alignment vertical="center"/>
    </xf>
    <xf numFmtId="164" fontId="16" fillId="0" borderId="0" xfId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right"/>
    </xf>
    <xf numFmtId="0" fontId="2" fillId="9" borderId="0" xfId="2" applyNumberFormat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left" vertical="center"/>
    </xf>
    <xf numFmtId="164" fontId="13" fillId="0" borderId="11" xfId="1" applyNumberFormat="1" applyFont="1" applyFill="1" applyBorder="1" applyAlignment="1">
      <alignment vertical="center"/>
    </xf>
    <xf numFmtId="0" fontId="10" fillId="0" borderId="0" xfId="1" applyFont="1" applyFill="1" applyBorder="1"/>
    <xf numFmtId="0" fontId="10" fillId="0" borderId="16" xfId="1" applyFont="1" applyFill="1" applyBorder="1"/>
    <xf numFmtId="4" fontId="10" fillId="0" borderId="5" xfId="1" applyNumberFormat="1" applyFont="1" applyFill="1" applyBorder="1"/>
    <xf numFmtId="0" fontId="3" fillId="0" borderId="16" xfId="1" applyFont="1" applyFill="1" applyBorder="1"/>
    <xf numFmtId="4" fontId="6" fillId="0" borderId="4" xfId="1" applyNumberFormat="1" applyFont="1" applyFill="1" applyBorder="1"/>
    <xf numFmtId="4" fontId="6" fillId="0" borderId="5" xfId="1" applyNumberFormat="1" applyFont="1" applyFill="1" applyBorder="1"/>
    <xf numFmtId="0" fontId="3" fillId="0" borderId="16" xfId="1" applyFont="1" applyFill="1" applyBorder="1" applyAlignment="1">
      <alignment wrapText="1"/>
    </xf>
    <xf numFmtId="4" fontId="6" fillId="0" borderId="4" xfId="1" applyNumberFormat="1" applyFont="1" applyFill="1" applyBorder="1" applyAlignment="1">
      <alignment vertical="center"/>
    </xf>
    <xf numFmtId="0" fontId="18" fillId="0" borderId="16" xfId="1" applyFont="1" applyFill="1" applyBorder="1" applyAlignment="1">
      <alignment horizontal="left"/>
    </xf>
    <xf numFmtId="4" fontId="18" fillId="0" borderId="4" xfId="1" applyNumberFormat="1" applyFont="1" applyFill="1" applyBorder="1"/>
    <xf numFmtId="4" fontId="18" fillId="0" borderId="5" xfId="1" applyNumberFormat="1" applyFont="1" applyFill="1" applyBorder="1"/>
    <xf numFmtId="4" fontId="49" fillId="0" borderId="0" xfId="0" applyNumberFormat="1" applyFont="1" applyFill="1"/>
    <xf numFmtId="4" fontId="6" fillId="0" borderId="0" xfId="1" applyNumberFormat="1" applyFont="1" applyFill="1"/>
    <xf numFmtId="4" fontId="31" fillId="0" borderId="0" xfId="1" applyNumberFormat="1" applyFont="1" applyFill="1"/>
    <xf numFmtId="4" fontId="50" fillId="0" borderId="0" xfId="1" applyNumberFormat="1" applyFont="1" applyAlignment="1">
      <alignment vertical="center"/>
    </xf>
    <xf numFmtId="4" fontId="51" fillId="0" borderId="0" xfId="1" applyNumberFormat="1" applyFont="1" applyAlignment="1">
      <alignment vertical="center"/>
    </xf>
    <xf numFmtId="4" fontId="52" fillId="0" borderId="0" xfId="0" applyNumberFormat="1" applyFont="1" applyFill="1"/>
    <xf numFmtId="0" fontId="53" fillId="0" borderId="0" xfId="1" applyFont="1"/>
    <xf numFmtId="4" fontId="44" fillId="0" borderId="0" xfId="1" applyNumberFormat="1" applyFont="1"/>
    <xf numFmtId="4" fontId="42" fillId="0" borderId="0" xfId="1" applyNumberFormat="1" applyFont="1" applyFill="1"/>
    <xf numFmtId="4" fontId="39" fillId="0" borderId="0" xfId="0" applyNumberFormat="1" applyFont="1" applyFill="1"/>
    <xf numFmtId="4" fontId="53" fillId="0" borderId="0" xfId="0" applyNumberFormat="1" applyFont="1" applyFill="1"/>
    <xf numFmtId="4" fontId="38" fillId="0" borderId="0" xfId="0" applyNumberFormat="1" applyFont="1" applyFill="1"/>
    <xf numFmtId="4" fontId="29" fillId="0" borderId="0" xfId="0" applyNumberFormat="1" applyFont="1" applyFill="1"/>
    <xf numFmtId="4" fontId="6" fillId="0" borderId="0" xfId="1" applyNumberFormat="1" applyFont="1"/>
    <xf numFmtId="4" fontId="6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right"/>
    </xf>
    <xf numFmtId="0" fontId="10" fillId="0" borderId="19" xfId="1" applyFont="1" applyFill="1" applyBorder="1"/>
    <xf numFmtId="0" fontId="10" fillId="0" borderId="0" xfId="1" applyFont="1" applyFill="1" applyBorder="1" applyAlignment="1">
      <alignment vertical="center" wrapText="1"/>
    </xf>
    <xf numFmtId="0" fontId="47" fillId="9" borderId="0" xfId="0" applyFont="1" applyFill="1"/>
    <xf numFmtId="4" fontId="12" fillId="0" borderId="4" xfId="0" applyNumberFormat="1" applyFont="1" applyFill="1" applyBorder="1" applyAlignment="1">
      <alignment horizontal="right"/>
    </xf>
    <xf numFmtId="4" fontId="12" fillId="0" borderId="9" xfId="0" applyNumberFormat="1" applyFont="1" applyFill="1" applyBorder="1" applyAlignment="1">
      <alignment horizontal="right"/>
    </xf>
    <xf numFmtId="0" fontId="17" fillId="0" borderId="19" xfId="0" applyFont="1" applyFill="1" applyBorder="1" applyAlignment="1">
      <alignment horizontal="left"/>
    </xf>
    <xf numFmtId="0" fontId="17" fillId="0" borderId="16" xfId="0" applyFont="1" applyFill="1" applyBorder="1" applyAlignment="1">
      <alignment horizontal="left"/>
    </xf>
    <xf numFmtId="164" fontId="2" fillId="0" borderId="6" xfId="0" applyNumberFormat="1" applyFont="1" applyFill="1" applyBorder="1" applyAlignment="1">
      <alignment horizontal="right" vertical="center"/>
    </xf>
    <xf numFmtId="0" fontId="28" fillId="6" borderId="0" xfId="0" applyFont="1" applyFill="1" applyAlignment="1">
      <alignment vertical="center"/>
    </xf>
    <xf numFmtId="164" fontId="9" fillId="0" borderId="11" xfId="1" applyNumberFormat="1" applyFont="1" applyFill="1" applyBorder="1" applyAlignment="1">
      <alignment vertical="center"/>
    </xf>
    <xf numFmtId="0" fontId="10" fillId="0" borderId="19" xfId="1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horizontal="left"/>
    </xf>
    <xf numFmtId="4" fontId="6" fillId="2" borderId="0" xfId="1" applyNumberFormat="1" applyFont="1" applyFill="1"/>
    <xf numFmtId="4" fontId="54" fillId="2" borderId="0" xfId="1" applyNumberFormat="1" applyFont="1" applyFill="1"/>
    <xf numFmtId="4" fontId="46" fillId="2" borderId="0" xfId="1" applyNumberFormat="1" applyFont="1" applyFill="1"/>
    <xf numFmtId="4" fontId="8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" fontId="11" fillId="0" borderId="4" xfId="1" applyNumberFormat="1" applyFont="1" applyFill="1" applyBorder="1" applyAlignment="1">
      <alignment horizontal="right" vertical="center"/>
    </xf>
    <xf numFmtId="4" fontId="11" fillId="0" borderId="4" xfId="1" applyNumberFormat="1" applyFont="1" applyFill="1" applyBorder="1" applyAlignment="1">
      <alignment vertical="center"/>
    </xf>
    <xf numFmtId="0" fontId="10" fillId="0" borderId="19" xfId="1" applyFont="1" applyFill="1" applyBorder="1" applyAlignment="1">
      <alignment vertical="center" wrapText="1"/>
    </xf>
    <xf numFmtId="4" fontId="11" fillId="0" borderId="9" xfId="1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10" fillId="0" borderId="19" xfId="1" applyFont="1" applyFill="1" applyBorder="1" applyAlignment="1">
      <alignment wrapText="1"/>
    </xf>
    <xf numFmtId="4" fontId="10" fillId="0" borderId="13" xfId="1" applyNumberFormat="1" applyFont="1" applyFill="1" applyBorder="1" applyAlignment="1">
      <alignment horizontal="right" vertical="center"/>
    </xf>
    <xf numFmtId="4" fontId="10" fillId="0" borderId="4" xfId="1" applyNumberFormat="1" applyFont="1" applyFill="1" applyBorder="1" applyAlignment="1">
      <alignment horizontal="right"/>
    </xf>
    <xf numFmtId="0" fontId="10" fillId="0" borderId="19" xfId="1" applyFont="1" applyFill="1" applyBorder="1" applyAlignment="1">
      <alignment horizontal="left" vertical="center"/>
    </xf>
    <xf numFmtId="4" fontId="10" fillId="0" borderId="9" xfId="1" applyNumberFormat="1" applyFont="1" applyFill="1" applyBorder="1" applyAlignment="1">
      <alignment horizontal="right"/>
    </xf>
    <xf numFmtId="0" fontId="10" fillId="0" borderId="16" xfId="1" applyFont="1" applyFill="1" applyBorder="1" applyAlignment="1">
      <alignment vertical="center"/>
    </xf>
    <xf numFmtId="4" fontId="10" fillId="0" borderId="13" xfId="1" applyNumberFormat="1" applyFont="1" applyFill="1" applyBorder="1"/>
    <xf numFmtId="0" fontId="9" fillId="2" borderId="15" xfId="1" applyFont="1" applyFill="1" applyBorder="1" applyAlignment="1">
      <alignment horizontal="left" vertical="center"/>
    </xf>
    <xf numFmtId="0" fontId="4" fillId="0" borderId="15" xfId="1" applyFont="1" applyFill="1" applyBorder="1" applyAlignment="1">
      <alignment horizontal="right"/>
    </xf>
    <xf numFmtId="0" fontId="10" fillId="0" borderId="15" xfId="1" applyFont="1" applyFill="1" applyBorder="1" applyAlignment="1">
      <alignment vertical="center" wrapText="1"/>
    </xf>
    <xf numFmtId="164" fontId="10" fillId="0" borderId="15" xfId="1" applyNumberFormat="1" applyFont="1" applyFill="1" applyBorder="1" applyAlignment="1">
      <alignment vertical="center"/>
    </xf>
    <xf numFmtId="4" fontId="6" fillId="0" borderId="5" xfId="1" applyNumberFormat="1" applyFont="1" applyFill="1" applyBorder="1" applyAlignment="1">
      <alignment vertical="center"/>
    </xf>
    <xf numFmtId="4" fontId="24" fillId="0" borderId="0" xfId="1" applyNumberFormat="1" applyFont="1" applyFill="1" applyAlignment="1">
      <alignment vertical="center"/>
    </xf>
    <xf numFmtId="4" fontId="24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0" fontId="17" fillId="0" borderId="14" xfId="0" applyFont="1" applyFill="1" applyBorder="1" applyAlignment="1">
      <alignment horizontal="left" vertical="center" wrapText="1"/>
    </xf>
    <xf numFmtId="4" fontId="11" fillId="0" borderId="13" xfId="1" applyNumberFormat="1" applyFont="1" applyFill="1" applyBorder="1" applyAlignment="1">
      <alignment horizontal="right" vertical="center"/>
    </xf>
    <xf numFmtId="0" fontId="10" fillId="0" borderId="16" xfId="3" applyFont="1" applyFill="1" applyBorder="1" applyAlignment="1">
      <alignment horizontal="left" vertical="center" wrapText="1"/>
    </xf>
    <xf numFmtId="0" fontId="44" fillId="0" borderId="0" xfId="1" applyFont="1" applyFill="1" applyBorder="1" applyAlignment="1">
      <alignment horizontal="center" vertical="center"/>
    </xf>
    <xf numFmtId="0" fontId="53" fillId="0" borderId="0" xfId="1" applyFont="1" applyAlignment="1">
      <alignment horizontal="center" vertical="center"/>
    </xf>
    <xf numFmtId="0" fontId="10" fillId="0" borderId="0" xfId="1" applyFont="1" applyFill="1" applyBorder="1" applyAlignment="1">
      <alignment horizontal="left" vertical="center" wrapText="1"/>
    </xf>
    <xf numFmtId="4" fontId="10" fillId="0" borderId="0" xfId="1" applyNumberFormat="1" applyFont="1" applyFill="1" applyBorder="1" applyAlignment="1">
      <alignment horizontal="right" vertical="center"/>
    </xf>
    <xf numFmtId="0" fontId="4" fillId="2" borderId="0" xfId="1" applyFill="1" applyAlignment="1">
      <alignment horizontal="left"/>
    </xf>
    <xf numFmtId="0" fontId="10" fillId="0" borderId="19" xfId="1" applyFont="1" applyFill="1" applyBorder="1" applyAlignment="1">
      <alignment vertical="center"/>
    </xf>
    <xf numFmtId="0" fontId="10" fillId="8" borderId="19" xfId="1" applyFont="1" applyFill="1" applyBorder="1" applyAlignment="1">
      <alignment horizontal="left" vertical="center"/>
    </xf>
    <xf numFmtId="0" fontId="29" fillId="0" borderId="0" xfId="0" applyFont="1" applyFill="1" applyAlignment="1">
      <alignment vertical="top"/>
    </xf>
    <xf numFmtId="4" fontId="31" fillId="0" borderId="0" xfId="0" applyNumberFormat="1" applyFont="1" applyFill="1" applyAlignment="1">
      <alignment vertical="top"/>
    </xf>
    <xf numFmtId="4" fontId="33" fillId="0" borderId="0" xfId="0" applyNumberFormat="1" applyFont="1" applyFill="1"/>
    <xf numFmtId="0" fontId="37" fillId="0" borderId="0" xfId="1" applyFont="1" applyBorder="1"/>
    <xf numFmtId="4" fontId="11" fillId="0" borderId="15" xfId="1" applyNumberFormat="1" applyFont="1" applyFill="1" applyBorder="1" applyAlignment="1">
      <alignment horizontal="right" vertical="center"/>
    </xf>
    <xf numFmtId="0" fontId="10" fillId="0" borderId="24" xfId="1" applyFont="1" applyFill="1" applyBorder="1" applyAlignment="1">
      <alignment vertical="center" wrapText="1"/>
    </xf>
    <xf numFmtId="4" fontId="10" fillId="0" borderId="24" xfId="1" applyNumberFormat="1" applyFont="1" applyFill="1" applyBorder="1" applyAlignment="1">
      <alignment vertical="center"/>
    </xf>
    <xf numFmtId="164" fontId="10" fillId="0" borderId="24" xfId="1" applyNumberFormat="1" applyFont="1" applyFill="1" applyBorder="1" applyAlignment="1">
      <alignment vertical="center"/>
    </xf>
    <xf numFmtId="0" fontId="10" fillId="0" borderId="24" xfId="1" applyFont="1" applyFill="1" applyBorder="1" applyAlignment="1">
      <alignment horizontal="left" vertical="center" wrapText="1"/>
    </xf>
    <xf numFmtId="4" fontId="10" fillId="0" borderId="24" xfId="1" applyNumberFormat="1" applyFont="1" applyFill="1" applyBorder="1" applyAlignment="1">
      <alignment horizontal="right" vertical="center"/>
    </xf>
    <xf numFmtId="49" fontId="10" fillId="0" borderId="16" xfId="1" applyNumberFormat="1" applyFont="1" applyFill="1" applyBorder="1"/>
    <xf numFmtId="164" fontId="16" fillId="0" borderId="25" xfId="1" applyNumberFormat="1" applyFont="1" applyFill="1" applyBorder="1" applyAlignment="1">
      <alignment vertical="center"/>
    </xf>
    <xf numFmtId="0" fontId="7" fillId="2" borderId="25" xfId="1" applyFont="1" applyFill="1" applyBorder="1" applyAlignment="1">
      <alignment vertical="center" wrapText="1"/>
    </xf>
    <xf numFmtId="4" fontId="2" fillId="0" borderId="0" xfId="1" applyNumberFormat="1" applyFont="1"/>
    <xf numFmtId="0" fontId="10" fillId="8" borderId="16" xfId="1" applyFont="1" applyFill="1" applyBorder="1"/>
    <xf numFmtId="4" fontId="10" fillId="8" borderId="13" xfId="1" applyNumberFormat="1" applyFont="1" applyFill="1" applyBorder="1" applyAlignment="1">
      <alignment horizontal="right"/>
    </xf>
    <xf numFmtId="4" fontId="10" fillId="8" borderId="0" xfId="1" applyNumberFormat="1" applyFont="1" applyFill="1" applyBorder="1" applyAlignment="1">
      <alignment horizontal="right"/>
    </xf>
    <xf numFmtId="4" fontId="10" fillId="8" borderId="4" xfId="1" applyNumberFormat="1" applyFont="1" applyFill="1" applyBorder="1" applyAlignment="1">
      <alignment horizontal="right"/>
    </xf>
    <xf numFmtId="164" fontId="10" fillId="8" borderId="5" xfId="1" applyNumberFormat="1" applyFont="1" applyFill="1" applyBorder="1" applyAlignment="1">
      <alignment vertical="center"/>
    </xf>
    <xf numFmtId="0" fontId="4" fillId="8" borderId="0" xfId="1" applyFont="1" applyFill="1" applyAlignment="1">
      <alignment horizontal="left"/>
    </xf>
    <xf numFmtId="0" fontId="39" fillId="8" borderId="0" xfId="0" applyFont="1" applyFill="1"/>
    <xf numFmtId="4" fontId="24" fillId="8" borderId="0" xfId="1" applyNumberFormat="1" applyFont="1" applyFill="1"/>
    <xf numFmtId="0" fontId="4" fillId="8" borderId="0" xfId="1" applyFill="1"/>
    <xf numFmtId="0" fontId="24" fillId="8" borderId="0" xfId="1" applyFont="1" applyFill="1"/>
    <xf numFmtId="0" fontId="4" fillId="8" borderId="0" xfId="1" applyFont="1" applyFill="1"/>
    <xf numFmtId="0" fontId="10" fillId="8" borderId="16" xfId="1" applyFont="1" applyFill="1" applyBorder="1" applyAlignment="1">
      <alignment vertical="top" wrapText="1" shrinkToFit="1"/>
    </xf>
    <xf numFmtId="0" fontId="10" fillId="8" borderId="16" xfId="1" applyFont="1" applyFill="1" applyBorder="1" applyAlignment="1">
      <alignment vertical="center" wrapText="1"/>
    </xf>
    <xf numFmtId="4" fontId="10" fillId="8" borderId="13" xfId="1" applyNumberFormat="1" applyFont="1" applyFill="1" applyBorder="1" applyAlignment="1">
      <alignment horizontal="right" vertical="center"/>
    </xf>
    <xf numFmtId="0" fontId="4" fillId="8" borderId="0" xfId="1" applyFont="1" applyFill="1" applyAlignment="1">
      <alignment horizontal="left" vertical="center"/>
    </xf>
    <xf numFmtId="0" fontId="10" fillId="8" borderId="19" xfId="1" applyFont="1" applyFill="1" applyBorder="1" applyAlignment="1">
      <alignment vertical="center" wrapText="1"/>
    </xf>
    <xf numFmtId="4" fontId="10" fillId="8" borderId="23" xfId="1" applyNumberFormat="1" applyFont="1" applyFill="1" applyBorder="1" applyAlignment="1">
      <alignment horizontal="right"/>
    </xf>
    <xf numFmtId="4" fontId="10" fillId="8" borderId="23" xfId="1" applyNumberFormat="1" applyFont="1" applyFill="1" applyBorder="1" applyAlignment="1">
      <alignment horizontal="right" vertical="center"/>
    </xf>
    <xf numFmtId="164" fontId="10" fillId="8" borderId="6" xfId="1" applyNumberFormat="1" applyFont="1" applyFill="1" applyBorder="1" applyAlignment="1">
      <alignment vertical="center"/>
    </xf>
    <xf numFmtId="0" fontId="10" fillId="8" borderId="24" xfId="1" applyFont="1" applyFill="1" applyBorder="1" applyAlignment="1">
      <alignment vertical="center" wrapText="1"/>
    </xf>
    <xf numFmtId="4" fontId="10" fillId="8" borderId="24" xfId="1" applyNumberFormat="1" applyFont="1" applyFill="1" applyBorder="1" applyAlignment="1">
      <alignment horizontal="right"/>
    </xf>
    <xf numFmtId="4" fontId="10" fillId="8" borderId="24" xfId="1" applyNumberFormat="1" applyFont="1" applyFill="1" applyBorder="1" applyAlignment="1">
      <alignment horizontal="right" vertical="center"/>
    </xf>
    <xf numFmtId="164" fontId="10" fillId="8" borderId="24" xfId="1" applyNumberFormat="1" applyFont="1" applyFill="1" applyBorder="1" applyAlignment="1">
      <alignment vertical="center"/>
    </xf>
    <xf numFmtId="0" fontId="9" fillId="8" borderId="15" xfId="1" applyFont="1" applyFill="1" applyBorder="1" applyAlignment="1">
      <alignment horizontal="left"/>
    </xf>
    <xf numFmtId="0" fontId="4" fillId="8" borderId="15" xfId="1" applyFill="1" applyBorder="1"/>
    <xf numFmtId="0" fontId="4" fillId="8" borderId="15" xfId="1" applyFont="1" applyFill="1" applyBorder="1" applyAlignment="1">
      <alignment horizontal="right"/>
    </xf>
    <xf numFmtId="0" fontId="8" fillId="8" borderId="7" xfId="1" applyFont="1" applyFill="1" applyBorder="1" applyAlignment="1">
      <alignment horizontal="center" vertical="center"/>
    </xf>
    <xf numFmtId="4" fontId="8" fillId="8" borderId="1" xfId="1" applyNumberFormat="1" applyFont="1" applyFill="1" applyBorder="1" applyAlignment="1">
      <alignment horizontal="center" vertical="center" wrapText="1"/>
    </xf>
    <xf numFmtId="0" fontId="4" fillId="8" borderId="2" xfId="1" applyFill="1" applyBorder="1" applyAlignment="1">
      <alignment horizontal="center" vertical="center"/>
    </xf>
    <xf numFmtId="4" fontId="4" fillId="8" borderId="1" xfId="1" applyNumberFormat="1" applyFill="1" applyBorder="1" applyAlignment="1">
      <alignment horizontal="center" vertical="center"/>
    </xf>
    <xf numFmtId="0" fontId="4" fillId="8" borderId="3" xfId="1" applyFill="1" applyBorder="1" applyAlignment="1">
      <alignment horizontal="center" vertical="center"/>
    </xf>
    <xf numFmtId="0" fontId="2" fillId="8" borderId="0" xfId="1" applyFont="1" applyFill="1" applyAlignment="1">
      <alignment horizontal="left" vertical="center"/>
    </xf>
    <xf numFmtId="0" fontId="38" fillId="8" borderId="0" xfId="0" applyFont="1" applyFill="1"/>
    <xf numFmtId="4" fontId="10" fillId="8" borderId="4" xfId="1" applyNumberFormat="1" applyFont="1" applyFill="1" applyBorder="1" applyAlignment="1">
      <alignment vertical="center"/>
    </xf>
    <xf numFmtId="4" fontId="11" fillId="8" borderId="4" xfId="1" applyNumberFormat="1" applyFont="1" applyFill="1" applyBorder="1" applyAlignment="1">
      <alignment horizontal="right" vertical="center"/>
    </xf>
    <xf numFmtId="0" fontId="4" fillId="8" borderId="0" xfId="1" applyFont="1" applyFill="1" applyAlignment="1">
      <alignment vertical="center"/>
    </xf>
    <xf numFmtId="4" fontId="10" fillId="8" borderId="9" xfId="1" applyNumberFormat="1" applyFont="1" applyFill="1" applyBorder="1" applyAlignment="1">
      <alignment vertical="center"/>
    </xf>
    <xf numFmtId="4" fontId="11" fillId="8" borderId="9" xfId="1" applyNumberFormat="1" applyFont="1" applyFill="1" applyBorder="1" applyAlignment="1">
      <alignment horizontal="right" vertical="center"/>
    </xf>
    <xf numFmtId="4" fontId="24" fillId="8" borderId="0" xfId="1" applyNumberFormat="1" applyFont="1" applyFill="1" applyAlignment="1">
      <alignment vertical="center"/>
    </xf>
    <xf numFmtId="0" fontId="4" fillId="8" borderId="0" xfId="1" applyFill="1" applyBorder="1"/>
    <xf numFmtId="164" fontId="10" fillId="8" borderId="0" xfId="1" applyNumberFormat="1" applyFont="1" applyFill="1" applyBorder="1" applyAlignment="1">
      <alignment vertical="center"/>
    </xf>
    <xf numFmtId="0" fontId="5" fillId="8" borderId="0" xfId="1" applyFont="1" applyFill="1" applyBorder="1" applyAlignment="1">
      <alignment horizontal="left"/>
    </xf>
    <xf numFmtId="0" fontId="24" fillId="8" borderId="0" xfId="1" applyFont="1" applyFill="1" applyBorder="1"/>
    <xf numFmtId="0" fontId="9" fillId="8" borderId="0" xfId="1" applyFont="1" applyFill="1" applyBorder="1" applyAlignment="1">
      <alignment horizontal="left" vertical="center"/>
    </xf>
    <xf numFmtId="0" fontId="2" fillId="8" borderId="0" xfId="1" applyFont="1" applyFill="1" applyAlignment="1">
      <alignment horizontal="right"/>
    </xf>
    <xf numFmtId="0" fontId="9" fillId="8" borderId="18" xfId="1" applyFont="1" applyFill="1" applyBorder="1" applyAlignment="1">
      <alignment horizontal="left" vertical="center"/>
    </xf>
    <xf numFmtId="4" fontId="9" fillId="8" borderId="22" xfId="1" applyNumberFormat="1" applyFont="1" applyFill="1" applyBorder="1" applyAlignment="1">
      <alignment horizontal="right" vertical="center"/>
    </xf>
    <xf numFmtId="164" fontId="13" fillId="8" borderId="11" xfId="1" applyNumberFormat="1" applyFont="1" applyFill="1" applyBorder="1" applyAlignment="1">
      <alignment vertical="center"/>
    </xf>
    <xf numFmtId="0" fontId="10" fillId="8" borderId="16" xfId="1" applyFont="1" applyFill="1" applyBorder="1" applyAlignment="1">
      <alignment horizontal="left" vertical="center"/>
    </xf>
    <xf numFmtId="4" fontId="10" fillId="8" borderId="4" xfId="1" applyNumberFormat="1" applyFont="1" applyFill="1" applyBorder="1"/>
    <xf numFmtId="0" fontId="29" fillId="8" borderId="0" xfId="0" applyFont="1" applyFill="1" applyAlignment="1">
      <alignment vertical="center"/>
    </xf>
    <xf numFmtId="0" fontId="5" fillId="8" borderId="0" xfId="1" applyFont="1" applyFill="1" applyAlignment="1">
      <alignment horizontal="left"/>
    </xf>
    <xf numFmtId="4" fontId="24" fillId="8" borderId="0" xfId="1" applyNumberFormat="1" applyFont="1" applyFill="1" applyBorder="1"/>
    <xf numFmtId="0" fontId="10" fillId="8" borderId="16" xfId="1" applyFont="1" applyFill="1" applyBorder="1" applyAlignment="1">
      <alignment horizontal="left" vertical="center" wrapText="1"/>
    </xf>
    <xf numFmtId="4" fontId="10" fillId="8" borderId="9" xfId="1" applyNumberFormat="1" applyFont="1" applyFill="1" applyBorder="1"/>
    <xf numFmtId="0" fontId="9" fillId="8" borderId="0" xfId="1" applyFont="1" applyFill="1" applyAlignment="1">
      <alignment horizontal="left"/>
    </xf>
    <xf numFmtId="0" fontId="4" fillId="8" borderId="0" xfId="1" applyFont="1" applyFill="1" applyAlignment="1">
      <alignment horizontal="right"/>
    </xf>
    <xf numFmtId="0" fontId="29" fillId="8" borderId="0" xfId="1" applyFont="1" applyFill="1" applyAlignment="1">
      <alignment horizontal="center"/>
    </xf>
    <xf numFmtId="0" fontId="43" fillId="8" borderId="0" xfId="1" applyFont="1" applyFill="1"/>
    <xf numFmtId="4" fontId="43" fillId="8" borderId="0" xfId="1" applyNumberFormat="1" applyFont="1" applyFill="1"/>
    <xf numFmtId="0" fontId="9" fillId="8" borderId="16" xfId="1" applyFont="1" applyFill="1" applyBorder="1" applyAlignment="1">
      <alignment horizontal="left" vertical="center"/>
    </xf>
    <xf numFmtId="4" fontId="9" fillId="8" borderId="4" xfId="1" applyNumberFormat="1" applyFont="1" applyFill="1" applyBorder="1" applyAlignment="1">
      <alignment horizontal="right" vertical="center"/>
    </xf>
    <xf numFmtId="164" fontId="9" fillId="8" borderId="5" xfId="1" applyNumberFormat="1" applyFont="1" applyFill="1" applyBorder="1" applyAlignment="1">
      <alignment vertical="center"/>
    </xf>
    <xf numFmtId="0" fontId="6" fillId="8" borderId="0" xfId="1" applyFont="1" applyFill="1" applyBorder="1" applyAlignment="1">
      <alignment horizontal="center" vertical="center"/>
    </xf>
    <xf numFmtId="0" fontId="40" fillId="8" borderId="0" xfId="1" applyFont="1" applyFill="1"/>
    <xf numFmtId="4" fontId="40" fillId="8" borderId="0" xfId="1" applyNumberFormat="1" applyFont="1" applyFill="1"/>
    <xf numFmtId="0" fontId="3" fillId="0" borderId="0" xfId="1" applyFont="1" applyBorder="1" applyAlignment="1">
      <alignment horizontal="left"/>
    </xf>
  </cellXfs>
  <cellStyles count="6">
    <cellStyle name="Normální" xfId="0" builtinId="0"/>
    <cellStyle name="Normální 2" xfId="1"/>
    <cellStyle name="normální 2 2" xfId="4"/>
    <cellStyle name="Normální 6" xfId="5"/>
    <cellStyle name="normální_Investice 2005-sociální, zdravotní, kutura 2" xfId="2"/>
    <cellStyle name="normální_Sociální - investice a opravy 2009 - sumarizace vč. prior - 10-12-200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8"/>
  <sheetViews>
    <sheetView showGridLines="0" tabSelected="1" view="pageBreakPreview" zoomScaleNormal="100" zoomScaleSheetLayoutView="100" workbookViewId="0">
      <selection activeCell="D24" sqref="D24"/>
    </sheetView>
  </sheetViews>
  <sheetFormatPr defaultRowHeight="12.75" x14ac:dyDescent="0.2"/>
  <cols>
    <col min="1" max="1" width="35.28515625" style="15" customWidth="1"/>
    <col min="2" max="2" width="19" style="15" customWidth="1"/>
    <col min="3" max="3" width="20.140625" style="15" customWidth="1"/>
    <col min="4" max="4" width="18.140625" style="15" customWidth="1"/>
    <col min="5" max="5" width="3.28515625" style="15" customWidth="1"/>
    <col min="6" max="6" width="22.5703125" style="15" customWidth="1"/>
    <col min="7" max="7" width="23.7109375" style="15" customWidth="1"/>
    <col min="8" max="8" width="16.28515625" style="15" bestFit="1" customWidth="1"/>
    <col min="9" max="9" width="18.85546875" style="15" customWidth="1"/>
    <col min="10" max="10" width="17.85546875" style="15" customWidth="1"/>
    <col min="11" max="11" width="19.42578125" style="15" customWidth="1"/>
    <col min="12" max="16384" width="9.140625" style="15"/>
  </cols>
  <sheetData>
    <row r="1" spans="1:9" ht="18" x14ac:dyDescent="0.25">
      <c r="A1" s="19" t="s">
        <v>173</v>
      </c>
      <c r="B1" s="20"/>
      <c r="C1" s="20"/>
      <c r="D1" s="20"/>
    </row>
    <row r="2" spans="1:9" ht="18.75" thickBot="1" x14ac:dyDescent="0.3">
      <c r="A2" s="21"/>
      <c r="B2" s="22"/>
      <c r="C2" s="22"/>
      <c r="D2" s="23" t="s">
        <v>18</v>
      </c>
    </row>
    <row r="3" spans="1:9" ht="14.25" thickTop="1" thickBot="1" x14ac:dyDescent="0.25">
      <c r="A3" s="24"/>
      <c r="B3" s="25" t="s">
        <v>0</v>
      </c>
      <c r="C3" s="26" t="s">
        <v>1</v>
      </c>
      <c r="D3" s="27" t="s">
        <v>4</v>
      </c>
    </row>
    <row r="4" spans="1:9" ht="16.5" thickTop="1" x14ac:dyDescent="0.25">
      <c r="A4" s="28" t="s">
        <v>7</v>
      </c>
      <c r="B4" s="149">
        <f>SUM(B5:B5)</f>
        <v>170373000</v>
      </c>
      <c r="C4" s="29">
        <f>SUM(C5:C5)</f>
        <v>220122610.06999999</v>
      </c>
      <c r="D4" s="217">
        <f>SUM(D5:D5)</f>
        <v>165020165.51999998</v>
      </c>
    </row>
    <row r="5" spans="1:9" x14ac:dyDescent="0.2">
      <c r="A5" s="265" t="s">
        <v>25</v>
      </c>
      <c r="B5" s="226">
        <f>'8a) OK 2016'!B666</f>
        <v>170373000</v>
      </c>
      <c r="C5" s="226">
        <f>'8a) OK 2016'!C666</f>
        <v>220122610.06999999</v>
      </c>
      <c r="D5" s="266">
        <f>'8a) OK 2016'!D666</f>
        <v>165020165.51999998</v>
      </c>
    </row>
    <row r="6" spans="1:9" ht="15.75" x14ac:dyDescent="0.25">
      <c r="A6" s="267" t="s">
        <v>9</v>
      </c>
      <c r="B6" s="268">
        <f>SUM(B7:B7)</f>
        <v>113870000</v>
      </c>
      <c r="C6" s="268">
        <f>SUM(C7:C7)</f>
        <v>136035301.18000001</v>
      </c>
      <c r="D6" s="269">
        <f>SUM(D7:D7)</f>
        <v>117641386.87</v>
      </c>
    </row>
    <row r="7" spans="1:9" x14ac:dyDescent="0.2">
      <c r="A7" s="265" t="s">
        <v>25</v>
      </c>
      <c r="B7" s="226">
        <f>'8a) OK 2016'!B667</f>
        <v>113870000</v>
      </c>
      <c r="C7" s="226">
        <f>'8a) OK 2016'!C667</f>
        <v>136035301.18000001</v>
      </c>
      <c r="D7" s="266">
        <f>'8a) OK 2016'!D667</f>
        <v>117641386.87</v>
      </c>
      <c r="G7" s="30"/>
      <c r="H7" s="31"/>
      <c r="I7" s="32"/>
    </row>
    <row r="8" spans="1:9" ht="15.75" x14ac:dyDescent="0.25">
      <c r="A8" s="267" t="s">
        <v>8</v>
      </c>
      <c r="B8" s="268">
        <f>SUM(B9:B9)</f>
        <v>59253000</v>
      </c>
      <c r="C8" s="268">
        <f>SUM(C9:C9)</f>
        <v>49910227.759999998</v>
      </c>
      <c r="D8" s="269">
        <f>SUM(D9:D9)</f>
        <v>35951864.539999999</v>
      </c>
    </row>
    <row r="9" spans="1:9" x14ac:dyDescent="0.2">
      <c r="A9" s="265" t="s">
        <v>25</v>
      </c>
      <c r="B9" s="226">
        <f>'8a) OK 2016'!B668</f>
        <v>59253000</v>
      </c>
      <c r="C9" s="226">
        <f>'8a) OK 2016'!C668</f>
        <v>49910227.759999998</v>
      </c>
      <c r="D9" s="266">
        <f>'8a) OK 2016'!D668</f>
        <v>35951864.539999999</v>
      </c>
    </row>
    <row r="10" spans="1:9" ht="15.75" x14ac:dyDescent="0.25">
      <c r="A10" s="267" t="s">
        <v>11</v>
      </c>
      <c r="B10" s="268">
        <f>SUM(B11:B11)</f>
        <v>366515000</v>
      </c>
      <c r="C10" s="268">
        <f>SUM(C11:C11)</f>
        <v>497767054.81999999</v>
      </c>
      <c r="D10" s="269">
        <f>SUM(D11:D11)</f>
        <v>470534404.00999999</v>
      </c>
    </row>
    <row r="11" spans="1:9" x14ac:dyDescent="0.2">
      <c r="A11" s="265" t="s">
        <v>25</v>
      </c>
      <c r="B11" s="226">
        <f>'8a) OK 2016'!B669</f>
        <v>366515000</v>
      </c>
      <c r="C11" s="226">
        <f>'8a) OK 2016'!C669</f>
        <v>497767054.81999999</v>
      </c>
      <c r="D11" s="266">
        <f>'8a) OK 2016'!D669</f>
        <v>470534404.00999999</v>
      </c>
    </row>
    <row r="12" spans="1:9" ht="15.75" x14ac:dyDescent="0.25">
      <c r="A12" s="267" t="s">
        <v>10</v>
      </c>
      <c r="B12" s="268">
        <f>SUM(B13:B15)</f>
        <v>135391000</v>
      </c>
      <c r="C12" s="268">
        <f>SUM(C13:C15)</f>
        <v>205428143.42000002</v>
      </c>
      <c r="D12" s="269">
        <f>SUM(D13:D15)</f>
        <v>168530701.02000001</v>
      </c>
    </row>
    <row r="13" spans="1:9" x14ac:dyDescent="0.2">
      <c r="A13" s="265" t="s">
        <v>25</v>
      </c>
      <c r="B13" s="226">
        <f>'8a) OK 2016'!B670</f>
        <v>109391000</v>
      </c>
      <c r="C13" s="226">
        <f>'8a) OK 2016'!C670</f>
        <v>136320360.71000001</v>
      </c>
      <c r="D13" s="266">
        <f>'8a) OK 2016'!D670</f>
        <v>100279091.56</v>
      </c>
    </row>
    <row r="14" spans="1:9" x14ac:dyDescent="0.2">
      <c r="A14" s="265" t="s">
        <v>144</v>
      </c>
      <c r="B14" s="226">
        <f>'8b) ČS - revolvingový úvěr'!B20</f>
        <v>26000000</v>
      </c>
      <c r="C14" s="226">
        <f>'8b) ČS - revolvingový úvěr'!C20</f>
        <v>26000000</v>
      </c>
      <c r="D14" s="266">
        <f>'8b) ČS - revolvingový úvěr'!D20</f>
        <v>26000000</v>
      </c>
    </row>
    <row r="15" spans="1:9" x14ac:dyDescent="0.2">
      <c r="A15" s="265" t="s">
        <v>68</v>
      </c>
      <c r="B15" s="226">
        <f>'c) dotace'!B34</f>
        <v>0</v>
      </c>
      <c r="C15" s="226">
        <f>'c) dotace'!C34</f>
        <v>43107782.710000001</v>
      </c>
      <c r="D15" s="266">
        <f>'c) dotace'!D34</f>
        <v>42251609.460000001</v>
      </c>
    </row>
    <row r="16" spans="1:9" ht="15.75" x14ac:dyDescent="0.25">
      <c r="A16" s="267" t="s">
        <v>154</v>
      </c>
      <c r="B16" s="268">
        <f>SUM(B17)</f>
        <v>0</v>
      </c>
      <c r="C16" s="268">
        <f>SUM(C17)</f>
        <v>136650</v>
      </c>
      <c r="D16" s="269">
        <f>SUM(D17)</f>
        <v>0</v>
      </c>
    </row>
    <row r="17" spans="1:11" x14ac:dyDescent="0.2">
      <c r="A17" s="265" t="s">
        <v>25</v>
      </c>
      <c r="B17" s="226">
        <f>'8a) OK 2016'!B671</f>
        <v>0</v>
      </c>
      <c r="C17" s="226">
        <f>'8a) OK 2016'!C671</f>
        <v>136650</v>
      </c>
      <c r="D17" s="266">
        <f>'8a) OK 2016'!D671</f>
        <v>0</v>
      </c>
    </row>
    <row r="18" spans="1:11" ht="15.75" x14ac:dyDescent="0.25">
      <c r="A18" s="267" t="s">
        <v>95</v>
      </c>
      <c r="B18" s="268">
        <f>SUM(B19:B19)</f>
        <v>0</v>
      </c>
      <c r="C18" s="268">
        <f>SUM(C19:C19)</f>
        <v>981303.54</v>
      </c>
      <c r="D18" s="269">
        <f>SUM(D19:D19)</f>
        <v>891802.54</v>
      </c>
    </row>
    <row r="19" spans="1:11" x14ac:dyDescent="0.2">
      <c r="A19" s="265" t="s">
        <v>25</v>
      </c>
      <c r="B19" s="226">
        <f>'8a) OK 2016'!B672</f>
        <v>0</v>
      </c>
      <c r="C19" s="226">
        <f>'8a) OK 2016'!C672</f>
        <v>981303.54</v>
      </c>
      <c r="D19" s="266">
        <f>'8a) OK 2016'!D672</f>
        <v>891802.54</v>
      </c>
    </row>
    <row r="20" spans="1:11" ht="15.75" customHeight="1" x14ac:dyDescent="0.25">
      <c r="A20" s="270" t="s">
        <v>48</v>
      </c>
      <c r="B20" s="271">
        <f>SUM(B21:B21)</f>
        <v>0</v>
      </c>
      <c r="C20" s="271">
        <f>SUM(C21:C21)</f>
        <v>223850</v>
      </c>
      <c r="D20" s="326">
        <f>SUM(D21:D21)</f>
        <v>0</v>
      </c>
    </row>
    <row r="21" spans="1:11" x14ac:dyDescent="0.2">
      <c r="A21" s="265" t="s">
        <v>25</v>
      </c>
      <c r="B21" s="226">
        <f>'8a) OK 2016'!B673</f>
        <v>0</v>
      </c>
      <c r="C21" s="226">
        <f>'8a) OK 2016'!C673</f>
        <v>223850</v>
      </c>
      <c r="D21" s="266">
        <f>'8a) OK 2016'!D673</f>
        <v>0</v>
      </c>
    </row>
    <row r="22" spans="1:11" ht="15.75" x14ac:dyDescent="0.25">
      <c r="A22" s="267" t="s">
        <v>26</v>
      </c>
      <c r="B22" s="268">
        <f>SUM(B23:B23)</f>
        <v>6707000</v>
      </c>
      <c r="C22" s="268">
        <f>SUM(C23:C23)</f>
        <v>12968696</v>
      </c>
      <c r="D22" s="269">
        <f>SUM(D23:D23)</f>
        <v>12954209.74</v>
      </c>
    </row>
    <row r="23" spans="1:11" ht="13.5" thickBot="1" x14ac:dyDescent="0.25">
      <c r="A23" s="265" t="s">
        <v>25</v>
      </c>
      <c r="B23" s="226">
        <f>'8a) OK 2016'!B674</f>
        <v>6707000</v>
      </c>
      <c r="C23" s="226">
        <f>'8a) OK 2016'!C674</f>
        <v>12968696</v>
      </c>
      <c r="D23" s="266">
        <f>'8a) OK 2016'!D674</f>
        <v>12954209.74</v>
      </c>
    </row>
    <row r="24" spans="1:11" ht="17.25" thickTop="1" thickBot="1" x14ac:dyDescent="0.3">
      <c r="A24" s="33" t="s">
        <v>27</v>
      </c>
      <c r="B24" s="34">
        <f>SUM(B4,B6,B10,B8,B12,B18,B20,B22,B16)</f>
        <v>852109000</v>
      </c>
      <c r="C24" s="34">
        <f>SUM(C4,C6,C10,C8,C12,C18,C20,C22,C16)</f>
        <v>1123573836.79</v>
      </c>
      <c r="D24" s="34">
        <f>SUM(D4,D6,D10,D8,D12,D18,D20,D22,D16)</f>
        <v>971524534.23999989</v>
      </c>
    </row>
    <row r="25" spans="1:11" s="38" customFormat="1" ht="16.5" thickTop="1" x14ac:dyDescent="0.25">
      <c r="A25" s="36"/>
      <c r="B25" s="37"/>
      <c r="C25" s="37"/>
      <c r="D25" s="37"/>
    </row>
    <row r="26" spans="1:11" s="38" customFormat="1" ht="15.75" x14ac:dyDescent="0.25">
      <c r="A26" s="36"/>
      <c r="B26" s="37"/>
      <c r="C26" s="37"/>
      <c r="D26" s="37"/>
    </row>
    <row r="27" spans="1:11" s="38" customFormat="1" ht="15.75" x14ac:dyDescent="0.25">
      <c r="A27" s="36"/>
      <c r="B27" s="37"/>
      <c r="C27" s="37"/>
      <c r="D27" s="37"/>
    </row>
    <row r="28" spans="1:11" s="38" customFormat="1" ht="15.75" x14ac:dyDescent="0.25">
      <c r="A28" s="39" t="s">
        <v>28</v>
      </c>
      <c r="B28" s="37"/>
      <c r="C28" s="37"/>
      <c r="D28" s="37"/>
    </row>
    <row r="29" spans="1:11" s="38" customFormat="1" ht="16.5" thickBot="1" x14ac:dyDescent="0.3">
      <c r="A29" s="39"/>
      <c r="B29" s="37"/>
      <c r="C29" s="37"/>
      <c r="D29" s="23" t="s">
        <v>18</v>
      </c>
    </row>
    <row r="30" spans="1:11" s="38" customFormat="1" ht="14.25" thickTop="1" thickBot="1" x14ac:dyDescent="0.25">
      <c r="A30" s="24"/>
      <c r="B30" s="25" t="s">
        <v>0</v>
      </c>
      <c r="C30" s="26" t="s">
        <v>1</v>
      </c>
      <c r="D30" s="27" t="s">
        <v>4</v>
      </c>
    </row>
    <row r="31" spans="1:11" s="42" customFormat="1" ht="15" thickTop="1" x14ac:dyDescent="0.2">
      <c r="A31" s="40" t="s">
        <v>29</v>
      </c>
      <c r="B31" s="41">
        <f>'8a) OK 2016'!B675</f>
        <v>826109000</v>
      </c>
      <c r="C31" s="41">
        <f>'8a) OK 2016'!C675</f>
        <v>1054466054.0799999</v>
      </c>
      <c r="D31" s="218">
        <f>'8a) OK 2016'!D675</f>
        <v>903272924.77999997</v>
      </c>
      <c r="H31" s="57"/>
      <c r="I31" s="288"/>
      <c r="J31" s="288"/>
      <c r="K31" s="288"/>
    </row>
    <row r="32" spans="1:11" s="42" customFormat="1" ht="14.25" x14ac:dyDescent="0.2">
      <c r="A32" s="272" t="s">
        <v>145</v>
      </c>
      <c r="B32" s="273">
        <f>'8b) ČS - revolvingový úvěr'!B21</f>
        <v>26000000</v>
      </c>
      <c r="C32" s="273">
        <f>'8b) ČS - revolvingový úvěr'!C21</f>
        <v>26000000</v>
      </c>
      <c r="D32" s="274">
        <f>'8b) ČS - revolvingový úvěr'!D21</f>
        <v>26000000</v>
      </c>
      <c r="H32" s="57" t="s">
        <v>56</v>
      </c>
      <c r="I32" s="288">
        <f>'8a) OK 2016'!J678</f>
        <v>2150000</v>
      </c>
      <c r="J32" s="288">
        <f>'8a) OK 2016'!K678</f>
        <v>2400000</v>
      </c>
      <c r="K32" s="288">
        <f>'8a) OK 2016'!L678</f>
        <v>2387941.7400000002</v>
      </c>
    </row>
    <row r="33" spans="1:13" s="42" customFormat="1" ht="15" thickBot="1" x14ac:dyDescent="0.25">
      <c r="A33" s="272" t="s">
        <v>67</v>
      </c>
      <c r="B33" s="273">
        <f>'c) dotace'!B35</f>
        <v>0</v>
      </c>
      <c r="C33" s="273">
        <f>'c) dotace'!C35</f>
        <v>43107782.710000001</v>
      </c>
      <c r="D33" s="274">
        <f>'c) dotace'!D35</f>
        <v>42251609.460000001</v>
      </c>
      <c r="H33" s="57" t="s">
        <v>57</v>
      </c>
      <c r="I33" s="288">
        <f>'8a) OK 2016'!J679</f>
        <v>2930000</v>
      </c>
      <c r="J33" s="288">
        <f>'8a) OK 2016'!K679</f>
        <v>2539586</v>
      </c>
      <c r="K33" s="288">
        <f>'8a) OK 2016'!L679</f>
        <v>2539586</v>
      </c>
    </row>
    <row r="34" spans="1:13" s="43" customFormat="1" ht="17.25" thickTop="1" thickBot="1" x14ac:dyDescent="0.3">
      <c r="A34" s="33" t="s">
        <v>27</v>
      </c>
      <c r="B34" s="34">
        <f>SUM(B31:B33)</f>
        <v>852109000</v>
      </c>
      <c r="C34" s="34">
        <f t="shared" ref="C34:D34" si="0">SUM(C31:C33)</f>
        <v>1123573836.79</v>
      </c>
      <c r="D34" s="35">
        <f t="shared" si="0"/>
        <v>971524534.24000001</v>
      </c>
      <c r="H34" s="57" t="s">
        <v>58</v>
      </c>
      <c r="I34" s="288">
        <f>'8a) OK 2016'!J680</f>
        <v>1627000</v>
      </c>
      <c r="J34" s="288">
        <f>'8a) OK 2016'!K680</f>
        <v>1627000</v>
      </c>
      <c r="K34" s="288">
        <f>'8a) OK 2016'!L680</f>
        <v>1624572</v>
      </c>
    </row>
    <row r="35" spans="1:13" s="43" customFormat="1" ht="16.5" thickTop="1" x14ac:dyDescent="0.25">
      <c r="A35" s="420"/>
      <c r="B35" s="37"/>
      <c r="C35" s="37"/>
      <c r="D35" s="37"/>
      <c r="H35" s="57" t="s">
        <v>689</v>
      </c>
      <c r="I35" s="288">
        <f>'8a) OK 2016'!J681</f>
        <v>0</v>
      </c>
      <c r="J35" s="288">
        <f>'8a) OK 2016'!K681</f>
        <v>6402110</v>
      </c>
      <c r="K35" s="288">
        <f>'8a) OK 2016'!L681</f>
        <v>6402110</v>
      </c>
    </row>
    <row r="36" spans="1:13" s="38" customFormat="1" ht="15.75" x14ac:dyDescent="0.25">
      <c r="A36" s="44"/>
      <c r="B36" s="45"/>
      <c r="C36" s="45"/>
      <c r="D36" s="45"/>
      <c r="H36" s="207" t="s">
        <v>50</v>
      </c>
      <c r="I36" s="208">
        <f>'8a) OK 2016'!J672+'c) dotace'!J30</f>
        <v>583000</v>
      </c>
      <c r="J36" s="208">
        <f>'8a) OK 2016'!K672+'c) dotace'!K30</f>
        <v>5769700</v>
      </c>
      <c r="K36" s="208">
        <f>'8a) OK 2016'!L672+'c) dotace'!L30</f>
        <v>5441844</v>
      </c>
    </row>
    <row r="37" spans="1:13" s="38" customFormat="1" x14ac:dyDescent="0.2">
      <c r="H37" s="191" t="s">
        <v>38</v>
      </c>
      <c r="I37" s="203">
        <f>'8a) OK 2016'!J673+'c) dotace'!J31</f>
        <v>528699000</v>
      </c>
      <c r="J37" s="203">
        <f>'8a) OK 2016'!K673+'c) dotace'!K31</f>
        <v>529052696.69999993</v>
      </c>
      <c r="K37" s="203">
        <f>'8a) OK 2016'!L673+'c) dotace'!L31</f>
        <v>396991589.13999993</v>
      </c>
    </row>
    <row r="38" spans="1:13" s="38" customFormat="1" x14ac:dyDescent="0.2">
      <c r="H38" s="190" t="s">
        <v>55</v>
      </c>
      <c r="I38" s="283">
        <f>'8a) OK 2016'!J674+'c) dotace'!J32</f>
        <v>6920000</v>
      </c>
      <c r="J38" s="283">
        <f>'8a) OK 2016'!K674+'c) dotace'!K32</f>
        <v>5322952.3599999994</v>
      </c>
      <c r="K38" s="283">
        <f>'8a) OK 2016'!L674+'c) dotace'!L32</f>
        <v>2923139.36</v>
      </c>
    </row>
    <row r="39" spans="1:13" s="46" customFormat="1" x14ac:dyDescent="0.2">
      <c r="H39" s="254" t="s">
        <v>63</v>
      </c>
      <c r="I39" s="306">
        <f>'8a) OK 2016'!J675+'c) dotace'!J7</f>
        <v>0</v>
      </c>
      <c r="J39" s="306">
        <f>'8a) OK 2016'!K675+'c) dotace'!K7</f>
        <v>69755293.25</v>
      </c>
      <c r="K39" s="306">
        <f>'8a) OK 2016'!L675+'c) dotace'!L7</f>
        <v>55030623.299999997</v>
      </c>
    </row>
    <row r="40" spans="1:13" s="46" customFormat="1" x14ac:dyDescent="0.2">
      <c r="A40" s="180"/>
      <c r="B40" s="181"/>
      <c r="C40" s="181"/>
      <c r="D40" s="181"/>
      <c r="E40" s="181"/>
      <c r="F40" s="180"/>
      <c r="G40" s="181"/>
      <c r="H40" s="281" t="s">
        <v>51</v>
      </c>
      <c r="I40" s="305">
        <f>'8a) OK 2016'!J676+'c) dotace'!J8</f>
        <v>12359000</v>
      </c>
      <c r="J40" s="305">
        <f>'8a) OK 2016'!K676+'c) dotace'!K8</f>
        <v>23534235.380000003</v>
      </c>
      <c r="K40" s="305">
        <f>'8a) OK 2016'!L676+'c) dotace'!L8</f>
        <v>21419308.490000002</v>
      </c>
      <c r="L40" s="150"/>
      <c r="M40" s="150"/>
    </row>
    <row r="41" spans="1:13" s="46" customFormat="1" x14ac:dyDescent="0.2">
      <c r="A41" s="150"/>
      <c r="B41" s="150"/>
      <c r="C41" s="150"/>
      <c r="D41" s="150"/>
      <c r="E41" s="150"/>
      <c r="F41" s="150"/>
      <c r="G41" s="150"/>
      <c r="H41" s="196" t="s">
        <v>49</v>
      </c>
      <c r="I41" s="287">
        <f>'8a) OK 2016'!J677+'8b) ČS - revolvingový úvěr'!B21</f>
        <v>296841000</v>
      </c>
      <c r="J41" s="287">
        <f>'8a) OK 2016'!K677+'8b) ČS - revolvingový úvěr'!C21</f>
        <v>477170263.09999996</v>
      </c>
      <c r="K41" s="287">
        <f>'8a) OK 2016'!L677+'8b) ČS - revolvingový úvěr'!D21</f>
        <v>476763820.20999998</v>
      </c>
      <c r="L41" s="150"/>
      <c r="M41" s="150"/>
    </row>
    <row r="42" spans="1:13" s="46" customFormat="1" ht="15" x14ac:dyDescent="0.25">
      <c r="A42" s="150"/>
      <c r="B42" s="150"/>
      <c r="C42" s="150"/>
      <c r="D42" s="150"/>
      <c r="E42" s="150"/>
      <c r="F42" s="150"/>
      <c r="G42" s="150"/>
      <c r="H42" s="38"/>
      <c r="I42" s="239">
        <f>SUM(I31:I41)</f>
        <v>852109000</v>
      </c>
      <c r="J42" s="239">
        <f>SUM(J31:J41)</f>
        <v>1123573836.79</v>
      </c>
      <c r="K42" s="239">
        <f>SUM(K31:K41)</f>
        <v>971524534.24000001</v>
      </c>
      <c r="L42" s="150"/>
      <c r="M42" s="150"/>
    </row>
    <row r="43" spans="1:13" s="46" customFormat="1" x14ac:dyDescent="0.2">
      <c r="H43" s="38"/>
      <c r="I43" s="38"/>
      <c r="J43" s="38"/>
      <c r="K43" s="38"/>
    </row>
    <row r="44" spans="1:13" s="46" customFormat="1" x14ac:dyDescent="0.2"/>
    <row r="45" spans="1:13" s="46" customFormat="1" x14ac:dyDescent="0.2"/>
    <row r="46" spans="1:13" s="46" customFormat="1" x14ac:dyDescent="0.2"/>
    <row r="47" spans="1:13" s="46" customFormat="1" x14ac:dyDescent="0.2"/>
    <row r="48" spans="1:13" s="46" customFormat="1" x14ac:dyDescent="0.2"/>
    <row r="49" s="46" customFormat="1" x14ac:dyDescent="0.2"/>
    <row r="50" s="46" customFormat="1" x14ac:dyDescent="0.2"/>
    <row r="51" s="46" customFormat="1" x14ac:dyDescent="0.2"/>
    <row r="52" s="46" customFormat="1" x14ac:dyDescent="0.2"/>
    <row r="53" s="46" customFormat="1" x14ac:dyDescent="0.2"/>
    <row r="54" s="46" customFormat="1" x14ac:dyDescent="0.2"/>
    <row r="55" s="46" customFormat="1" x14ac:dyDescent="0.2"/>
    <row r="56" s="46" customFormat="1" x14ac:dyDescent="0.2"/>
    <row r="57" s="46" customFormat="1" x14ac:dyDescent="0.2"/>
    <row r="58" s="46" customFormat="1" x14ac:dyDescent="0.2"/>
  </sheetData>
  <pageMargins left="0.78740157480314965" right="0.78740157480314965" top="0.98425196850393704" bottom="0.98425196850393704" header="0.51181102362204722" footer="0.51181102362204722"/>
  <pageSetup paperSize="9" scale="94" firstPageNumber="168" orientation="portrait" useFirstPageNumber="1" r:id="rId1"/>
  <headerFooter alignWithMargins="0">
    <oddFooter xml:space="preserve">&amp;L&amp;"Arial,Kurzíva"Zastupitelstvo Olomouckého kraje 19. 6. 2017
5.1. - Rozpočet Olomouckého kraje 2016 – závěrečný účet
Příloha č. 8: Přehled financování oprav a investic v roce 2016&amp;R&amp;"Arial,Kurzíva"Strana &amp;P (celkem 500)
</oddFooter>
  </headerFooter>
  <ignoredErrors>
    <ignoredError sqref="B10:D11 B5:D7 B12:D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691"/>
  <sheetViews>
    <sheetView showGridLines="0" view="pageBreakPreview" topLeftCell="A640" zoomScaleNormal="100" zoomScaleSheetLayoutView="100" workbookViewId="0">
      <selection activeCell="E671" sqref="E671"/>
    </sheetView>
  </sheetViews>
  <sheetFormatPr defaultRowHeight="12.75" x14ac:dyDescent="0.2"/>
  <cols>
    <col min="1" max="1" width="77.7109375" style="15" customWidth="1"/>
    <col min="2" max="2" width="17.140625" style="15" customWidth="1"/>
    <col min="3" max="3" width="17.28515625" style="15" customWidth="1"/>
    <col min="4" max="4" width="17.28515625" style="15" bestFit="1" customWidth="1"/>
    <col min="5" max="5" width="7.5703125" style="56" customWidth="1"/>
    <col min="6" max="6" width="15.28515625" style="128" customWidth="1"/>
    <col min="7" max="7" width="19.140625" style="57" customWidth="1"/>
    <col min="8" max="8" width="16.140625" style="57" customWidth="1"/>
    <col min="9" max="9" width="20.5703125" style="15" customWidth="1"/>
    <col min="10" max="10" width="18.28515625" style="15" customWidth="1"/>
    <col min="11" max="11" width="20.7109375" style="15" customWidth="1"/>
    <col min="12" max="12" width="17.5703125" style="15" customWidth="1"/>
    <col min="13" max="16384" width="9.140625" style="15"/>
  </cols>
  <sheetData>
    <row r="1" spans="1:11" s="51" customFormat="1" ht="18" x14ac:dyDescent="0.25">
      <c r="A1" s="48" t="s">
        <v>172</v>
      </c>
      <c r="B1" s="48"/>
      <c r="C1" s="48"/>
      <c r="D1" s="48"/>
      <c r="E1" s="48"/>
      <c r="F1" s="127"/>
      <c r="G1" s="49"/>
      <c r="H1" s="50"/>
    </row>
    <row r="2" spans="1:11" s="54" customFormat="1" ht="15.75" x14ac:dyDescent="0.25">
      <c r="A2" s="52" t="s">
        <v>690</v>
      </c>
      <c r="B2" s="53"/>
      <c r="C2" s="53"/>
      <c r="D2" s="53"/>
      <c r="E2" s="53"/>
      <c r="F2" s="127"/>
      <c r="G2" s="49"/>
      <c r="H2" s="50"/>
    </row>
    <row r="3" spans="1:11" ht="12" customHeight="1" x14ac:dyDescent="0.2"/>
    <row r="4" spans="1:11" ht="15" customHeight="1" x14ac:dyDescent="0.25">
      <c r="A4" s="55" t="s">
        <v>19</v>
      </c>
    </row>
    <row r="5" spans="1:11" ht="15.75" thickBot="1" x14ac:dyDescent="0.3">
      <c r="A5" s="58" t="s">
        <v>98</v>
      </c>
      <c r="D5" s="13"/>
      <c r="E5" s="59" t="s">
        <v>18</v>
      </c>
    </row>
    <row r="6" spans="1:11" ht="14.25" thickTop="1" thickBot="1" x14ac:dyDescent="0.25">
      <c r="A6" s="60" t="s">
        <v>5</v>
      </c>
      <c r="B6" s="61" t="s">
        <v>0</v>
      </c>
      <c r="C6" s="62" t="s">
        <v>1</v>
      </c>
      <c r="D6" s="63" t="s">
        <v>4</v>
      </c>
      <c r="E6" s="64" t="s">
        <v>6</v>
      </c>
    </row>
    <row r="7" spans="1:11" ht="15.75" thickTop="1" x14ac:dyDescent="0.25">
      <c r="A7" s="65" t="s">
        <v>7</v>
      </c>
      <c r="B7" s="66">
        <f>SUM(B8:B114)</f>
        <v>160562000</v>
      </c>
      <c r="C7" s="66">
        <f t="shared" ref="C7:D7" si="0">SUM(C8:C114)</f>
        <v>181628145.14999998</v>
      </c>
      <c r="D7" s="66">
        <f t="shared" si="0"/>
        <v>126776700.59999999</v>
      </c>
      <c r="E7" s="67">
        <f>D7/C7*100</f>
        <v>69.800140553822104</v>
      </c>
      <c r="H7" s="78"/>
      <c r="I7" s="210"/>
      <c r="J7" s="211"/>
      <c r="K7" s="212"/>
    </row>
    <row r="8" spans="1:11" s="70" customFormat="1" x14ac:dyDescent="0.2">
      <c r="A8" s="228" t="s">
        <v>74</v>
      </c>
      <c r="B8" s="224">
        <v>17720000</v>
      </c>
      <c r="C8" s="229">
        <v>17720000</v>
      </c>
      <c r="D8" s="224">
        <v>17535806.800000001</v>
      </c>
      <c r="E8" s="68">
        <f>D8/C8*100</f>
        <v>98.96053498871332</v>
      </c>
      <c r="F8" s="117">
        <v>100026</v>
      </c>
      <c r="G8" s="191" t="s">
        <v>38</v>
      </c>
      <c r="H8" s="213"/>
      <c r="I8" s="214"/>
      <c r="J8" s="214"/>
      <c r="K8" s="214"/>
    </row>
    <row r="9" spans="1:11" s="70" customFormat="1" x14ac:dyDescent="0.2">
      <c r="A9" s="228" t="s">
        <v>409</v>
      </c>
      <c r="B9" s="224">
        <v>0</v>
      </c>
      <c r="C9" s="229">
        <v>5505000</v>
      </c>
      <c r="D9" s="224">
        <v>1463432</v>
      </c>
      <c r="E9" s="68">
        <f>D9/C9*100</f>
        <v>26.583687556766577</v>
      </c>
      <c r="F9" s="117">
        <v>100192</v>
      </c>
      <c r="G9" s="191" t="s">
        <v>38</v>
      </c>
      <c r="H9" s="213"/>
      <c r="I9" s="214"/>
      <c r="J9" s="214"/>
      <c r="K9" s="214"/>
    </row>
    <row r="10" spans="1:11" s="70" customFormat="1" x14ac:dyDescent="0.2">
      <c r="A10" s="228" t="s">
        <v>218</v>
      </c>
      <c r="B10" s="224">
        <v>12350000</v>
      </c>
      <c r="C10" s="229">
        <v>12485000</v>
      </c>
      <c r="D10" s="224">
        <v>230505</v>
      </c>
      <c r="E10" s="68">
        <f>D10/C10*100</f>
        <v>1.8462555066079296</v>
      </c>
      <c r="F10" s="117">
        <v>100210</v>
      </c>
      <c r="G10" s="191" t="s">
        <v>38</v>
      </c>
      <c r="H10" s="213"/>
      <c r="I10" s="214"/>
      <c r="J10" s="214"/>
      <c r="K10" s="214"/>
    </row>
    <row r="11" spans="1:11" s="70" customFormat="1" x14ac:dyDescent="0.2">
      <c r="A11" s="228" t="s">
        <v>219</v>
      </c>
      <c r="B11" s="224">
        <v>11021000</v>
      </c>
      <c r="C11" s="229">
        <v>11075382</v>
      </c>
      <c r="D11" s="224">
        <v>11075382</v>
      </c>
      <c r="E11" s="68">
        <f>D11/C11*100</f>
        <v>100</v>
      </c>
      <c r="F11" s="117">
        <v>100212</v>
      </c>
      <c r="G11" s="191" t="s">
        <v>38</v>
      </c>
      <c r="H11" s="213"/>
      <c r="I11" s="214"/>
      <c r="J11" s="214"/>
      <c r="K11" s="214"/>
    </row>
    <row r="12" spans="1:11" s="124" customFormat="1" x14ac:dyDescent="0.2">
      <c r="A12" s="228" t="s">
        <v>220</v>
      </c>
      <c r="B12" s="224">
        <v>0</v>
      </c>
      <c r="C12" s="310">
        <v>29683</v>
      </c>
      <c r="D12" s="310">
        <v>29683</v>
      </c>
      <c r="E12" s="68">
        <f t="shared" ref="E12:E97" si="1">D12/C12*100</f>
        <v>100</v>
      </c>
      <c r="F12" s="117">
        <v>100559</v>
      </c>
      <c r="G12" s="191" t="s">
        <v>38</v>
      </c>
      <c r="H12" s="215"/>
      <c r="I12" s="216"/>
      <c r="J12" s="216"/>
      <c r="K12" s="216"/>
    </row>
    <row r="13" spans="1:11" s="124" customFormat="1" x14ac:dyDescent="0.2">
      <c r="A13" s="228" t="s">
        <v>221</v>
      </c>
      <c r="B13" s="224">
        <v>0</v>
      </c>
      <c r="C13" s="310">
        <v>200000</v>
      </c>
      <c r="D13" s="310">
        <v>165445.72</v>
      </c>
      <c r="E13" s="68">
        <f t="shared" si="1"/>
        <v>82.722859999999997</v>
      </c>
      <c r="F13" s="117">
        <v>100585</v>
      </c>
      <c r="G13" s="191" t="s">
        <v>38</v>
      </c>
      <c r="H13" s="215"/>
      <c r="I13" s="216"/>
      <c r="J13" s="216"/>
      <c r="K13" s="216"/>
    </row>
    <row r="14" spans="1:11" s="124" customFormat="1" x14ac:dyDescent="0.2">
      <c r="A14" s="228" t="s">
        <v>222</v>
      </c>
      <c r="B14" s="224">
        <v>19000</v>
      </c>
      <c r="C14" s="310">
        <v>442400</v>
      </c>
      <c r="D14" s="310">
        <v>0</v>
      </c>
      <c r="E14" s="68">
        <f>D14/C14*100</f>
        <v>0</v>
      </c>
      <c r="F14" s="117">
        <v>100661</v>
      </c>
      <c r="G14" s="191" t="s">
        <v>38</v>
      </c>
      <c r="H14" s="215"/>
      <c r="I14" s="216"/>
      <c r="J14" s="216"/>
      <c r="K14" s="216"/>
    </row>
    <row r="15" spans="1:11" s="124" customFormat="1" ht="25.5" x14ac:dyDescent="0.2">
      <c r="A15" s="228" t="s">
        <v>223</v>
      </c>
      <c r="B15" s="224">
        <v>8000000</v>
      </c>
      <c r="C15" s="310">
        <v>8777641.2100000009</v>
      </c>
      <c r="D15" s="310">
        <v>8774737.2100000009</v>
      </c>
      <c r="E15" s="68">
        <f t="shared" si="1"/>
        <v>99.966915940962693</v>
      </c>
      <c r="F15" s="117">
        <v>100698</v>
      </c>
      <c r="G15" s="191" t="s">
        <v>38</v>
      </c>
      <c r="H15" s="215"/>
      <c r="I15" s="216"/>
      <c r="J15" s="216"/>
      <c r="K15" s="216"/>
    </row>
    <row r="16" spans="1:11" s="124" customFormat="1" ht="25.5" x14ac:dyDescent="0.2">
      <c r="A16" s="228" t="s">
        <v>166</v>
      </c>
      <c r="B16" s="224">
        <v>10000000</v>
      </c>
      <c r="C16" s="310">
        <v>13100000</v>
      </c>
      <c r="D16" s="310">
        <v>521472</v>
      </c>
      <c r="E16" s="68">
        <f t="shared" si="1"/>
        <v>3.9807022900763358</v>
      </c>
      <c r="F16" s="117">
        <v>100701</v>
      </c>
      <c r="G16" s="191" t="s">
        <v>38</v>
      </c>
      <c r="H16" s="215"/>
      <c r="I16" s="216"/>
      <c r="J16" s="216"/>
      <c r="K16" s="216"/>
    </row>
    <row r="17" spans="1:12" s="124" customFormat="1" ht="25.5" x14ac:dyDescent="0.2">
      <c r="A17" s="228" t="s">
        <v>167</v>
      </c>
      <c r="B17" s="224">
        <v>0</v>
      </c>
      <c r="C17" s="310">
        <v>300000</v>
      </c>
      <c r="D17" s="310">
        <v>24200</v>
      </c>
      <c r="E17" s="68">
        <f t="shared" si="1"/>
        <v>8.0666666666666664</v>
      </c>
      <c r="F17" s="117">
        <v>100702</v>
      </c>
      <c r="G17" s="191" t="s">
        <v>38</v>
      </c>
      <c r="H17" s="215"/>
      <c r="I17" s="216"/>
      <c r="J17" s="216"/>
      <c r="K17" s="216"/>
    </row>
    <row r="18" spans="1:12" s="124" customFormat="1" ht="25.5" x14ac:dyDescent="0.2">
      <c r="A18" s="72" t="s">
        <v>96</v>
      </c>
      <c r="B18" s="224">
        <v>0</v>
      </c>
      <c r="C18" s="310">
        <v>358064.57</v>
      </c>
      <c r="D18" s="310">
        <v>246167.82</v>
      </c>
      <c r="E18" s="68">
        <f t="shared" si="1"/>
        <v>68.749561007948927</v>
      </c>
      <c r="F18" s="117">
        <v>100706</v>
      </c>
      <c r="G18" s="191" t="s">
        <v>38</v>
      </c>
      <c r="H18" s="123"/>
    </row>
    <row r="19" spans="1:12" s="124" customFormat="1" x14ac:dyDescent="0.2">
      <c r="A19" s="72" t="s">
        <v>224</v>
      </c>
      <c r="B19" s="224">
        <v>1500000</v>
      </c>
      <c r="C19" s="310">
        <v>1353859.32</v>
      </c>
      <c r="D19" s="310">
        <v>1353859.32</v>
      </c>
      <c r="E19" s="68">
        <f t="shared" si="1"/>
        <v>100</v>
      </c>
      <c r="F19" s="117">
        <v>100707</v>
      </c>
      <c r="G19" s="191" t="s">
        <v>38</v>
      </c>
      <c r="H19" s="123"/>
    </row>
    <row r="20" spans="1:12" s="124" customFormat="1" x14ac:dyDescent="0.2">
      <c r="A20" s="72" t="s">
        <v>684</v>
      </c>
      <c r="B20" s="224">
        <v>25000</v>
      </c>
      <c r="C20" s="229">
        <v>558400</v>
      </c>
      <c r="D20" s="310">
        <v>499394.1</v>
      </c>
      <c r="E20" s="68">
        <f t="shared" si="1"/>
        <v>89.433040830945558</v>
      </c>
      <c r="F20" s="117"/>
      <c r="G20" s="191"/>
      <c r="H20" s="123"/>
    </row>
    <row r="21" spans="1:12" s="124" customFormat="1" x14ac:dyDescent="0.2">
      <c r="A21" s="72" t="s">
        <v>225</v>
      </c>
      <c r="B21" s="224">
        <v>1856000</v>
      </c>
      <c r="C21" s="229">
        <v>2550395</v>
      </c>
      <c r="D21" s="310">
        <v>2453581</v>
      </c>
      <c r="E21" s="68">
        <f t="shared" si="1"/>
        <v>96.203960562971616</v>
      </c>
      <c r="F21" s="117">
        <v>100943</v>
      </c>
      <c r="G21" s="191" t="s">
        <v>38</v>
      </c>
      <c r="H21" s="123"/>
      <c r="I21" s="207"/>
      <c r="J21" s="208"/>
      <c r="K21" s="208"/>
      <c r="L21" s="208"/>
    </row>
    <row r="22" spans="1:12" s="124" customFormat="1" x14ac:dyDescent="0.2">
      <c r="A22" s="72" t="s">
        <v>168</v>
      </c>
      <c r="B22" s="224">
        <v>7505000</v>
      </c>
      <c r="C22" s="229">
        <v>7258815.21</v>
      </c>
      <c r="D22" s="310">
        <v>7258815.21</v>
      </c>
      <c r="E22" s="68">
        <f t="shared" si="1"/>
        <v>100</v>
      </c>
      <c r="F22" s="117">
        <v>100944</v>
      </c>
      <c r="G22" s="191" t="s">
        <v>38</v>
      </c>
      <c r="H22" s="123"/>
      <c r="I22" s="207"/>
      <c r="J22" s="208"/>
      <c r="K22" s="208"/>
      <c r="L22" s="208"/>
    </row>
    <row r="23" spans="1:12" s="124" customFormat="1" x14ac:dyDescent="0.2">
      <c r="A23" s="72" t="s">
        <v>169</v>
      </c>
      <c r="B23" s="224">
        <v>0</v>
      </c>
      <c r="C23" s="229">
        <v>3008762.02</v>
      </c>
      <c r="D23" s="310">
        <v>3008762.02</v>
      </c>
      <c r="E23" s="68">
        <f t="shared" si="1"/>
        <v>100</v>
      </c>
      <c r="F23" s="117">
        <v>100992</v>
      </c>
      <c r="G23" s="191" t="s">
        <v>38</v>
      </c>
      <c r="H23" s="123"/>
      <c r="I23" s="207"/>
      <c r="J23" s="208"/>
      <c r="K23" s="208"/>
      <c r="L23" s="208"/>
    </row>
    <row r="24" spans="1:12" s="124" customFormat="1" x14ac:dyDescent="0.2">
      <c r="A24" s="72" t="s">
        <v>170</v>
      </c>
      <c r="B24" s="224">
        <v>0</v>
      </c>
      <c r="C24" s="229">
        <v>591842.44999999995</v>
      </c>
      <c r="D24" s="310">
        <v>591842.44999999995</v>
      </c>
      <c r="E24" s="68">
        <f t="shared" si="1"/>
        <v>100</v>
      </c>
      <c r="F24" s="117">
        <v>100995</v>
      </c>
      <c r="G24" s="191" t="s">
        <v>38</v>
      </c>
      <c r="H24" s="123"/>
      <c r="I24" s="207"/>
      <c r="J24" s="208"/>
      <c r="K24" s="208"/>
      <c r="L24" s="208"/>
    </row>
    <row r="25" spans="1:12" s="124" customFormat="1" x14ac:dyDescent="0.2">
      <c r="A25" s="72" t="s">
        <v>171</v>
      </c>
      <c r="B25" s="224">
        <v>2300000</v>
      </c>
      <c r="C25" s="229">
        <v>1467624.8</v>
      </c>
      <c r="D25" s="310">
        <v>1467624.69</v>
      </c>
      <c r="E25" s="68">
        <f t="shared" si="1"/>
        <v>99.999992504896341</v>
      </c>
      <c r="F25" s="117">
        <v>100996</v>
      </c>
      <c r="G25" s="191" t="s">
        <v>38</v>
      </c>
      <c r="H25" s="123"/>
      <c r="I25" s="207"/>
      <c r="J25" s="208"/>
      <c r="K25" s="208"/>
      <c r="L25" s="208"/>
    </row>
    <row r="26" spans="1:12" s="124" customFormat="1" x14ac:dyDescent="0.2">
      <c r="A26" s="72" t="s">
        <v>226</v>
      </c>
      <c r="B26" s="224">
        <v>500000</v>
      </c>
      <c r="C26" s="229">
        <v>300000</v>
      </c>
      <c r="D26" s="310">
        <v>206500</v>
      </c>
      <c r="E26" s="68">
        <f t="shared" si="1"/>
        <v>68.833333333333329</v>
      </c>
      <c r="F26" s="117">
        <v>101018</v>
      </c>
      <c r="G26" s="191" t="s">
        <v>38</v>
      </c>
      <c r="H26" s="123"/>
      <c r="I26" s="207"/>
      <c r="J26" s="208"/>
      <c r="K26" s="208"/>
      <c r="L26" s="208"/>
    </row>
    <row r="27" spans="1:12" s="124" customFormat="1" x14ac:dyDescent="0.2">
      <c r="A27" s="72" t="s">
        <v>227</v>
      </c>
      <c r="B27" s="224">
        <v>700000</v>
      </c>
      <c r="C27" s="229">
        <v>300000</v>
      </c>
      <c r="D27" s="310">
        <v>246840</v>
      </c>
      <c r="E27" s="68">
        <f t="shared" si="1"/>
        <v>82.28</v>
      </c>
      <c r="F27" s="117">
        <v>101019</v>
      </c>
      <c r="G27" s="191" t="s">
        <v>38</v>
      </c>
      <c r="H27" s="123"/>
      <c r="I27" s="207"/>
      <c r="J27" s="208"/>
      <c r="K27" s="208"/>
      <c r="L27" s="208"/>
    </row>
    <row r="28" spans="1:12" s="124" customFormat="1" ht="25.5" x14ac:dyDescent="0.2">
      <c r="A28" s="72" t="s">
        <v>228</v>
      </c>
      <c r="B28" s="224">
        <v>700000</v>
      </c>
      <c r="C28" s="229">
        <v>700000</v>
      </c>
      <c r="D28" s="310">
        <v>238612</v>
      </c>
      <c r="E28" s="68">
        <f t="shared" si="1"/>
        <v>34.087428571428575</v>
      </c>
      <c r="F28" s="117">
        <v>101020</v>
      </c>
      <c r="G28" s="191" t="s">
        <v>38</v>
      </c>
      <c r="H28" s="123"/>
      <c r="I28" s="207"/>
      <c r="J28" s="208"/>
      <c r="K28" s="208"/>
      <c r="L28" s="208"/>
    </row>
    <row r="29" spans="1:12" s="124" customFormat="1" ht="25.5" x14ac:dyDescent="0.2">
      <c r="A29" s="72" t="s">
        <v>229</v>
      </c>
      <c r="B29" s="224">
        <v>400000</v>
      </c>
      <c r="C29" s="229">
        <v>200000</v>
      </c>
      <c r="D29" s="310">
        <v>156090</v>
      </c>
      <c r="E29" s="68">
        <f t="shared" si="1"/>
        <v>78.045000000000002</v>
      </c>
      <c r="F29" s="117">
        <v>101021</v>
      </c>
      <c r="G29" s="191" t="s">
        <v>38</v>
      </c>
      <c r="H29" s="123"/>
      <c r="I29" s="207"/>
      <c r="J29" s="208"/>
      <c r="K29" s="208"/>
      <c r="L29" s="208"/>
    </row>
    <row r="30" spans="1:12" s="124" customFormat="1" x14ac:dyDescent="0.2">
      <c r="A30" s="72" t="s">
        <v>230</v>
      </c>
      <c r="B30" s="224">
        <v>500000</v>
      </c>
      <c r="C30" s="229">
        <v>500000</v>
      </c>
      <c r="D30" s="310">
        <v>270193</v>
      </c>
      <c r="E30" s="68">
        <f t="shared" si="1"/>
        <v>54.038600000000002</v>
      </c>
      <c r="F30" s="117">
        <v>101022</v>
      </c>
      <c r="G30" s="191" t="s">
        <v>38</v>
      </c>
      <c r="H30" s="123"/>
      <c r="I30" s="207"/>
      <c r="J30" s="208"/>
      <c r="K30" s="208"/>
      <c r="L30" s="208"/>
    </row>
    <row r="31" spans="1:12" s="124" customFormat="1" x14ac:dyDescent="0.2">
      <c r="A31" s="72" t="s">
        <v>231</v>
      </c>
      <c r="B31" s="224">
        <v>2550000</v>
      </c>
      <c r="C31" s="229">
        <v>5050000</v>
      </c>
      <c r="D31" s="310">
        <v>3266699.1</v>
      </c>
      <c r="E31" s="68">
        <f t="shared" si="1"/>
        <v>64.687110891089105</v>
      </c>
      <c r="F31" s="117">
        <v>101023</v>
      </c>
      <c r="G31" s="191" t="s">
        <v>38</v>
      </c>
      <c r="H31" s="123"/>
      <c r="I31" s="207"/>
      <c r="J31" s="208"/>
      <c r="K31" s="208"/>
      <c r="L31" s="208"/>
    </row>
    <row r="32" spans="1:12" s="124" customFormat="1" x14ac:dyDescent="0.2">
      <c r="A32" s="72" t="s">
        <v>232</v>
      </c>
      <c r="B32" s="224">
        <v>1800000</v>
      </c>
      <c r="C32" s="229">
        <v>0</v>
      </c>
      <c r="D32" s="310">
        <v>0</v>
      </c>
      <c r="E32" s="68">
        <v>0</v>
      </c>
      <c r="F32" s="117">
        <v>101024</v>
      </c>
      <c r="G32" s="191" t="s">
        <v>38</v>
      </c>
      <c r="H32" s="123"/>
      <c r="I32" s="207"/>
      <c r="J32" s="208"/>
      <c r="K32" s="208"/>
      <c r="L32" s="208"/>
    </row>
    <row r="33" spans="1:12" s="124" customFormat="1" ht="25.5" x14ac:dyDescent="0.2">
      <c r="A33" s="72" t="s">
        <v>233</v>
      </c>
      <c r="B33" s="224">
        <v>5760000</v>
      </c>
      <c r="C33" s="229">
        <v>6070000</v>
      </c>
      <c r="D33" s="310">
        <v>5431988.2000000002</v>
      </c>
      <c r="E33" s="68">
        <f t="shared" si="1"/>
        <v>89.489097199341032</v>
      </c>
      <c r="F33" s="117">
        <v>101025</v>
      </c>
      <c r="G33" s="191" t="s">
        <v>38</v>
      </c>
      <c r="H33" s="123"/>
      <c r="I33" s="207"/>
      <c r="J33" s="208"/>
      <c r="K33" s="208"/>
      <c r="L33" s="208"/>
    </row>
    <row r="34" spans="1:12" s="124" customFormat="1" ht="25.5" x14ac:dyDescent="0.2">
      <c r="A34" s="72" t="s">
        <v>234</v>
      </c>
      <c r="B34" s="224">
        <v>945000</v>
      </c>
      <c r="C34" s="229">
        <v>695102</v>
      </c>
      <c r="D34" s="310">
        <v>695102</v>
      </c>
      <c r="E34" s="68">
        <f t="shared" si="1"/>
        <v>100</v>
      </c>
      <c r="F34" s="117">
        <v>101026</v>
      </c>
      <c r="G34" s="191" t="s">
        <v>38</v>
      </c>
      <c r="H34" s="123"/>
      <c r="I34" s="207"/>
      <c r="J34" s="208"/>
      <c r="K34" s="208"/>
      <c r="L34" s="208"/>
    </row>
    <row r="35" spans="1:12" s="124" customFormat="1" x14ac:dyDescent="0.2">
      <c r="A35" s="72" t="s">
        <v>235</v>
      </c>
      <c r="B35" s="224">
        <v>600000</v>
      </c>
      <c r="C35" s="229">
        <v>0</v>
      </c>
      <c r="D35" s="310">
        <v>0</v>
      </c>
      <c r="E35" s="68">
        <v>0</v>
      </c>
      <c r="F35" s="117">
        <v>101027</v>
      </c>
      <c r="G35" s="191" t="s">
        <v>38</v>
      </c>
      <c r="H35" s="123"/>
      <c r="I35" s="207"/>
      <c r="J35" s="208"/>
      <c r="K35" s="208"/>
      <c r="L35" s="208"/>
    </row>
    <row r="36" spans="1:12" s="124" customFormat="1" x14ac:dyDescent="0.2">
      <c r="A36" s="72" t="s">
        <v>236</v>
      </c>
      <c r="B36" s="224">
        <v>600000</v>
      </c>
      <c r="C36" s="229">
        <v>1035578</v>
      </c>
      <c r="D36" s="310">
        <v>1035578</v>
      </c>
      <c r="E36" s="68">
        <f t="shared" si="1"/>
        <v>100</v>
      </c>
      <c r="F36" s="117">
        <v>101028</v>
      </c>
      <c r="G36" s="191" t="s">
        <v>38</v>
      </c>
      <c r="H36" s="123"/>
      <c r="I36" s="207"/>
      <c r="J36" s="208"/>
      <c r="K36" s="208"/>
      <c r="L36" s="208"/>
    </row>
    <row r="37" spans="1:12" s="124" customFormat="1" ht="25.5" x14ac:dyDescent="0.2">
      <c r="A37" s="72" t="s">
        <v>237</v>
      </c>
      <c r="B37" s="224">
        <v>690000</v>
      </c>
      <c r="C37" s="229">
        <v>0</v>
      </c>
      <c r="D37" s="310">
        <v>0</v>
      </c>
      <c r="E37" s="68">
        <v>0</v>
      </c>
      <c r="F37" s="117">
        <v>101029</v>
      </c>
      <c r="G37" s="191" t="s">
        <v>38</v>
      </c>
      <c r="H37" s="123"/>
      <c r="I37" s="207"/>
      <c r="J37" s="208"/>
      <c r="K37" s="208"/>
      <c r="L37" s="208"/>
    </row>
    <row r="38" spans="1:12" s="124" customFormat="1" ht="25.5" x14ac:dyDescent="0.2">
      <c r="A38" s="72" t="s">
        <v>238</v>
      </c>
      <c r="B38" s="224">
        <v>2500000</v>
      </c>
      <c r="C38" s="229">
        <v>0</v>
      </c>
      <c r="D38" s="310">
        <v>0</v>
      </c>
      <c r="E38" s="68">
        <v>0</v>
      </c>
      <c r="F38" s="117">
        <v>101030</v>
      </c>
      <c r="G38" s="191" t="s">
        <v>38</v>
      </c>
      <c r="H38" s="123"/>
      <c r="I38" s="207"/>
      <c r="J38" s="208"/>
      <c r="K38" s="208"/>
      <c r="L38" s="208"/>
    </row>
    <row r="39" spans="1:12" s="124" customFormat="1" ht="25.5" x14ac:dyDescent="0.2">
      <c r="A39" s="72" t="s">
        <v>239</v>
      </c>
      <c r="B39" s="224">
        <v>750000</v>
      </c>
      <c r="C39" s="229">
        <v>626645</v>
      </c>
      <c r="D39" s="310">
        <v>626645</v>
      </c>
      <c r="E39" s="68">
        <f t="shared" si="1"/>
        <v>100</v>
      </c>
      <c r="F39" s="117">
        <v>101031</v>
      </c>
      <c r="G39" s="191" t="s">
        <v>38</v>
      </c>
      <c r="H39" s="123"/>
      <c r="I39" s="207"/>
      <c r="J39" s="208"/>
      <c r="K39" s="208"/>
      <c r="L39" s="208"/>
    </row>
    <row r="40" spans="1:12" s="124" customFormat="1" x14ac:dyDescent="0.2">
      <c r="A40" s="72" t="s">
        <v>240</v>
      </c>
      <c r="B40" s="224">
        <v>3500000</v>
      </c>
      <c r="C40" s="229">
        <v>3500000</v>
      </c>
      <c r="D40" s="310">
        <v>2916878</v>
      </c>
      <c r="E40" s="68">
        <f t="shared" si="1"/>
        <v>83.339371428571425</v>
      </c>
      <c r="F40" s="117">
        <v>101032</v>
      </c>
      <c r="G40" s="191" t="s">
        <v>38</v>
      </c>
      <c r="H40" s="123"/>
      <c r="I40" s="207"/>
      <c r="J40" s="208"/>
      <c r="K40" s="208"/>
      <c r="L40" s="208"/>
    </row>
    <row r="41" spans="1:12" s="124" customFormat="1" x14ac:dyDescent="0.2">
      <c r="A41" s="72" t="s">
        <v>241</v>
      </c>
      <c r="B41" s="224">
        <v>3500000</v>
      </c>
      <c r="C41" s="229">
        <v>164220</v>
      </c>
      <c r="D41" s="310">
        <v>16600</v>
      </c>
      <c r="E41" s="68">
        <f t="shared" si="1"/>
        <v>10.108391182559981</v>
      </c>
      <c r="F41" s="117">
        <v>101033</v>
      </c>
      <c r="G41" s="191" t="s">
        <v>38</v>
      </c>
      <c r="H41" s="123"/>
      <c r="I41" s="207"/>
      <c r="J41" s="208"/>
      <c r="K41" s="208"/>
      <c r="L41" s="208"/>
    </row>
    <row r="42" spans="1:12" s="124" customFormat="1" x14ac:dyDescent="0.2">
      <c r="A42" s="72" t="s">
        <v>242</v>
      </c>
      <c r="B42" s="224">
        <v>1500000</v>
      </c>
      <c r="C42" s="229">
        <v>4500000</v>
      </c>
      <c r="D42" s="310">
        <v>4397479</v>
      </c>
      <c r="E42" s="68">
        <f t="shared" si="1"/>
        <v>97.721755555555561</v>
      </c>
      <c r="F42" s="117">
        <v>101034</v>
      </c>
      <c r="G42" s="191" t="s">
        <v>38</v>
      </c>
      <c r="H42" s="123"/>
      <c r="I42" s="207"/>
      <c r="J42" s="208"/>
      <c r="K42" s="208"/>
      <c r="L42" s="208"/>
    </row>
    <row r="43" spans="1:12" s="124" customFormat="1" ht="25.5" x14ac:dyDescent="0.2">
      <c r="A43" s="72" t="s">
        <v>243</v>
      </c>
      <c r="B43" s="224">
        <v>2000000</v>
      </c>
      <c r="C43" s="229">
        <v>1335355</v>
      </c>
      <c r="D43" s="310">
        <v>1335354.96</v>
      </c>
      <c r="E43" s="68">
        <f t="shared" si="1"/>
        <v>99.999997004541868</v>
      </c>
      <c r="F43" s="117">
        <v>101035</v>
      </c>
      <c r="G43" s="191" t="s">
        <v>38</v>
      </c>
      <c r="H43" s="123"/>
      <c r="I43" s="207"/>
      <c r="J43" s="208"/>
      <c r="K43" s="208"/>
      <c r="L43" s="208"/>
    </row>
    <row r="44" spans="1:12" s="124" customFormat="1" x14ac:dyDescent="0.2">
      <c r="A44" s="72" t="s">
        <v>244</v>
      </c>
      <c r="B44" s="224">
        <v>1650000</v>
      </c>
      <c r="C44" s="229">
        <v>1850000</v>
      </c>
      <c r="D44" s="310">
        <v>258480</v>
      </c>
      <c r="E44" s="68">
        <f t="shared" si="1"/>
        <v>13.971891891891891</v>
      </c>
      <c r="F44" s="117">
        <v>101036</v>
      </c>
      <c r="G44" s="191" t="s">
        <v>38</v>
      </c>
      <c r="H44" s="123"/>
      <c r="I44" s="207"/>
      <c r="J44" s="208"/>
      <c r="K44" s="208"/>
      <c r="L44" s="208"/>
    </row>
    <row r="45" spans="1:12" s="124" customFormat="1" x14ac:dyDescent="0.2">
      <c r="A45" s="72" t="s">
        <v>245</v>
      </c>
      <c r="B45" s="224">
        <v>6000000</v>
      </c>
      <c r="C45" s="229">
        <v>0</v>
      </c>
      <c r="D45" s="310">
        <v>0</v>
      </c>
      <c r="E45" s="68">
        <v>0</v>
      </c>
      <c r="F45" s="117">
        <v>101037</v>
      </c>
      <c r="G45" s="191" t="s">
        <v>38</v>
      </c>
      <c r="H45" s="123"/>
      <c r="I45" s="207"/>
      <c r="J45" s="208"/>
      <c r="K45" s="208"/>
      <c r="L45" s="208"/>
    </row>
    <row r="46" spans="1:12" s="124" customFormat="1" x14ac:dyDescent="0.2">
      <c r="A46" s="72" t="s">
        <v>246</v>
      </c>
      <c r="B46" s="224">
        <v>850000</v>
      </c>
      <c r="C46" s="229">
        <v>120000</v>
      </c>
      <c r="D46" s="310">
        <v>113701.28</v>
      </c>
      <c r="E46" s="68">
        <f t="shared" si="1"/>
        <v>94.751066666666659</v>
      </c>
      <c r="F46" s="117">
        <v>101038</v>
      </c>
      <c r="G46" s="191" t="s">
        <v>38</v>
      </c>
      <c r="H46" s="123"/>
      <c r="I46" s="207"/>
      <c r="J46" s="208"/>
      <c r="K46" s="208"/>
      <c r="L46" s="208"/>
    </row>
    <row r="47" spans="1:12" s="124" customFormat="1" x14ac:dyDescent="0.2">
      <c r="A47" s="72" t="s">
        <v>247</v>
      </c>
      <c r="B47" s="224">
        <v>600000</v>
      </c>
      <c r="C47" s="229">
        <v>861100</v>
      </c>
      <c r="D47" s="310">
        <v>861100</v>
      </c>
      <c r="E47" s="68">
        <f t="shared" si="1"/>
        <v>100</v>
      </c>
      <c r="F47" s="117">
        <v>101039</v>
      </c>
      <c r="G47" s="191" t="s">
        <v>38</v>
      </c>
      <c r="H47" s="123"/>
      <c r="I47" s="207"/>
      <c r="J47" s="208"/>
      <c r="K47" s="208"/>
      <c r="L47" s="208"/>
    </row>
    <row r="48" spans="1:12" s="124" customFormat="1" ht="25.5" x14ac:dyDescent="0.2">
      <c r="A48" s="72" t="s">
        <v>248</v>
      </c>
      <c r="B48" s="224">
        <v>2950000</v>
      </c>
      <c r="C48" s="229">
        <v>3091291.1</v>
      </c>
      <c r="D48" s="310">
        <v>3091291.1</v>
      </c>
      <c r="E48" s="68">
        <f t="shared" si="1"/>
        <v>100</v>
      </c>
      <c r="F48" s="117">
        <v>101040</v>
      </c>
      <c r="G48" s="191" t="s">
        <v>38</v>
      </c>
      <c r="H48" s="123"/>
      <c r="I48" s="207"/>
      <c r="J48" s="208"/>
      <c r="K48" s="208"/>
      <c r="L48" s="208"/>
    </row>
    <row r="49" spans="1:12" s="124" customFormat="1" ht="25.5" x14ac:dyDescent="0.2">
      <c r="A49" s="72" t="s">
        <v>249</v>
      </c>
      <c r="B49" s="224">
        <v>1600000</v>
      </c>
      <c r="C49" s="229">
        <v>1543099</v>
      </c>
      <c r="D49" s="310">
        <v>1543099</v>
      </c>
      <c r="E49" s="68">
        <f t="shared" si="1"/>
        <v>100</v>
      </c>
      <c r="F49" s="117">
        <v>101041</v>
      </c>
      <c r="G49" s="191" t="s">
        <v>38</v>
      </c>
      <c r="H49" s="123"/>
      <c r="I49" s="207"/>
      <c r="J49" s="208"/>
      <c r="K49" s="208"/>
      <c r="L49" s="208"/>
    </row>
    <row r="50" spans="1:12" s="124" customFormat="1" x14ac:dyDescent="0.2">
      <c r="A50" s="72" t="s">
        <v>250</v>
      </c>
      <c r="B50" s="224">
        <v>850000</v>
      </c>
      <c r="C50" s="229">
        <v>581563</v>
      </c>
      <c r="D50" s="310">
        <v>581563</v>
      </c>
      <c r="E50" s="68">
        <f t="shared" si="1"/>
        <v>100</v>
      </c>
      <c r="F50" s="117">
        <v>101042</v>
      </c>
      <c r="G50" s="191" t="s">
        <v>38</v>
      </c>
      <c r="H50" s="123"/>
      <c r="I50" s="207"/>
      <c r="J50" s="208"/>
      <c r="K50" s="208"/>
      <c r="L50" s="208"/>
    </row>
    <row r="51" spans="1:12" s="124" customFormat="1" x14ac:dyDescent="0.2">
      <c r="A51" s="72" t="s">
        <v>251</v>
      </c>
      <c r="B51" s="224">
        <v>1000000</v>
      </c>
      <c r="C51" s="229">
        <v>2900000</v>
      </c>
      <c r="D51" s="310">
        <v>2438827.0699999998</v>
      </c>
      <c r="E51" s="68">
        <f t="shared" si="1"/>
        <v>84.097485172413784</v>
      </c>
      <c r="F51" s="117">
        <v>101043</v>
      </c>
      <c r="G51" s="191" t="s">
        <v>38</v>
      </c>
      <c r="H51" s="123"/>
      <c r="I51" s="207"/>
      <c r="J51" s="208"/>
      <c r="K51" s="208"/>
      <c r="L51" s="208"/>
    </row>
    <row r="52" spans="1:12" s="124" customFormat="1" x14ac:dyDescent="0.2">
      <c r="A52" s="72" t="s">
        <v>252</v>
      </c>
      <c r="B52" s="224">
        <v>550000</v>
      </c>
      <c r="C52" s="229">
        <v>0</v>
      </c>
      <c r="D52" s="310">
        <v>0</v>
      </c>
      <c r="E52" s="68">
        <v>0</v>
      </c>
      <c r="F52" s="117">
        <v>101044</v>
      </c>
      <c r="G52" s="191" t="s">
        <v>38</v>
      </c>
      <c r="H52" s="123"/>
      <c r="I52" s="207"/>
      <c r="J52" s="208"/>
      <c r="K52" s="208"/>
      <c r="L52" s="208"/>
    </row>
    <row r="53" spans="1:12" s="124" customFormat="1" x14ac:dyDescent="0.2">
      <c r="A53" s="72" t="s">
        <v>253</v>
      </c>
      <c r="B53" s="224">
        <v>1500000</v>
      </c>
      <c r="C53" s="229">
        <v>70000</v>
      </c>
      <c r="D53" s="310">
        <v>62109.3</v>
      </c>
      <c r="E53" s="68">
        <f t="shared" si="1"/>
        <v>88.727571428571423</v>
      </c>
      <c r="F53" s="117">
        <v>101045</v>
      </c>
      <c r="G53" s="191" t="s">
        <v>38</v>
      </c>
      <c r="H53" s="123"/>
      <c r="I53" s="207"/>
      <c r="J53" s="208"/>
      <c r="K53" s="208"/>
      <c r="L53" s="208"/>
    </row>
    <row r="54" spans="1:12" s="124" customFormat="1" x14ac:dyDescent="0.2">
      <c r="A54" s="72" t="s">
        <v>254</v>
      </c>
      <c r="B54" s="224">
        <v>1500000</v>
      </c>
      <c r="C54" s="229">
        <v>4000000</v>
      </c>
      <c r="D54" s="310">
        <v>1199865.55</v>
      </c>
      <c r="E54" s="68">
        <f t="shared" si="1"/>
        <v>29.996638749999999</v>
      </c>
      <c r="F54" s="117">
        <v>101046</v>
      </c>
      <c r="G54" s="191" t="s">
        <v>38</v>
      </c>
      <c r="H54" s="123"/>
      <c r="I54" s="207"/>
      <c r="J54" s="208"/>
      <c r="K54" s="208"/>
      <c r="L54" s="208"/>
    </row>
    <row r="55" spans="1:12" s="124" customFormat="1" ht="25.5" x14ac:dyDescent="0.2">
      <c r="A55" s="72" t="s">
        <v>255</v>
      </c>
      <c r="B55" s="224">
        <v>1600000</v>
      </c>
      <c r="C55" s="229">
        <v>1658000</v>
      </c>
      <c r="D55" s="310">
        <v>410740.02</v>
      </c>
      <c r="E55" s="68">
        <f t="shared" si="1"/>
        <v>24.773221954161642</v>
      </c>
      <c r="F55" s="117">
        <v>101047</v>
      </c>
      <c r="G55" s="191" t="s">
        <v>38</v>
      </c>
      <c r="H55" s="123"/>
      <c r="I55" s="207"/>
      <c r="J55" s="208"/>
      <c r="K55" s="208"/>
      <c r="L55" s="208"/>
    </row>
    <row r="56" spans="1:12" s="124" customFormat="1" ht="25.5" x14ac:dyDescent="0.2">
      <c r="A56" s="72" t="s">
        <v>256</v>
      </c>
      <c r="B56" s="224">
        <v>673000</v>
      </c>
      <c r="C56" s="229">
        <v>700000</v>
      </c>
      <c r="D56" s="310">
        <v>61190</v>
      </c>
      <c r="E56" s="68">
        <f t="shared" si="1"/>
        <v>8.7414285714285711</v>
      </c>
      <c r="F56" s="117">
        <v>101048</v>
      </c>
      <c r="G56" s="191" t="s">
        <v>38</v>
      </c>
      <c r="H56" s="123"/>
      <c r="I56" s="207"/>
      <c r="J56" s="208"/>
      <c r="K56" s="208"/>
      <c r="L56" s="208"/>
    </row>
    <row r="57" spans="1:12" s="124" customFormat="1" ht="25.5" x14ac:dyDescent="0.2">
      <c r="A57" s="72" t="s">
        <v>257</v>
      </c>
      <c r="B57" s="224">
        <v>2500000</v>
      </c>
      <c r="C57" s="229">
        <v>1803045</v>
      </c>
      <c r="D57" s="310">
        <v>1803045</v>
      </c>
      <c r="E57" s="68">
        <f t="shared" si="1"/>
        <v>100</v>
      </c>
      <c r="F57" s="117">
        <v>101049</v>
      </c>
      <c r="G57" s="191" t="s">
        <v>38</v>
      </c>
      <c r="H57" s="123"/>
      <c r="I57" s="207"/>
      <c r="J57" s="208"/>
      <c r="K57" s="208"/>
      <c r="L57" s="208"/>
    </row>
    <row r="58" spans="1:12" s="124" customFormat="1" x14ac:dyDescent="0.2">
      <c r="A58" s="72" t="s">
        <v>258</v>
      </c>
      <c r="B58" s="224">
        <v>2460000</v>
      </c>
      <c r="C58" s="229">
        <v>215000</v>
      </c>
      <c r="D58" s="310">
        <v>195778</v>
      </c>
      <c r="E58" s="68">
        <f t="shared" si="1"/>
        <v>91.059534883720929</v>
      </c>
      <c r="F58" s="117">
        <v>101050</v>
      </c>
      <c r="G58" s="191" t="s">
        <v>38</v>
      </c>
      <c r="H58" s="123"/>
      <c r="I58" s="207"/>
      <c r="J58" s="208"/>
      <c r="K58" s="208"/>
      <c r="L58" s="208"/>
    </row>
    <row r="59" spans="1:12" s="124" customFormat="1" x14ac:dyDescent="0.2">
      <c r="A59" s="72" t="s">
        <v>259</v>
      </c>
      <c r="B59" s="224">
        <v>800000</v>
      </c>
      <c r="C59" s="229">
        <v>2000000</v>
      </c>
      <c r="D59" s="310">
        <v>1878661</v>
      </c>
      <c r="E59" s="68">
        <f t="shared" si="1"/>
        <v>93.933049999999994</v>
      </c>
      <c r="F59" s="117">
        <v>101051</v>
      </c>
      <c r="G59" s="191" t="s">
        <v>38</v>
      </c>
      <c r="H59" s="123"/>
      <c r="I59" s="207"/>
      <c r="J59" s="208"/>
      <c r="K59" s="208"/>
      <c r="L59" s="208"/>
    </row>
    <row r="60" spans="1:12" s="124" customFormat="1" ht="25.5" x14ac:dyDescent="0.2">
      <c r="A60" s="72" t="s">
        <v>260</v>
      </c>
      <c r="B60" s="224">
        <v>500000</v>
      </c>
      <c r="C60" s="229">
        <v>0</v>
      </c>
      <c r="D60" s="310">
        <v>0</v>
      </c>
      <c r="E60" s="68">
        <v>0</v>
      </c>
      <c r="F60" s="117">
        <v>101053</v>
      </c>
      <c r="G60" s="191" t="s">
        <v>38</v>
      </c>
      <c r="H60" s="123"/>
      <c r="I60" s="207"/>
      <c r="J60" s="208"/>
      <c r="K60" s="208"/>
      <c r="L60" s="208"/>
    </row>
    <row r="61" spans="1:12" s="124" customFormat="1" ht="25.5" x14ac:dyDescent="0.2">
      <c r="A61" s="72" t="s">
        <v>261</v>
      </c>
      <c r="B61" s="224">
        <v>4500000</v>
      </c>
      <c r="C61" s="229">
        <v>320000</v>
      </c>
      <c r="D61" s="310">
        <v>299596</v>
      </c>
      <c r="E61" s="68">
        <f t="shared" si="1"/>
        <v>93.623750000000001</v>
      </c>
      <c r="F61" s="117">
        <v>101054</v>
      </c>
      <c r="G61" s="191" t="s">
        <v>38</v>
      </c>
      <c r="H61" s="123"/>
      <c r="I61" s="207"/>
      <c r="J61" s="208"/>
      <c r="K61" s="208"/>
      <c r="L61" s="208"/>
    </row>
    <row r="62" spans="1:12" s="124" customFormat="1" x14ac:dyDescent="0.2">
      <c r="A62" s="72" t="s">
        <v>262</v>
      </c>
      <c r="B62" s="224">
        <v>750000</v>
      </c>
      <c r="C62" s="229">
        <v>1006555</v>
      </c>
      <c r="D62" s="310">
        <v>1006555</v>
      </c>
      <c r="E62" s="68">
        <f t="shared" si="1"/>
        <v>100</v>
      </c>
      <c r="F62" s="117">
        <v>101055</v>
      </c>
      <c r="G62" s="191" t="s">
        <v>38</v>
      </c>
      <c r="H62" s="123"/>
      <c r="I62" s="207"/>
      <c r="J62" s="208"/>
      <c r="K62" s="208"/>
      <c r="L62" s="208"/>
    </row>
    <row r="63" spans="1:12" s="124" customFormat="1" ht="25.5" x14ac:dyDescent="0.2">
      <c r="A63" s="72" t="s">
        <v>263</v>
      </c>
      <c r="B63" s="224">
        <v>1100000</v>
      </c>
      <c r="C63" s="229">
        <v>97565</v>
      </c>
      <c r="D63" s="310">
        <v>97565</v>
      </c>
      <c r="E63" s="68">
        <f t="shared" si="1"/>
        <v>100</v>
      </c>
      <c r="F63" s="117">
        <v>101056</v>
      </c>
      <c r="G63" s="191" t="s">
        <v>38</v>
      </c>
      <c r="H63" s="123"/>
      <c r="I63" s="207"/>
      <c r="J63" s="208"/>
      <c r="K63" s="208"/>
      <c r="L63" s="208"/>
    </row>
    <row r="64" spans="1:12" s="124" customFormat="1" ht="13.5" thickBot="1" x14ac:dyDescent="0.25">
      <c r="A64" s="312" t="s">
        <v>264</v>
      </c>
      <c r="B64" s="222">
        <v>1500000</v>
      </c>
      <c r="C64" s="344">
        <v>0</v>
      </c>
      <c r="D64" s="313">
        <v>0</v>
      </c>
      <c r="E64" s="223">
        <v>0</v>
      </c>
      <c r="F64" s="117">
        <v>101057</v>
      </c>
      <c r="G64" s="191" t="s">
        <v>38</v>
      </c>
      <c r="H64" s="123"/>
      <c r="I64" s="207"/>
      <c r="J64" s="208"/>
      <c r="K64" s="208"/>
      <c r="L64" s="208"/>
    </row>
    <row r="65" spans="1:12" s="124" customFormat="1" ht="13.5" thickTop="1" x14ac:dyDescent="0.2">
      <c r="A65" s="293"/>
      <c r="B65" s="187"/>
      <c r="C65" s="229"/>
      <c r="D65" s="229"/>
      <c r="E65" s="74"/>
      <c r="F65" s="117"/>
      <c r="G65" s="191"/>
      <c r="H65" s="123"/>
      <c r="I65" s="207"/>
      <c r="J65" s="208"/>
      <c r="K65" s="208"/>
      <c r="L65" s="208"/>
    </row>
    <row r="66" spans="1:12" s="124" customFormat="1" ht="13.5" thickBot="1" x14ac:dyDescent="0.25">
      <c r="A66" s="293"/>
      <c r="B66" s="187"/>
      <c r="C66" s="229"/>
      <c r="D66" s="229"/>
      <c r="E66" s="59" t="s">
        <v>18</v>
      </c>
      <c r="F66" s="117"/>
      <c r="G66" s="191"/>
      <c r="H66" s="123"/>
      <c r="I66" s="207"/>
      <c r="J66" s="208"/>
      <c r="K66" s="208"/>
      <c r="L66" s="208"/>
    </row>
    <row r="67" spans="1:12" s="124" customFormat="1" ht="14.25" thickTop="1" thickBot="1" x14ac:dyDescent="0.25">
      <c r="A67" s="60" t="s">
        <v>5</v>
      </c>
      <c r="B67" s="61" t="s">
        <v>0</v>
      </c>
      <c r="C67" s="62" t="s">
        <v>1</v>
      </c>
      <c r="D67" s="63" t="s">
        <v>4</v>
      </c>
      <c r="E67" s="64" t="s">
        <v>6</v>
      </c>
      <c r="F67" s="117"/>
      <c r="G67" s="191"/>
      <c r="H67" s="123"/>
      <c r="I67" s="207"/>
      <c r="J67" s="208"/>
      <c r="K67" s="208"/>
      <c r="L67" s="208"/>
    </row>
    <row r="68" spans="1:12" s="124" customFormat="1" ht="39" thickTop="1" x14ac:dyDescent="0.2">
      <c r="A68" s="72" t="s">
        <v>265</v>
      </c>
      <c r="B68" s="224">
        <v>1500000</v>
      </c>
      <c r="C68" s="229">
        <v>5000000</v>
      </c>
      <c r="D68" s="310">
        <v>4482955.3600000003</v>
      </c>
      <c r="E68" s="68">
        <f t="shared" si="1"/>
        <v>89.659107200000008</v>
      </c>
      <c r="F68" s="117">
        <v>101058</v>
      </c>
      <c r="G68" s="191" t="s">
        <v>38</v>
      </c>
      <c r="H68" s="123"/>
      <c r="I68" s="207"/>
      <c r="J68" s="208"/>
      <c r="K68" s="208"/>
      <c r="L68" s="208"/>
    </row>
    <row r="69" spans="1:12" s="124" customFormat="1" x14ac:dyDescent="0.2">
      <c r="A69" s="72" t="s">
        <v>266</v>
      </c>
      <c r="B69" s="224">
        <v>1800000</v>
      </c>
      <c r="C69" s="229">
        <v>4500000</v>
      </c>
      <c r="D69" s="310">
        <v>431073</v>
      </c>
      <c r="E69" s="68">
        <f t="shared" si="1"/>
        <v>9.5793999999999997</v>
      </c>
      <c r="F69" s="117">
        <v>101059</v>
      </c>
      <c r="G69" s="191" t="s">
        <v>38</v>
      </c>
      <c r="H69" s="123"/>
      <c r="I69" s="207"/>
      <c r="J69" s="208"/>
      <c r="K69" s="208"/>
      <c r="L69" s="208"/>
    </row>
    <row r="70" spans="1:12" s="124" customFormat="1" x14ac:dyDescent="0.2">
      <c r="A70" s="72" t="s">
        <v>267</v>
      </c>
      <c r="B70" s="224">
        <v>1500000</v>
      </c>
      <c r="C70" s="229">
        <v>3000000</v>
      </c>
      <c r="D70" s="310">
        <v>2485133.96</v>
      </c>
      <c r="E70" s="68">
        <f t="shared" si="1"/>
        <v>82.837798666666657</v>
      </c>
      <c r="F70" s="117">
        <v>101060</v>
      </c>
      <c r="G70" s="191" t="s">
        <v>38</v>
      </c>
      <c r="H70" s="123"/>
      <c r="I70" s="207"/>
      <c r="J70" s="208"/>
      <c r="K70" s="208"/>
      <c r="L70" s="208"/>
    </row>
    <row r="71" spans="1:12" s="124" customFormat="1" x14ac:dyDescent="0.2">
      <c r="A71" s="72" t="s">
        <v>268</v>
      </c>
      <c r="B71" s="224">
        <v>750000</v>
      </c>
      <c r="C71" s="229">
        <v>833172</v>
      </c>
      <c r="D71" s="310">
        <v>833172</v>
      </c>
      <c r="E71" s="68">
        <f t="shared" si="1"/>
        <v>100</v>
      </c>
      <c r="F71" s="117">
        <v>101061</v>
      </c>
      <c r="G71" s="191" t="s">
        <v>38</v>
      </c>
      <c r="H71" s="123"/>
      <c r="I71" s="207"/>
      <c r="J71" s="208"/>
      <c r="K71" s="208"/>
      <c r="L71" s="208"/>
    </row>
    <row r="72" spans="1:12" s="124" customFormat="1" x14ac:dyDescent="0.2">
      <c r="A72" s="72" t="s">
        <v>269</v>
      </c>
      <c r="B72" s="224">
        <v>688000</v>
      </c>
      <c r="C72" s="229">
        <v>828226.8</v>
      </c>
      <c r="D72" s="310">
        <v>828226.8</v>
      </c>
      <c r="E72" s="68">
        <f t="shared" si="1"/>
        <v>100</v>
      </c>
      <c r="F72" s="117">
        <v>101100</v>
      </c>
      <c r="G72" s="191" t="s">
        <v>38</v>
      </c>
      <c r="H72" s="123"/>
      <c r="I72" s="207"/>
      <c r="J72" s="208"/>
      <c r="K72" s="208"/>
      <c r="L72" s="208"/>
    </row>
    <row r="73" spans="1:12" s="124" customFormat="1" ht="25.5" x14ac:dyDescent="0.2">
      <c r="A73" s="72" t="s">
        <v>270</v>
      </c>
      <c r="B73" s="224">
        <v>3300000</v>
      </c>
      <c r="C73" s="229">
        <v>130000</v>
      </c>
      <c r="D73" s="310">
        <v>125000</v>
      </c>
      <c r="E73" s="68">
        <f t="shared" si="1"/>
        <v>96.15384615384616</v>
      </c>
      <c r="F73" s="117">
        <v>101101</v>
      </c>
      <c r="G73" s="191" t="s">
        <v>38</v>
      </c>
      <c r="H73" s="123"/>
      <c r="I73" s="207"/>
      <c r="J73" s="208"/>
      <c r="K73" s="208"/>
      <c r="L73" s="208"/>
    </row>
    <row r="74" spans="1:12" s="124" customFormat="1" x14ac:dyDescent="0.2">
      <c r="A74" s="72" t="s">
        <v>271</v>
      </c>
      <c r="B74" s="224">
        <v>609000</v>
      </c>
      <c r="C74" s="229">
        <v>588349.5</v>
      </c>
      <c r="D74" s="310">
        <v>588349.5</v>
      </c>
      <c r="E74" s="68">
        <f t="shared" si="1"/>
        <v>100</v>
      </c>
      <c r="F74" s="117">
        <v>101102</v>
      </c>
      <c r="G74" s="191" t="s">
        <v>38</v>
      </c>
      <c r="H74" s="123"/>
      <c r="I74" s="207"/>
      <c r="J74" s="208"/>
      <c r="K74" s="208"/>
      <c r="L74" s="208"/>
    </row>
    <row r="75" spans="1:12" s="124" customFormat="1" x14ac:dyDescent="0.2">
      <c r="A75" s="72" t="s">
        <v>272</v>
      </c>
      <c r="B75" s="224">
        <v>494000</v>
      </c>
      <c r="C75" s="229">
        <v>414262</v>
      </c>
      <c r="D75" s="310">
        <v>414262</v>
      </c>
      <c r="E75" s="68">
        <f t="shared" si="1"/>
        <v>100</v>
      </c>
      <c r="F75" s="117">
        <v>101103</v>
      </c>
      <c r="G75" s="191" t="s">
        <v>38</v>
      </c>
      <c r="H75" s="123"/>
      <c r="I75" s="207"/>
      <c r="J75" s="208"/>
      <c r="K75" s="208"/>
      <c r="L75" s="208"/>
    </row>
    <row r="76" spans="1:12" s="124" customFormat="1" x14ac:dyDescent="0.2">
      <c r="A76" s="72" t="s">
        <v>273</v>
      </c>
      <c r="B76" s="224">
        <v>471000</v>
      </c>
      <c r="C76" s="229">
        <v>1877418.54</v>
      </c>
      <c r="D76" s="310">
        <v>1877418.54</v>
      </c>
      <c r="E76" s="68">
        <f t="shared" si="1"/>
        <v>100</v>
      </c>
      <c r="F76" s="117">
        <v>101104</v>
      </c>
      <c r="G76" s="191" t="s">
        <v>38</v>
      </c>
      <c r="H76" s="123"/>
      <c r="I76" s="207"/>
      <c r="J76" s="208"/>
      <c r="K76" s="208"/>
      <c r="L76" s="208"/>
    </row>
    <row r="77" spans="1:12" s="124" customFormat="1" x14ac:dyDescent="0.2">
      <c r="A77" s="72" t="s">
        <v>274</v>
      </c>
      <c r="B77" s="224">
        <v>1444000</v>
      </c>
      <c r="C77" s="229">
        <v>240924</v>
      </c>
      <c r="D77" s="310">
        <v>240924</v>
      </c>
      <c r="E77" s="68">
        <f t="shared" si="1"/>
        <v>100</v>
      </c>
      <c r="F77" s="117">
        <v>101105</v>
      </c>
      <c r="G77" s="191" t="s">
        <v>38</v>
      </c>
      <c r="H77" s="123"/>
      <c r="I77" s="207"/>
      <c r="J77" s="208"/>
      <c r="K77" s="208"/>
      <c r="L77" s="208"/>
    </row>
    <row r="78" spans="1:12" s="124" customFormat="1" x14ac:dyDescent="0.2">
      <c r="A78" s="72" t="s">
        <v>275</v>
      </c>
      <c r="B78" s="224">
        <v>766000</v>
      </c>
      <c r="C78" s="229">
        <v>79500</v>
      </c>
      <c r="D78" s="310">
        <v>0</v>
      </c>
      <c r="E78" s="68">
        <f t="shared" si="1"/>
        <v>0</v>
      </c>
      <c r="F78" s="117">
        <v>101106</v>
      </c>
      <c r="G78" s="191" t="s">
        <v>38</v>
      </c>
      <c r="H78" s="123"/>
      <c r="I78" s="207"/>
      <c r="J78" s="208"/>
      <c r="K78" s="208"/>
      <c r="L78" s="208"/>
    </row>
    <row r="79" spans="1:12" s="124" customFormat="1" x14ac:dyDescent="0.2">
      <c r="A79" s="72" t="s">
        <v>276</v>
      </c>
      <c r="B79" s="224">
        <v>586000</v>
      </c>
      <c r="C79" s="229">
        <v>0</v>
      </c>
      <c r="D79" s="310">
        <v>0</v>
      </c>
      <c r="E79" s="68">
        <v>0</v>
      </c>
      <c r="F79" s="117">
        <v>101107</v>
      </c>
      <c r="G79" s="191" t="s">
        <v>38</v>
      </c>
      <c r="H79" s="123"/>
      <c r="I79" s="207"/>
      <c r="J79" s="208"/>
      <c r="K79" s="208"/>
      <c r="L79" s="208"/>
    </row>
    <row r="80" spans="1:12" s="124" customFormat="1" x14ac:dyDescent="0.2">
      <c r="A80" s="72" t="s">
        <v>277</v>
      </c>
      <c r="B80" s="224">
        <v>2930000</v>
      </c>
      <c r="C80" s="229">
        <v>6095247.5099999998</v>
      </c>
      <c r="D80" s="310">
        <v>6091701</v>
      </c>
      <c r="E80" s="68">
        <f t="shared" si="1"/>
        <v>99.941815160185357</v>
      </c>
      <c r="F80" s="117">
        <v>101108</v>
      </c>
      <c r="G80" s="191" t="s">
        <v>38</v>
      </c>
      <c r="H80" s="123"/>
      <c r="I80" s="207"/>
      <c r="J80" s="208"/>
      <c r="K80" s="208"/>
      <c r="L80" s="208"/>
    </row>
    <row r="81" spans="1:12" s="124" customFormat="1" ht="25.5" x14ac:dyDescent="0.2">
      <c r="A81" s="72" t="s">
        <v>278</v>
      </c>
      <c r="B81" s="224">
        <v>6500000</v>
      </c>
      <c r="C81" s="229">
        <v>8900000</v>
      </c>
      <c r="D81" s="310">
        <v>7143119</v>
      </c>
      <c r="E81" s="68">
        <f t="shared" si="1"/>
        <v>80.259764044943822</v>
      </c>
      <c r="F81" s="117">
        <v>101110</v>
      </c>
      <c r="G81" s="191" t="s">
        <v>38</v>
      </c>
      <c r="H81" s="123"/>
      <c r="I81" s="207"/>
      <c r="J81" s="208"/>
      <c r="K81" s="208"/>
      <c r="L81" s="208"/>
    </row>
    <row r="82" spans="1:12" s="124" customFormat="1" x14ac:dyDescent="0.2">
      <c r="A82" s="72" t="s">
        <v>279</v>
      </c>
      <c r="B82" s="224">
        <v>0</v>
      </c>
      <c r="C82" s="229">
        <v>640000</v>
      </c>
      <c r="D82" s="310">
        <v>310040</v>
      </c>
      <c r="E82" s="68">
        <f t="shared" si="1"/>
        <v>48.443750000000001</v>
      </c>
      <c r="F82" s="117">
        <v>101113</v>
      </c>
      <c r="G82" s="191" t="s">
        <v>38</v>
      </c>
      <c r="H82" s="123"/>
      <c r="I82" s="207"/>
      <c r="J82" s="208"/>
      <c r="K82" s="208"/>
      <c r="L82" s="208"/>
    </row>
    <row r="83" spans="1:12" s="124" customFormat="1" ht="25.5" x14ac:dyDescent="0.2">
      <c r="A83" s="72" t="s">
        <v>280</v>
      </c>
      <c r="B83" s="224">
        <v>0</v>
      </c>
      <c r="C83" s="229">
        <v>100000</v>
      </c>
      <c r="D83" s="310">
        <v>38989.1</v>
      </c>
      <c r="E83" s="68">
        <f t="shared" si="1"/>
        <v>38.989100000000001</v>
      </c>
      <c r="F83" s="117">
        <v>101114</v>
      </c>
      <c r="G83" s="191" t="s">
        <v>38</v>
      </c>
      <c r="H83" s="123"/>
      <c r="I83" s="207"/>
      <c r="J83" s="208"/>
      <c r="K83" s="208"/>
      <c r="L83" s="208"/>
    </row>
    <row r="84" spans="1:12" s="124" customFormat="1" x14ac:dyDescent="0.2">
      <c r="A84" s="72" t="s">
        <v>281</v>
      </c>
      <c r="B84" s="224">
        <v>0</v>
      </c>
      <c r="C84" s="229">
        <v>166375</v>
      </c>
      <c r="D84" s="310">
        <v>166375</v>
      </c>
      <c r="E84" s="68">
        <f t="shared" si="1"/>
        <v>100</v>
      </c>
      <c r="F84" s="117">
        <v>101115</v>
      </c>
      <c r="G84" s="191" t="s">
        <v>38</v>
      </c>
      <c r="H84" s="123"/>
      <c r="I84" s="207"/>
      <c r="J84" s="208"/>
      <c r="K84" s="208"/>
      <c r="L84" s="208"/>
    </row>
    <row r="85" spans="1:12" s="124" customFormat="1" x14ac:dyDescent="0.2">
      <c r="A85" s="72" t="s">
        <v>282</v>
      </c>
      <c r="B85" s="224">
        <v>0</v>
      </c>
      <c r="C85" s="229">
        <v>900000</v>
      </c>
      <c r="D85" s="310">
        <v>861520</v>
      </c>
      <c r="E85" s="68">
        <f t="shared" si="1"/>
        <v>95.724444444444444</v>
      </c>
      <c r="F85" s="117">
        <v>101116</v>
      </c>
      <c r="G85" s="191" t="s">
        <v>38</v>
      </c>
      <c r="H85" s="123"/>
      <c r="I85" s="207"/>
      <c r="J85" s="208"/>
      <c r="K85" s="208"/>
      <c r="L85" s="208"/>
    </row>
    <row r="86" spans="1:12" s="124" customFormat="1" x14ac:dyDescent="0.2">
      <c r="A86" s="72" t="s">
        <v>283</v>
      </c>
      <c r="B86" s="224">
        <v>0</v>
      </c>
      <c r="C86" s="229">
        <v>800000</v>
      </c>
      <c r="D86" s="310">
        <v>621227.4</v>
      </c>
      <c r="E86" s="68">
        <f t="shared" si="1"/>
        <v>77.653424999999999</v>
      </c>
      <c r="F86" s="117">
        <v>101120</v>
      </c>
      <c r="G86" s="191" t="s">
        <v>38</v>
      </c>
      <c r="H86" s="123"/>
      <c r="I86" s="207"/>
      <c r="J86" s="208"/>
      <c r="K86" s="208"/>
      <c r="L86" s="208"/>
    </row>
    <row r="87" spans="1:12" s="124" customFormat="1" ht="25.5" x14ac:dyDescent="0.2">
      <c r="A87" s="72" t="s">
        <v>284</v>
      </c>
      <c r="B87" s="224">
        <v>0</v>
      </c>
      <c r="C87" s="229">
        <v>16940</v>
      </c>
      <c r="D87" s="310">
        <v>16940</v>
      </c>
      <c r="E87" s="68">
        <f t="shared" si="1"/>
        <v>100</v>
      </c>
      <c r="F87" s="117">
        <v>101126</v>
      </c>
      <c r="G87" s="191" t="s">
        <v>38</v>
      </c>
      <c r="H87" s="123"/>
      <c r="I87" s="207"/>
      <c r="J87" s="208"/>
      <c r="K87" s="208"/>
      <c r="L87" s="208"/>
    </row>
    <row r="88" spans="1:12" s="124" customFormat="1" x14ac:dyDescent="0.2">
      <c r="A88" s="72" t="s">
        <v>285</v>
      </c>
      <c r="B88" s="224">
        <v>0</v>
      </c>
      <c r="C88" s="229">
        <v>500000</v>
      </c>
      <c r="D88" s="310">
        <v>0</v>
      </c>
      <c r="E88" s="68">
        <f t="shared" si="1"/>
        <v>0</v>
      </c>
      <c r="F88" s="117">
        <v>101127</v>
      </c>
      <c r="G88" s="191" t="s">
        <v>38</v>
      </c>
      <c r="H88" s="123"/>
      <c r="I88" s="207"/>
      <c r="J88" s="208"/>
      <c r="K88" s="208"/>
      <c r="L88" s="208"/>
    </row>
    <row r="89" spans="1:12" s="124" customFormat="1" x14ac:dyDescent="0.2">
      <c r="A89" s="72" t="s">
        <v>286</v>
      </c>
      <c r="B89" s="224">
        <v>0</v>
      </c>
      <c r="C89" s="229">
        <v>200000</v>
      </c>
      <c r="D89" s="310">
        <v>113740</v>
      </c>
      <c r="E89" s="68">
        <f t="shared" si="1"/>
        <v>56.87</v>
      </c>
      <c r="F89" s="117">
        <v>101128</v>
      </c>
      <c r="G89" s="191" t="s">
        <v>38</v>
      </c>
      <c r="H89" s="123"/>
      <c r="I89" s="207"/>
      <c r="J89" s="208"/>
      <c r="K89" s="208"/>
      <c r="L89" s="208"/>
    </row>
    <row r="90" spans="1:12" s="124" customFormat="1" x14ac:dyDescent="0.2">
      <c r="A90" s="72" t="s">
        <v>287</v>
      </c>
      <c r="B90" s="224">
        <v>0</v>
      </c>
      <c r="C90" s="229">
        <v>1776807.12</v>
      </c>
      <c r="D90" s="310">
        <v>1776807.12</v>
      </c>
      <c r="E90" s="68">
        <f t="shared" si="1"/>
        <v>100</v>
      </c>
      <c r="F90" s="117">
        <v>101129</v>
      </c>
      <c r="G90" s="191" t="s">
        <v>38</v>
      </c>
      <c r="H90" s="123"/>
      <c r="I90" s="207"/>
      <c r="J90" s="208"/>
      <c r="K90" s="208"/>
      <c r="L90" s="208"/>
    </row>
    <row r="91" spans="1:12" s="124" customFormat="1" ht="25.5" x14ac:dyDescent="0.2">
      <c r="A91" s="72" t="s">
        <v>288</v>
      </c>
      <c r="B91" s="224">
        <v>0</v>
      </c>
      <c r="C91" s="229">
        <v>415500</v>
      </c>
      <c r="D91" s="310">
        <v>232722</v>
      </c>
      <c r="E91" s="68">
        <f t="shared" si="1"/>
        <v>56.010108303249098</v>
      </c>
      <c r="F91" s="117">
        <v>101130</v>
      </c>
      <c r="G91" s="191" t="s">
        <v>38</v>
      </c>
      <c r="H91" s="123"/>
      <c r="I91" s="207"/>
      <c r="J91" s="208"/>
      <c r="K91" s="208"/>
      <c r="L91" s="208"/>
    </row>
    <row r="92" spans="1:12" s="124" customFormat="1" ht="25.5" x14ac:dyDescent="0.2">
      <c r="A92" s="72" t="s">
        <v>289</v>
      </c>
      <c r="B92" s="224">
        <v>0</v>
      </c>
      <c r="C92" s="229">
        <v>500000</v>
      </c>
      <c r="D92" s="310">
        <v>306735</v>
      </c>
      <c r="E92" s="68">
        <f t="shared" si="1"/>
        <v>61.346999999999994</v>
      </c>
      <c r="F92" s="117">
        <v>101131</v>
      </c>
      <c r="G92" s="191" t="s">
        <v>38</v>
      </c>
      <c r="H92" s="123"/>
      <c r="I92" s="207"/>
      <c r="J92" s="208"/>
      <c r="K92" s="208"/>
      <c r="L92" s="208"/>
    </row>
    <row r="93" spans="1:12" s="124" customFormat="1" ht="25.5" x14ac:dyDescent="0.2">
      <c r="A93" s="72" t="s">
        <v>290</v>
      </c>
      <c r="B93" s="224">
        <v>0</v>
      </c>
      <c r="C93" s="229">
        <v>1000000</v>
      </c>
      <c r="D93" s="310">
        <v>781083</v>
      </c>
      <c r="E93" s="68">
        <f t="shared" si="1"/>
        <v>78.1083</v>
      </c>
      <c r="F93" s="117">
        <v>101133</v>
      </c>
      <c r="G93" s="191" t="s">
        <v>38</v>
      </c>
      <c r="H93" s="123"/>
      <c r="I93" s="207"/>
      <c r="J93" s="208"/>
      <c r="K93" s="208"/>
      <c r="L93" s="208"/>
    </row>
    <row r="94" spans="1:12" s="124" customFormat="1" ht="25.5" x14ac:dyDescent="0.2">
      <c r="A94" s="72" t="s">
        <v>291</v>
      </c>
      <c r="B94" s="224">
        <v>0</v>
      </c>
      <c r="C94" s="229">
        <v>130000</v>
      </c>
      <c r="D94" s="310">
        <v>0</v>
      </c>
      <c r="E94" s="68">
        <f t="shared" si="1"/>
        <v>0</v>
      </c>
      <c r="F94" s="117">
        <v>101141</v>
      </c>
      <c r="G94" s="191" t="s">
        <v>38</v>
      </c>
      <c r="H94" s="123"/>
      <c r="I94" s="207"/>
      <c r="J94" s="208"/>
      <c r="K94" s="208"/>
      <c r="L94" s="208"/>
    </row>
    <row r="95" spans="1:12" s="124" customFormat="1" ht="25.5" x14ac:dyDescent="0.2">
      <c r="A95" s="72" t="s">
        <v>292</v>
      </c>
      <c r="B95" s="224">
        <v>0</v>
      </c>
      <c r="C95" s="229">
        <v>400000</v>
      </c>
      <c r="D95" s="310">
        <v>110352</v>
      </c>
      <c r="E95" s="68">
        <f t="shared" si="1"/>
        <v>27.588000000000001</v>
      </c>
      <c r="F95" s="117">
        <v>101142</v>
      </c>
      <c r="G95" s="191" t="s">
        <v>38</v>
      </c>
      <c r="H95" s="123"/>
      <c r="I95" s="207"/>
      <c r="J95" s="208"/>
      <c r="K95" s="208"/>
      <c r="L95" s="208"/>
    </row>
    <row r="96" spans="1:12" s="124" customFormat="1" x14ac:dyDescent="0.2">
      <c r="A96" s="72" t="s">
        <v>293</v>
      </c>
      <c r="B96" s="224">
        <v>0</v>
      </c>
      <c r="C96" s="229">
        <v>600000</v>
      </c>
      <c r="D96" s="310">
        <v>0</v>
      </c>
      <c r="E96" s="68">
        <f t="shared" si="1"/>
        <v>0</v>
      </c>
      <c r="F96" s="117">
        <v>101173</v>
      </c>
      <c r="G96" s="191" t="s">
        <v>38</v>
      </c>
      <c r="H96" s="327">
        <f>SUM(D8:D96)</f>
        <v>124322301.69999999</v>
      </c>
      <c r="I96" s="207"/>
      <c r="J96" s="208"/>
      <c r="K96" s="208"/>
      <c r="L96" s="208"/>
    </row>
    <row r="97" spans="1:12" s="124" customFormat="1" ht="25.5" x14ac:dyDescent="0.25">
      <c r="A97" s="72" t="s">
        <v>290</v>
      </c>
      <c r="B97" s="224">
        <v>0</v>
      </c>
      <c r="C97" s="311">
        <v>76505</v>
      </c>
      <c r="D97" s="311">
        <v>0</v>
      </c>
      <c r="E97" s="68">
        <f t="shared" si="1"/>
        <v>0</v>
      </c>
      <c r="F97" s="117">
        <v>101133</v>
      </c>
      <c r="G97" s="252" t="s">
        <v>197</v>
      </c>
      <c r="H97" s="123"/>
      <c r="I97" s="6"/>
      <c r="J97" s="202"/>
      <c r="K97" s="202"/>
      <c r="L97" s="202"/>
    </row>
    <row r="98" spans="1:12" s="70" customFormat="1" ht="25.5" x14ac:dyDescent="0.2">
      <c r="A98" s="72" t="s">
        <v>294</v>
      </c>
      <c r="B98" s="224">
        <v>0</v>
      </c>
      <c r="C98" s="310">
        <v>570000</v>
      </c>
      <c r="D98" s="310">
        <v>171820</v>
      </c>
      <c r="E98" s="68">
        <f t="shared" ref="E98:E105" si="2">D98/C98*100</f>
        <v>30.143859649122806</v>
      </c>
      <c r="F98" s="117">
        <v>101144</v>
      </c>
      <c r="G98" s="252" t="s">
        <v>197</v>
      </c>
      <c r="H98" s="69"/>
    </row>
    <row r="99" spans="1:12" s="70" customFormat="1" x14ac:dyDescent="0.2">
      <c r="A99" s="72" t="s">
        <v>295</v>
      </c>
      <c r="B99" s="224">
        <v>0</v>
      </c>
      <c r="C99" s="310">
        <v>420000</v>
      </c>
      <c r="D99" s="310">
        <v>0</v>
      </c>
      <c r="E99" s="68">
        <f t="shared" si="2"/>
        <v>0</v>
      </c>
      <c r="F99" s="117">
        <v>101148</v>
      </c>
      <c r="G99" s="252" t="s">
        <v>197</v>
      </c>
      <c r="H99" s="69"/>
    </row>
    <row r="100" spans="1:12" s="70" customFormat="1" ht="25.5" x14ac:dyDescent="0.2">
      <c r="A100" s="72" t="s">
        <v>296</v>
      </c>
      <c r="B100" s="224">
        <v>0</v>
      </c>
      <c r="C100" s="310">
        <v>1240000</v>
      </c>
      <c r="D100" s="310">
        <v>459368</v>
      </c>
      <c r="E100" s="68">
        <f t="shared" si="2"/>
        <v>37.045806451612904</v>
      </c>
      <c r="F100" s="117">
        <v>101149</v>
      </c>
      <c r="G100" s="252" t="s">
        <v>197</v>
      </c>
      <c r="H100" s="69"/>
    </row>
    <row r="101" spans="1:12" s="70" customFormat="1" ht="25.5" x14ac:dyDescent="0.2">
      <c r="A101" s="72" t="s">
        <v>297</v>
      </c>
      <c r="B101" s="224">
        <v>0</v>
      </c>
      <c r="C101" s="310">
        <v>784940</v>
      </c>
      <c r="D101" s="310">
        <v>77440</v>
      </c>
      <c r="E101" s="68">
        <f t="shared" si="2"/>
        <v>9.8657222208066866</v>
      </c>
      <c r="F101" s="117">
        <v>101150</v>
      </c>
      <c r="G101" s="252" t="s">
        <v>197</v>
      </c>
      <c r="H101" s="69"/>
    </row>
    <row r="102" spans="1:12" s="70" customFormat="1" ht="25.5" x14ac:dyDescent="0.2">
      <c r="A102" s="72" t="s">
        <v>298</v>
      </c>
      <c r="B102" s="224">
        <v>0</v>
      </c>
      <c r="C102" s="310">
        <v>312500</v>
      </c>
      <c r="D102" s="310">
        <v>312500</v>
      </c>
      <c r="E102" s="68">
        <f t="shared" si="2"/>
        <v>100</v>
      </c>
      <c r="F102" s="253">
        <v>101151</v>
      </c>
      <c r="G102" s="252" t="s">
        <v>197</v>
      </c>
      <c r="H102" s="69"/>
    </row>
    <row r="103" spans="1:12" s="70" customFormat="1" ht="12.75" customHeight="1" x14ac:dyDescent="0.2">
      <c r="A103" s="72" t="s">
        <v>299</v>
      </c>
      <c r="B103" s="224">
        <v>0</v>
      </c>
      <c r="C103" s="310">
        <v>490000</v>
      </c>
      <c r="D103" s="310">
        <v>381150</v>
      </c>
      <c r="E103" s="68">
        <f t="shared" si="2"/>
        <v>77.785714285714278</v>
      </c>
      <c r="F103" s="117">
        <v>101152</v>
      </c>
      <c r="G103" s="252" t="s">
        <v>197</v>
      </c>
      <c r="H103" s="69"/>
    </row>
    <row r="104" spans="1:12" s="70" customFormat="1" ht="38.25" x14ac:dyDescent="0.2">
      <c r="A104" s="72" t="s">
        <v>300</v>
      </c>
      <c r="B104" s="224">
        <v>0</v>
      </c>
      <c r="C104" s="310">
        <v>270000</v>
      </c>
      <c r="D104" s="310">
        <v>129379</v>
      </c>
      <c r="E104" s="68">
        <f t="shared" si="2"/>
        <v>47.918148148148148</v>
      </c>
      <c r="F104" s="117">
        <v>101155</v>
      </c>
      <c r="G104" s="252" t="s">
        <v>197</v>
      </c>
      <c r="H104" s="328">
        <f>SUM(D97:D104)</f>
        <v>1531657</v>
      </c>
    </row>
    <row r="105" spans="1:12" s="70" customFormat="1" x14ac:dyDescent="0.2">
      <c r="A105" s="72" t="s">
        <v>301</v>
      </c>
      <c r="B105" s="224">
        <v>0</v>
      </c>
      <c r="C105" s="310">
        <v>41140</v>
      </c>
      <c r="D105" s="310">
        <v>41140</v>
      </c>
      <c r="E105" s="68">
        <f t="shared" si="2"/>
        <v>100</v>
      </c>
      <c r="F105" s="117">
        <v>101012</v>
      </c>
      <c r="G105" s="256" t="s">
        <v>105</v>
      </c>
      <c r="H105" s="69"/>
    </row>
    <row r="106" spans="1:12" s="70" customFormat="1" ht="25.5" x14ac:dyDescent="0.2">
      <c r="A106" s="72" t="s">
        <v>302</v>
      </c>
      <c r="B106" s="224">
        <v>0</v>
      </c>
      <c r="C106" s="310">
        <v>400000</v>
      </c>
      <c r="D106" s="310">
        <v>0</v>
      </c>
      <c r="E106" s="68">
        <f t="shared" ref="E106:E114" si="3">D106/C106*100</f>
        <v>0</v>
      </c>
      <c r="F106" s="117">
        <v>101124</v>
      </c>
      <c r="G106" s="256" t="s">
        <v>204</v>
      </c>
      <c r="H106" s="69"/>
    </row>
    <row r="107" spans="1:12" s="70" customFormat="1" ht="25.5" x14ac:dyDescent="0.2">
      <c r="A107" s="72" t="s">
        <v>303</v>
      </c>
      <c r="B107" s="224">
        <v>0</v>
      </c>
      <c r="C107" s="310">
        <v>180000</v>
      </c>
      <c r="D107" s="310">
        <v>54900</v>
      </c>
      <c r="E107" s="68">
        <f t="shared" si="3"/>
        <v>30.5</v>
      </c>
      <c r="F107" s="117">
        <v>101154</v>
      </c>
      <c r="G107" s="256" t="s">
        <v>86</v>
      </c>
      <c r="H107" s="69"/>
    </row>
    <row r="108" spans="1:12" s="70" customFormat="1" ht="25.5" x14ac:dyDescent="0.2">
      <c r="A108" s="72" t="s">
        <v>304</v>
      </c>
      <c r="B108" s="224">
        <v>0</v>
      </c>
      <c r="C108" s="310">
        <v>362787</v>
      </c>
      <c r="D108" s="310">
        <v>361238.9</v>
      </c>
      <c r="E108" s="68">
        <f t="shared" si="3"/>
        <v>99.573275778900566</v>
      </c>
      <c r="F108" s="117">
        <v>101156</v>
      </c>
      <c r="G108" s="256" t="s">
        <v>86</v>
      </c>
      <c r="H108" s="69"/>
    </row>
    <row r="109" spans="1:12" s="70" customFormat="1" ht="51" x14ac:dyDescent="0.2">
      <c r="A109" s="72" t="s">
        <v>305</v>
      </c>
      <c r="B109" s="224">
        <v>0</v>
      </c>
      <c r="C109" s="310">
        <v>154900</v>
      </c>
      <c r="D109" s="310">
        <v>54900</v>
      </c>
      <c r="E109" s="68">
        <f t="shared" si="3"/>
        <v>35.442220787604903</v>
      </c>
      <c r="F109" s="117">
        <v>101157</v>
      </c>
      <c r="G109" s="256" t="s">
        <v>86</v>
      </c>
    </row>
    <row r="110" spans="1:12" s="70" customFormat="1" ht="25.5" x14ac:dyDescent="0.2">
      <c r="A110" s="72" t="s">
        <v>303</v>
      </c>
      <c r="B110" s="224">
        <v>0</v>
      </c>
      <c r="C110" s="310">
        <v>320000</v>
      </c>
      <c r="D110" s="310">
        <v>0</v>
      </c>
      <c r="E110" s="68">
        <f t="shared" si="3"/>
        <v>0</v>
      </c>
      <c r="F110" s="117">
        <v>101154</v>
      </c>
      <c r="G110" s="256" t="s">
        <v>207</v>
      </c>
      <c r="H110" s="328"/>
    </row>
    <row r="111" spans="1:12" s="70" customFormat="1" ht="25.5" x14ac:dyDescent="0.2">
      <c r="A111" s="72" t="s">
        <v>304</v>
      </c>
      <c r="B111" s="224">
        <v>0</v>
      </c>
      <c r="C111" s="310">
        <v>247213</v>
      </c>
      <c r="D111" s="310">
        <v>247213</v>
      </c>
      <c r="E111" s="68">
        <f t="shared" si="3"/>
        <v>100</v>
      </c>
      <c r="F111" s="117">
        <v>101156</v>
      </c>
      <c r="G111" s="256" t="s">
        <v>207</v>
      </c>
      <c r="H111" s="328"/>
    </row>
    <row r="112" spans="1:12" s="70" customFormat="1" ht="51" x14ac:dyDescent="0.2">
      <c r="A112" s="72" t="s">
        <v>305</v>
      </c>
      <c r="B112" s="224">
        <v>0</v>
      </c>
      <c r="C112" s="310">
        <v>315100</v>
      </c>
      <c r="D112" s="310">
        <v>0</v>
      </c>
      <c r="E112" s="68">
        <f t="shared" si="3"/>
        <v>0</v>
      </c>
      <c r="F112" s="117">
        <v>101157</v>
      </c>
      <c r="G112" s="256" t="s">
        <v>207</v>
      </c>
      <c r="H112" s="328"/>
    </row>
    <row r="113" spans="1:8" s="70" customFormat="1" ht="25.5" x14ac:dyDescent="0.2">
      <c r="A113" s="72" t="s">
        <v>306</v>
      </c>
      <c r="B113" s="224">
        <v>0</v>
      </c>
      <c r="C113" s="310">
        <v>163350</v>
      </c>
      <c r="D113" s="310">
        <v>163350</v>
      </c>
      <c r="E113" s="68">
        <f t="shared" si="3"/>
        <v>100</v>
      </c>
      <c r="F113" s="117">
        <v>101159</v>
      </c>
      <c r="G113" s="256" t="s">
        <v>207</v>
      </c>
      <c r="H113" s="328"/>
    </row>
    <row r="114" spans="1:8" s="70" customFormat="1" ht="13.5" thickBot="1" x14ac:dyDescent="0.25">
      <c r="A114" s="312" t="s">
        <v>307</v>
      </c>
      <c r="B114" s="222">
        <v>0</v>
      </c>
      <c r="C114" s="313">
        <v>70000</v>
      </c>
      <c r="D114" s="313">
        <v>0</v>
      </c>
      <c r="E114" s="223">
        <f t="shared" si="3"/>
        <v>0</v>
      </c>
      <c r="F114" s="117">
        <v>101160</v>
      </c>
      <c r="G114" s="256" t="s">
        <v>207</v>
      </c>
      <c r="H114" s="328">
        <f>SUM(D105:D114)</f>
        <v>922741.9</v>
      </c>
    </row>
    <row r="115" spans="1:8" s="70" customFormat="1" ht="13.5" thickTop="1" x14ac:dyDescent="0.2">
      <c r="A115" s="293"/>
      <c r="B115" s="187"/>
      <c r="C115" s="229"/>
      <c r="D115" s="229"/>
      <c r="E115" s="74"/>
      <c r="F115" s="117"/>
      <c r="G115" s="256"/>
      <c r="H115" s="328"/>
    </row>
    <row r="116" spans="1:8" ht="15.75" thickBot="1" x14ac:dyDescent="0.25">
      <c r="A116" s="322" t="s">
        <v>31</v>
      </c>
      <c r="B116" s="22"/>
      <c r="C116" s="22"/>
      <c r="D116" s="23"/>
      <c r="E116" s="323" t="s">
        <v>18</v>
      </c>
    </row>
    <row r="117" spans="1:8" ht="14.25" thickTop="1" thickBot="1" x14ac:dyDescent="0.25">
      <c r="A117" s="60" t="s">
        <v>5</v>
      </c>
      <c r="B117" s="61" t="s">
        <v>0</v>
      </c>
      <c r="C117" s="62" t="s">
        <v>1</v>
      </c>
      <c r="D117" s="63" t="s">
        <v>4</v>
      </c>
      <c r="E117" s="64" t="s">
        <v>6</v>
      </c>
    </row>
    <row r="118" spans="1:8" ht="15.75" thickTop="1" x14ac:dyDescent="0.2">
      <c r="A118" s="65" t="s">
        <v>7</v>
      </c>
      <c r="B118" s="66">
        <f>SUM(B119:B199)</f>
        <v>9811000</v>
      </c>
      <c r="C118" s="66">
        <f>SUM(C119:C199)</f>
        <v>34536264.920000002</v>
      </c>
      <c r="D118" s="66">
        <f>SUM(D119:D199)</f>
        <v>34296264.920000002</v>
      </c>
      <c r="E118" s="80">
        <f>D118/C118*100</f>
        <v>99.30507829796899</v>
      </c>
      <c r="F118" s="56"/>
    </row>
    <row r="119" spans="1:8" ht="25.5" x14ac:dyDescent="0.2">
      <c r="A119" s="72" t="s">
        <v>211</v>
      </c>
      <c r="B119" s="224">
        <v>0</v>
      </c>
      <c r="C119" s="310">
        <v>1844500</v>
      </c>
      <c r="D119" s="310">
        <v>1844500</v>
      </c>
      <c r="E119" s="68">
        <f t="shared" ref="E119:E122" si="4">D119/C119*100</f>
        <v>100</v>
      </c>
      <c r="F119" s="130">
        <v>1123</v>
      </c>
      <c r="G119" s="196" t="s">
        <v>209</v>
      </c>
    </row>
    <row r="120" spans="1:8" x14ac:dyDescent="0.2">
      <c r="A120" s="72" t="s">
        <v>210</v>
      </c>
      <c r="B120" s="224">
        <v>0</v>
      </c>
      <c r="C120" s="310">
        <v>1794400</v>
      </c>
      <c r="D120" s="310">
        <v>1794400</v>
      </c>
      <c r="E120" s="68">
        <f t="shared" si="4"/>
        <v>100</v>
      </c>
      <c r="F120" s="130">
        <v>1132</v>
      </c>
      <c r="G120" s="196" t="s">
        <v>209</v>
      </c>
    </row>
    <row r="121" spans="1:8" x14ac:dyDescent="0.2">
      <c r="A121" s="72" t="s">
        <v>212</v>
      </c>
      <c r="B121" s="224">
        <v>0</v>
      </c>
      <c r="C121" s="310">
        <v>1844000</v>
      </c>
      <c r="D121" s="310">
        <v>1844000</v>
      </c>
      <c r="E121" s="68">
        <f t="shared" si="4"/>
        <v>100</v>
      </c>
      <c r="F121" s="130">
        <v>1134</v>
      </c>
      <c r="G121" s="196" t="s">
        <v>209</v>
      </c>
    </row>
    <row r="122" spans="1:8" x14ac:dyDescent="0.2">
      <c r="A122" s="72" t="s">
        <v>474</v>
      </c>
      <c r="B122" s="224">
        <v>0</v>
      </c>
      <c r="C122" s="310">
        <v>100000</v>
      </c>
      <c r="D122" s="310">
        <v>100000</v>
      </c>
      <c r="E122" s="68">
        <f t="shared" si="4"/>
        <v>100</v>
      </c>
      <c r="F122" s="130">
        <v>1012</v>
      </c>
      <c r="G122" s="196" t="s">
        <v>146</v>
      </c>
    </row>
    <row r="123" spans="1:8" ht="25.5" x14ac:dyDescent="0.2">
      <c r="A123" s="72" t="s">
        <v>475</v>
      </c>
      <c r="B123" s="224">
        <v>300000</v>
      </c>
      <c r="C123" s="224">
        <v>298766</v>
      </c>
      <c r="D123" s="224">
        <v>298766</v>
      </c>
      <c r="E123" s="68">
        <f t="shared" ref="E123:E199" si="5">D123/C123*100</f>
        <v>100</v>
      </c>
      <c r="F123" s="130">
        <v>1014</v>
      </c>
      <c r="G123" s="196" t="s">
        <v>146</v>
      </c>
    </row>
    <row r="124" spans="1:8" x14ac:dyDescent="0.2">
      <c r="A124" s="72" t="s">
        <v>252</v>
      </c>
      <c r="B124" s="224">
        <v>0</v>
      </c>
      <c r="C124" s="224">
        <v>550000</v>
      </c>
      <c r="D124" s="224">
        <v>550000</v>
      </c>
      <c r="E124" s="68">
        <f t="shared" si="5"/>
        <v>100</v>
      </c>
      <c r="F124" s="130">
        <v>1014</v>
      </c>
      <c r="G124" s="196" t="s">
        <v>146</v>
      </c>
    </row>
    <row r="125" spans="1:8" ht="38.25" x14ac:dyDescent="0.2">
      <c r="A125" s="72" t="s">
        <v>476</v>
      </c>
      <c r="B125" s="224">
        <v>0</v>
      </c>
      <c r="C125" s="224">
        <v>490000</v>
      </c>
      <c r="D125" s="224">
        <v>490000</v>
      </c>
      <c r="E125" s="68">
        <f t="shared" si="5"/>
        <v>100</v>
      </c>
      <c r="F125" s="130">
        <v>1015</v>
      </c>
      <c r="G125" s="196" t="s">
        <v>146</v>
      </c>
    </row>
    <row r="126" spans="1:8" ht="25.5" x14ac:dyDescent="0.2">
      <c r="A126" s="72" t="s">
        <v>477</v>
      </c>
      <c r="B126" s="224">
        <v>0</v>
      </c>
      <c r="C126" s="224">
        <v>496608.46</v>
      </c>
      <c r="D126" s="224">
        <v>496608.46</v>
      </c>
      <c r="E126" s="68">
        <f t="shared" si="5"/>
        <v>100</v>
      </c>
      <c r="F126" s="130">
        <v>1015</v>
      </c>
      <c r="G126" s="196" t="s">
        <v>146</v>
      </c>
    </row>
    <row r="127" spans="1:8" x14ac:dyDescent="0.2">
      <c r="A127" s="72" t="s">
        <v>478</v>
      </c>
      <c r="B127" s="224">
        <v>220000</v>
      </c>
      <c r="C127" s="224">
        <v>220000</v>
      </c>
      <c r="D127" s="224">
        <v>220000</v>
      </c>
      <c r="E127" s="68">
        <f t="shared" si="5"/>
        <v>100</v>
      </c>
      <c r="F127" s="130">
        <v>1033</v>
      </c>
      <c r="G127" s="196" t="s">
        <v>146</v>
      </c>
    </row>
    <row r="128" spans="1:8" x14ac:dyDescent="0.2">
      <c r="A128" s="72" t="s">
        <v>479</v>
      </c>
      <c r="B128" s="224">
        <v>450000</v>
      </c>
      <c r="C128" s="224">
        <v>447621</v>
      </c>
      <c r="D128" s="224">
        <v>447621</v>
      </c>
      <c r="E128" s="68">
        <f t="shared" si="5"/>
        <v>100</v>
      </c>
      <c r="F128" s="130">
        <v>1033</v>
      </c>
      <c r="G128" s="196" t="s">
        <v>146</v>
      </c>
    </row>
    <row r="129" spans="1:7" ht="25.5" x14ac:dyDescent="0.2">
      <c r="A129" s="72" t="s">
        <v>480</v>
      </c>
      <c r="B129" s="224">
        <v>260000</v>
      </c>
      <c r="C129" s="224">
        <v>258108</v>
      </c>
      <c r="D129" s="224">
        <v>258108</v>
      </c>
      <c r="E129" s="68">
        <f t="shared" si="5"/>
        <v>100</v>
      </c>
      <c r="F129" s="130">
        <v>1033</v>
      </c>
      <c r="G129" s="196" t="s">
        <v>146</v>
      </c>
    </row>
    <row r="130" spans="1:7" x14ac:dyDescent="0.2">
      <c r="A130" s="72" t="s">
        <v>481</v>
      </c>
      <c r="B130" s="224">
        <v>0</v>
      </c>
      <c r="C130" s="224">
        <v>399436</v>
      </c>
      <c r="D130" s="224">
        <v>399436</v>
      </c>
      <c r="E130" s="68">
        <f t="shared" si="5"/>
        <v>100</v>
      </c>
      <c r="F130" s="130">
        <v>1033</v>
      </c>
      <c r="G130" s="196" t="s">
        <v>146</v>
      </c>
    </row>
    <row r="131" spans="1:7" x14ac:dyDescent="0.2">
      <c r="A131" s="72" t="s">
        <v>482</v>
      </c>
      <c r="B131" s="224">
        <v>280000</v>
      </c>
      <c r="C131" s="224">
        <v>280000</v>
      </c>
      <c r="D131" s="224">
        <v>280000</v>
      </c>
      <c r="E131" s="68">
        <f t="shared" si="5"/>
        <v>100</v>
      </c>
      <c r="F131" s="130">
        <v>1103</v>
      </c>
      <c r="G131" s="196" t="s">
        <v>146</v>
      </c>
    </row>
    <row r="132" spans="1:7" x14ac:dyDescent="0.2">
      <c r="A132" s="72" t="s">
        <v>235</v>
      </c>
      <c r="B132" s="224">
        <v>0</v>
      </c>
      <c r="C132" s="224">
        <v>599741.72</v>
      </c>
      <c r="D132" s="224">
        <v>599741.72</v>
      </c>
      <c r="E132" s="68">
        <f t="shared" si="5"/>
        <v>100</v>
      </c>
      <c r="F132" s="130">
        <v>1103</v>
      </c>
      <c r="G132" s="196" t="s">
        <v>146</v>
      </c>
    </row>
    <row r="133" spans="1:7" ht="25.5" x14ac:dyDescent="0.2">
      <c r="A133" s="72" t="s">
        <v>483</v>
      </c>
      <c r="B133" s="224">
        <v>0</v>
      </c>
      <c r="C133" s="224">
        <v>499998</v>
      </c>
      <c r="D133" s="224">
        <v>499998</v>
      </c>
      <c r="E133" s="68">
        <f t="shared" si="5"/>
        <v>100</v>
      </c>
      <c r="F133" s="130">
        <v>1103</v>
      </c>
      <c r="G133" s="196" t="s">
        <v>146</v>
      </c>
    </row>
    <row r="134" spans="1:7" ht="25.5" x14ac:dyDescent="0.2">
      <c r="A134" s="72" t="s">
        <v>484</v>
      </c>
      <c r="B134" s="224">
        <v>0</v>
      </c>
      <c r="C134" s="224">
        <v>950000</v>
      </c>
      <c r="D134" s="224">
        <v>950000</v>
      </c>
      <c r="E134" s="68">
        <f t="shared" si="5"/>
        <v>100</v>
      </c>
      <c r="F134" s="130">
        <v>1103</v>
      </c>
      <c r="G134" s="196" t="s">
        <v>146</v>
      </c>
    </row>
    <row r="135" spans="1:7" x14ac:dyDescent="0.2">
      <c r="A135" s="72" t="s">
        <v>485</v>
      </c>
      <c r="B135" s="224">
        <v>751000</v>
      </c>
      <c r="C135" s="224">
        <v>740931</v>
      </c>
      <c r="D135" s="224">
        <v>740931</v>
      </c>
      <c r="E135" s="68">
        <f t="shared" si="5"/>
        <v>100</v>
      </c>
      <c r="F135" s="130">
        <v>1121</v>
      </c>
      <c r="G135" s="196" t="s">
        <v>146</v>
      </c>
    </row>
    <row r="136" spans="1:7" x14ac:dyDescent="0.2">
      <c r="A136" s="72" t="s">
        <v>486</v>
      </c>
      <c r="B136" s="224">
        <v>200000</v>
      </c>
      <c r="C136" s="224">
        <v>200000</v>
      </c>
      <c r="D136" s="224">
        <v>200000</v>
      </c>
      <c r="E136" s="68">
        <f t="shared" si="5"/>
        <v>100</v>
      </c>
      <c r="F136" s="130">
        <v>1123</v>
      </c>
      <c r="G136" s="196" t="s">
        <v>146</v>
      </c>
    </row>
    <row r="137" spans="1:7" ht="25.5" x14ac:dyDescent="0.2">
      <c r="A137" s="72" t="s">
        <v>487</v>
      </c>
      <c r="B137" s="224">
        <v>450000</v>
      </c>
      <c r="C137" s="224">
        <v>498596</v>
      </c>
      <c r="D137" s="224">
        <v>498596</v>
      </c>
      <c r="E137" s="68">
        <f t="shared" si="5"/>
        <v>100</v>
      </c>
      <c r="F137" s="130">
        <v>1150</v>
      </c>
      <c r="G137" s="196" t="s">
        <v>146</v>
      </c>
    </row>
    <row r="138" spans="1:7" ht="25.5" x14ac:dyDescent="0.2">
      <c r="A138" s="72" t="s">
        <v>488</v>
      </c>
      <c r="B138" s="224">
        <v>0</v>
      </c>
      <c r="C138" s="224">
        <v>949850</v>
      </c>
      <c r="D138" s="224">
        <v>949850</v>
      </c>
      <c r="E138" s="68">
        <f t="shared" si="5"/>
        <v>100</v>
      </c>
      <c r="F138" s="130">
        <v>1150</v>
      </c>
      <c r="G138" s="196" t="s">
        <v>146</v>
      </c>
    </row>
    <row r="139" spans="1:7" ht="25.5" x14ac:dyDescent="0.2">
      <c r="A139" s="72" t="s">
        <v>489</v>
      </c>
      <c r="B139" s="224">
        <v>300000</v>
      </c>
      <c r="C139" s="224">
        <v>299909.8</v>
      </c>
      <c r="D139" s="224">
        <v>299909.8</v>
      </c>
      <c r="E139" s="68">
        <f t="shared" si="5"/>
        <v>100</v>
      </c>
      <c r="F139" s="130">
        <v>1160</v>
      </c>
      <c r="G139" s="196" t="s">
        <v>146</v>
      </c>
    </row>
    <row r="140" spans="1:7" ht="38.25" x14ac:dyDescent="0.2">
      <c r="A140" s="72" t="s">
        <v>490</v>
      </c>
      <c r="B140" s="224">
        <v>120000</v>
      </c>
      <c r="C140" s="224">
        <v>119999</v>
      </c>
      <c r="D140" s="224">
        <v>119999</v>
      </c>
      <c r="E140" s="68">
        <f t="shared" si="5"/>
        <v>100</v>
      </c>
      <c r="F140" s="130">
        <v>1160</v>
      </c>
      <c r="G140" s="196" t="s">
        <v>146</v>
      </c>
    </row>
    <row r="141" spans="1:7" x14ac:dyDescent="0.2">
      <c r="A141" s="72" t="s">
        <v>491</v>
      </c>
      <c r="B141" s="224">
        <v>240000</v>
      </c>
      <c r="C141" s="224">
        <v>240000</v>
      </c>
      <c r="D141" s="224">
        <v>240000</v>
      </c>
      <c r="E141" s="68">
        <f t="shared" si="5"/>
        <v>100</v>
      </c>
      <c r="F141" s="130">
        <v>1200</v>
      </c>
      <c r="G141" s="196" t="s">
        <v>146</v>
      </c>
    </row>
    <row r="142" spans="1:7" x14ac:dyDescent="0.2">
      <c r="A142" s="72" t="s">
        <v>492</v>
      </c>
      <c r="B142" s="224">
        <v>0</v>
      </c>
      <c r="C142" s="224">
        <v>496040.97</v>
      </c>
      <c r="D142" s="224">
        <v>496040.97</v>
      </c>
      <c r="E142" s="68">
        <f t="shared" si="5"/>
        <v>100</v>
      </c>
      <c r="F142" s="130">
        <v>1200</v>
      </c>
      <c r="G142" s="196" t="s">
        <v>146</v>
      </c>
    </row>
    <row r="143" spans="1:7" x14ac:dyDescent="0.2">
      <c r="A143" s="72" t="s">
        <v>493</v>
      </c>
      <c r="B143" s="224">
        <v>0</v>
      </c>
      <c r="C143" s="224">
        <v>800000</v>
      </c>
      <c r="D143" s="224">
        <v>800000</v>
      </c>
      <c r="E143" s="68">
        <f t="shared" si="5"/>
        <v>100</v>
      </c>
      <c r="F143" s="130">
        <v>1200</v>
      </c>
      <c r="G143" s="196" t="s">
        <v>146</v>
      </c>
    </row>
    <row r="144" spans="1:7" ht="25.5" x14ac:dyDescent="0.2">
      <c r="A144" s="72" t="s">
        <v>494</v>
      </c>
      <c r="B144" s="224">
        <v>0</v>
      </c>
      <c r="C144" s="224">
        <v>100000</v>
      </c>
      <c r="D144" s="224">
        <v>100000</v>
      </c>
      <c r="E144" s="68">
        <f t="shared" si="5"/>
        <v>100</v>
      </c>
      <c r="F144" s="130">
        <v>1200</v>
      </c>
      <c r="G144" s="196" t="s">
        <v>146</v>
      </c>
    </row>
    <row r="145" spans="1:7" x14ac:dyDescent="0.2">
      <c r="A145" s="72" t="s">
        <v>495</v>
      </c>
      <c r="B145" s="224">
        <v>0</v>
      </c>
      <c r="C145" s="224">
        <v>119806</v>
      </c>
      <c r="D145" s="224">
        <v>119806</v>
      </c>
      <c r="E145" s="68">
        <f t="shared" si="5"/>
        <v>100</v>
      </c>
      <c r="F145" s="130">
        <v>1200</v>
      </c>
      <c r="G145" s="196" t="s">
        <v>146</v>
      </c>
    </row>
    <row r="146" spans="1:7" x14ac:dyDescent="0.2">
      <c r="A146" s="72" t="s">
        <v>496</v>
      </c>
      <c r="B146" s="224">
        <v>0</v>
      </c>
      <c r="C146" s="224">
        <v>70000</v>
      </c>
      <c r="D146" s="224">
        <v>70000</v>
      </c>
      <c r="E146" s="68">
        <f t="shared" si="5"/>
        <v>100</v>
      </c>
      <c r="F146" s="130">
        <v>1200</v>
      </c>
      <c r="G146" s="196" t="s">
        <v>146</v>
      </c>
    </row>
    <row r="147" spans="1:7" x14ac:dyDescent="0.2">
      <c r="A147" s="72" t="s">
        <v>497</v>
      </c>
      <c r="B147" s="224">
        <v>0</v>
      </c>
      <c r="C147" s="224">
        <v>50000</v>
      </c>
      <c r="D147" s="224">
        <v>50000</v>
      </c>
      <c r="E147" s="68">
        <f t="shared" si="5"/>
        <v>100</v>
      </c>
      <c r="F147" s="130">
        <v>1200</v>
      </c>
      <c r="G147" s="196" t="s">
        <v>146</v>
      </c>
    </row>
    <row r="148" spans="1:7" ht="25.5" x14ac:dyDescent="0.2">
      <c r="A148" s="72" t="s">
        <v>498</v>
      </c>
      <c r="B148" s="224">
        <v>0</v>
      </c>
      <c r="C148" s="224">
        <v>100000</v>
      </c>
      <c r="D148" s="224">
        <v>100000</v>
      </c>
      <c r="E148" s="68">
        <f t="shared" si="5"/>
        <v>100</v>
      </c>
      <c r="F148" s="130">
        <v>1200</v>
      </c>
      <c r="G148" s="196" t="s">
        <v>146</v>
      </c>
    </row>
    <row r="149" spans="1:7" x14ac:dyDescent="0.2">
      <c r="A149" s="72" t="s">
        <v>499</v>
      </c>
      <c r="B149" s="224">
        <v>0</v>
      </c>
      <c r="C149" s="224">
        <v>60000</v>
      </c>
      <c r="D149" s="224">
        <v>60000</v>
      </c>
      <c r="E149" s="68">
        <f t="shared" si="5"/>
        <v>100</v>
      </c>
      <c r="F149" s="130">
        <v>1200</v>
      </c>
      <c r="G149" s="196" t="s">
        <v>146</v>
      </c>
    </row>
    <row r="150" spans="1:7" x14ac:dyDescent="0.2">
      <c r="A150" s="72" t="s">
        <v>500</v>
      </c>
      <c r="B150" s="224">
        <v>0</v>
      </c>
      <c r="C150" s="224">
        <v>50000</v>
      </c>
      <c r="D150" s="224">
        <v>50000</v>
      </c>
      <c r="E150" s="68">
        <f t="shared" si="5"/>
        <v>100</v>
      </c>
      <c r="F150" s="130">
        <v>1200</v>
      </c>
      <c r="G150" s="196" t="s">
        <v>146</v>
      </c>
    </row>
    <row r="151" spans="1:7" x14ac:dyDescent="0.2">
      <c r="A151" s="72" t="s">
        <v>501</v>
      </c>
      <c r="B151" s="224">
        <v>0</v>
      </c>
      <c r="C151" s="224">
        <v>60000</v>
      </c>
      <c r="D151" s="224">
        <v>60000</v>
      </c>
      <c r="E151" s="68">
        <f t="shared" si="5"/>
        <v>100</v>
      </c>
      <c r="F151" s="130">
        <v>1200</v>
      </c>
      <c r="G151" s="196" t="s">
        <v>146</v>
      </c>
    </row>
    <row r="152" spans="1:7" x14ac:dyDescent="0.2">
      <c r="A152" s="72" t="s">
        <v>502</v>
      </c>
      <c r="B152" s="224">
        <v>0</v>
      </c>
      <c r="C152" s="224">
        <v>50000</v>
      </c>
      <c r="D152" s="224">
        <v>50000</v>
      </c>
      <c r="E152" s="68">
        <f t="shared" si="5"/>
        <v>100</v>
      </c>
      <c r="F152" s="130">
        <v>1200</v>
      </c>
      <c r="G152" s="196" t="s">
        <v>146</v>
      </c>
    </row>
    <row r="153" spans="1:7" ht="25.5" x14ac:dyDescent="0.2">
      <c r="A153" s="72" t="s">
        <v>503</v>
      </c>
      <c r="B153" s="224">
        <v>150000</v>
      </c>
      <c r="C153" s="224">
        <v>148225</v>
      </c>
      <c r="D153" s="224">
        <v>148225</v>
      </c>
      <c r="E153" s="68">
        <f t="shared" si="5"/>
        <v>100</v>
      </c>
      <c r="F153" s="130">
        <v>1202</v>
      </c>
      <c r="G153" s="196" t="s">
        <v>146</v>
      </c>
    </row>
    <row r="154" spans="1:7" ht="25.5" x14ac:dyDescent="0.2">
      <c r="A154" s="72" t="s">
        <v>504</v>
      </c>
      <c r="B154" s="224">
        <v>0</v>
      </c>
      <c r="C154" s="224">
        <v>83177</v>
      </c>
      <c r="D154" s="224">
        <v>83177</v>
      </c>
      <c r="E154" s="68">
        <f t="shared" si="5"/>
        <v>100</v>
      </c>
      <c r="F154" s="130">
        <v>1202</v>
      </c>
      <c r="G154" s="196" t="s">
        <v>146</v>
      </c>
    </row>
    <row r="155" spans="1:7" ht="25.5" x14ac:dyDescent="0.2">
      <c r="A155" s="72" t="s">
        <v>505</v>
      </c>
      <c r="B155" s="224">
        <v>0</v>
      </c>
      <c r="C155" s="224">
        <v>162470</v>
      </c>
      <c r="D155" s="224">
        <v>162470</v>
      </c>
      <c r="E155" s="68">
        <f t="shared" si="5"/>
        <v>100</v>
      </c>
      <c r="F155" s="130">
        <v>1204</v>
      </c>
      <c r="G155" s="196" t="s">
        <v>146</v>
      </c>
    </row>
    <row r="156" spans="1:7" x14ac:dyDescent="0.2">
      <c r="A156" s="72" t="s">
        <v>506</v>
      </c>
      <c r="B156" s="224">
        <v>0</v>
      </c>
      <c r="C156" s="224">
        <v>339669</v>
      </c>
      <c r="D156" s="224">
        <v>339669</v>
      </c>
      <c r="E156" s="68">
        <f t="shared" si="5"/>
        <v>100</v>
      </c>
      <c r="F156" s="130">
        <v>1204</v>
      </c>
      <c r="G156" s="196" t="s">
        <v>146</v>
      </c>
    </row>
    <row r="157" spans="1:7" ht="25.5" x14ac:dyDescent="0.2">
      <c r="A157" s="72" t="s">
        <v>507</v>
      </c>
      <c r="B157" s="224">
        <v>360000</v>
      </c>
      <c r="C157" s="224">
        <v>344932</v>
      </c>
      <c r="D157" s="224">
        <v>344932</v>
      </c>
      <c r="E157" s="68">
        <f t="shared" si="5"/>
        <v>100</v>
      </c>
      <c r="F157" s="130">
        <v>1400</v>
      </c>
      <c r="G157" s="196" t="s">
        <v>146</v>
      </c>
    </row>
    <row r="158" spans="1:7" x14ac:dyDescent="0.2">
      <c r="A158" s="72" t="s">
        <v>508</v>
      </c>
      <c r="B158" s="224">
        <v>650000</v>
      </c>
      <c r="C158" s="224">
        <v>613712</v>
      </c>
      <c r="D158" s="224">
        <v>613712</v>
      </c>
      <c r="E158" s="68">
        <f t="shared" si="5"/>
        <v>100</v>
      </c>
      <c r="F158" s="130">
        <v>1400</v>
      </c>
      <c r="G158" s="196" t="s">
        <v>146</v>
      </c>
    </row>
    <row r="159" spans="1:7" x14ac:dyDescent="0.2">
      <c r="A159" s="72" t="s">
        <v>509</v>
      </c>
      <c r="B159" s="224">
        <v>105000</v>
      </c>
      <c r="C159" s="224">
        <v>152390</v>
      </c>
      <c r="D159" s="224">
        <v>152390</v>
      </c>
      <c r="E159" s="68">
        <f t="shared" si="5"/>
        <v>100</v>
      </c>
      <c r="F159" s="130">
        <v>1040</v>
      </c>
      <c r="G159" s="196" t="s">
        <v>146</v>
      </c>
    </row>
    <row r="160" spans="1:7" x14ac:dyDescent="0.2">
      <c r="A160" s="72" t="s">
        <v>510</v>
      </c>
      <c r="B160" s="224">
        <v>250000</v>
      </c>
      <c r="C160" s="224">
        <v>236278</v>
      </c>
      <c r="D160" s="224">
        <v>236278</v>
      </c>
      <c r="E160" s="68">
        <f t="shared" si="5"/>
        <v>100</v>
      </c>
      <c r="F160" s="130">
        <v>1041</v>
      </c>
      <c r="G160" s="196" t="s">
        <v>146</v>
      </c>
    </row>
    <row r="161" spans="1:7" x14ac:dyDescent="0.2">
      <c r="A161" s="72" t="s">
        <v>511</v>
      </c>
      <c r="B161" s="224">
        <v>250000</v>
      </c>
      <c r="C161" s="224">
        <v>903048</v>
      </c>
      <c r="D161" s="224">
        <v>903048</v>
      </c>
      <c r="E161" s="68">
        <f t="shared" si="5"/>
        <v>100</v>
      </c>
      <c r="F161" s="130">
        <v>1041</v>
      </c>
      <c r="G161" s="196" t="s">
        <v>146</v>
      </c>
    </row>
    <row r="162" spans="1:7" ht="25.5" x14ac:dyDescent="0.2">
      <c r="A162" s="72" t="s">
        <v>512</v>
      </c>
      <c r="B162" s="224">
        <v>0</v>
      </c>
      <c r="C162" s="224">
        <v>478810</v>
      </c>
      <c r="D162" s="224">
        <v>478810</v>
      </c>
      <c r="E162" s="68">
        <f t="shared" si="5"/>
        <v>100</v>
      </c>
      <c r="F162" s="130">
        <v>1135</v>
      </c>
      <c r="G162" s="196" t="s">
        <v>146</v>
      </c>
    </row>
    <row r="163" spans="1:7" x14ac:dyDescent="0.2">
      <c r="A163" s="72" t="s">
        <v>513</v>
      </c>
      <c r="B163" s="224">
        <v>490000</v>
      </c>
      <c r="C163" s="224">
        <v>488093.43</v>
      </c>
      <c r="D163" s="224">
        <v>488093.43</v>
      </c>
      <c r="E163" s="68">
        <f t="shared" si="5"/>
        <v>100</v>
      </c>
      <c r="F163" s="130">
        <v>1136</v>
      </c>
      <c r="G163" s="196" t="s">
        <v>146</v>
      </c>
    </row>
    <row r="164" spans="1:7" ht="13.5" thickBot="1" x14ac:dyDescent="0.25">
      <c r="A164" s="312" t="s">
        <v>514</v>
      </c>
      <c r="B164" s="222">
        <v>120000</v>
      </c>
      <c r="C164" s="222">
        <v>120000</v>
      </c>
      <c r="D164" s="222">
        <v>120000</v>
      </c>
      <c r="E164" s="223">
        <f t="shared" si="5"/>
        <v>100</v>
      </c>
      <c r="F164" s="130">
        <v>1136</v>
      </c>
      <c r="G164" s="196" t="s">
        <v>146</v>
      </c>
    </row>
    <row r="165" spans="1:7" ht="13.5" thickTop="1" x14ac:dyDescent="0.2">
      <c r="A165" s="345"/>
      <c r="B165" s="346"/>
      <c r="C165" s="346"/>
      <c r="D165" s="346"/>
      <c r="E165" s="347"/>
      <c r="F165" s="130"/>
      <c r="G165" s="196"/>
    </row>
    <row r="166" spans="1:7" ht="13.5" thickBot="1" x14ac:dyDescent="0.25">
      <c r="A166" s="293"/>
      <c r="B166" s="187"/>
      <c r="C166" s="187"/>
      <c r="D166" s="187"/>
      <c r="E166" s="323" t="s">
        <v>18</v>
      </c>
      <c r="F166" s="130"/>
      <c r="G166" s="196"/>
    </row>
    <row r="167" spans="1:7" ht="14.25" thickTop="1" thickBot="1" x14ac:dyDescent="0.25">
      <c r="A167" s="60" t="s">
        <v>5</v>
      </c>
      <c r="B167" s="61" t="s">
        <v>0</v>
      </c>
      <c r="C167" s="62" t="s">
        <v>1</v>
      </c>
      <c r="D167" s="63" t="s">
        <v>4</v>
      </c>
      <c r="E167" s="64" t="s">
        <v>6</v>
      </c>
      <c r="F167" s="130"/>
      <c r="G167" s="196"/>
    </row>
    <row r="168" spans="1:7" ht="13.5" thickTop="1" x14ac:dyDescent="0.2">
      <c r="A168" s="72" t="s">
        <v>515</v>
      </c>
      <c r="B168" s="224">
        <v>0</v>
      </c>
      <c r="C168" s="224">
        <v>1668356.81</v>
      </c>
      <c r="D168" s="224">
        <v>1668356.81</v>
      </c>
      <c r="E168" s="68">
        <f t="shared" si="5"/>
        <v>100</v>
      </c>
      <c r="F168" s="130">
        <v>1137</v>
      </c>
      <c r="G168" s="196" t="s">
        <v>146</v>
      </c>
    </row>
    <row r="169" spans="1:7" ht="25.5" x14ac:dyDescent="0.2">
      <c r="A169" s="72" t="s">
        <v>516</v>
      </c>
      <c r="B169" s="224">
        <v>240000</v>
      </c>
      <c r="C169" s="224">
        <v>239953</v>
      </c>
      <c r="D169" s="224">
        <v>239953</v>
      </c>
      <c r="E169" s="68">
        <f t="shared" si="5"/>
        <v>100</v>
      </c>
      <c r="F169" s="130">
        <v>1140</v>
      </c>
      <c r="G169" s="196" t="s">
        <v>146</v>
      </c>
    </row>
    <row r="170" spans="1:7" ht="25.5" x14ac:dyDescent="0.2">
      <c r="A170" s="72" t="s">
        <v>517</v>
      </c>
      <c r="B170" s="224">
        <v>0</v>
      </c>
      <c r="C170" s="224">
        <v>1103694</v>
      </c>
      <c r="D170" s="224">
        <v>1103694</v>
      </c>
      <c r="E170" s="68">
        <f t="shared" si="5"/>
        <v>100</v>
      </c>
      <c r="F170" s="130">
        <v>1223</v>
      </c>
      <c r="G170" s="196" t="s">
        <v>146</v>
      </c>
    </row>
    <row r="171" spans="1:7" ht="25.5" x14ac:dyDescent="0.2">
      <c r="A171" s="72" t="s">
        <v>518</v>
      </c>
      <c r="B171" s="224">
        <v>230000</v>
      </c>
      <c r="C171" s="224">
        <v>274293</v>
      </c>
      <c r="D171" s="224">
        <v>274293</v>
      </c>
      <c r="E171" s="68">
        <f t="shared" si="5"/>
        <v>100</v>
      </c>
      <c r="F171" s="130">
        <v>1223</v>
      </c>
      <c r="G171" s="196" t="s">
        <v>146</v>
      </c>
    </row>
    <row r="172" spans="1:7" ht="25.5" x14ac:dyDescent="0.2">
      <c r="A172" s="72" t="s">
        <v>519</v>
      </c>
      <c r="B172" s="224">
        <v>0</v>
      </c>
      <c r="C172" s="224">
        <v>1837732</v>
      </c>
      <c r="D172" s="224">
        <v>1837732</v>
      </c>
      <c r="E172" s="68">
        <f t="shared" si="5"/>
        <v>100</v>
      </c>
      <c r="F172" s="130">
        <v>1223</v>
      </c>
      <c r="G172" s="196" t="s">
        <v>146</v>
      </c>
    </row>
    <row r="173" spans="1:7" x14ac:dyDescent="0.2">
      <c r="A173" s="72" t="s">
        <v>520</v>
      </c>
      <c r="B173" s="224">
        <v>400000</v>
      </c>
      <c r="C173" s="224">
        <v>1178008</v>
      </c>
      <c r="D173" s="224">
        <v>1178008</v>
      </c>
      <c r="E173" s="68">
        <f t="shared" si="5"/>
        <v>100</v>
      </c>
      <c r="F173" s="130">
        <v>1106</v>
      </c>
      <c r="G173" s="196" t="s">
        <v>146</v>
      </c>
    </row>
    <row r="174" spans="1:7" ht="25.5" x14ac:dyDescent="0.2">
      <c r="A174" s="72" t="s">
        <v>521</v>
      </c>
      <c r="B174" s="224">
        <v>0</v>
      </c>
      <c r="C174" s="224">
        <v>453674.75</v>
      </c>
      <c r="D174" s="224">
        <v>453674.75</v>
      </c>
      <c r="E174" s="68">
        <f t="shared" si="5"/>
        <v>100</v>
      </c>
      <c r="F174" s="130">
        <v>1151</v>
      </c>
      <c r="G174" s="196" t="s">
        <v>146</v>
      </c>
    </row>
    <row r="175" spans="1:7" x14ac:dyDescent="0.2">
      <c r="A175" s="72" t="s">
        <v>522</v>
      </c>
      <c r="B175" s="224">
        <v>150000</v>
      </c>
      <c r="C175" s="224">
        <v>150000</v>
      </c>
      <c r="D175" s="224">
        <v>150000</v>
      </c>
      <c r="E175" s="68">
        <f t="shared" si="5"/>
        <v>100</v>
      </c>
      <c r="F175" s="130">
        <v>1402</v>
      </c>
      <c r="G175" s="196" t="s">
        <v>146</v>
      </c>
    </row>
    <row r="176" spans="1:7" ht="25.5" x14ac:dyDescent="0.2">
      <c r="A176" s="72" t="s">
        <v>523</v>
      </c>
      <c r="B176" s="224">
        <v>0</v>
      </c>
      <c r="C176" s="224">
        <v>139610</v>
      </c>
      <c r="D176" s="224">
        <v>139610</v>
      </c>
      <c r="E176" s="68">
        <f t="shared" si="5"/>
        <v>100</v>
      </c>
      <c r="F176" s="130">
        <v>1465</v>
      </c>
      <c r="G176" s="196" t="s">
        <v>146</v>
      </c>
    </row>
    <row r="177" spans="1:7" ht="25.5" x14ac:dyDescent="0.2">
      <c r="A177" s="72" t="s">
        <v>524</v>
      </c>
      <c r="B177" s="224">
        <v>0</v>
      </c>
      <c r="C177" s="224">
        <v>685861</v>
      </c>
      <c r="D177" s="224">
        <v>685861</v>
      </c>
      <c r="E177" s="68">
        <f t="shared" si="5"/>
        <v>100</v>
      </c>
      <c r="F177" s="130">
        <v>1038</v>
      </c>
      <c r="G177" s="196" t="s">
        <v>146</v>
      </c>
    </row>
    <row r="178" spans="1:7" x14ac:dyDescent="0.2">
      <c r="A178" s="72" t="s">
        <v>525</v>
      </c>
      <c r="B178" s="224">
        <v>0</v>
      </c>
      <c r="C178" s="224">
        <v>239628</v>
      </c>
      <c r="D178" s="224">
        <v>239628</v>
      </c>
      <c r="E178" s="68">
        <f t="shared" si="5"/>
        <v>100</v>
      </c>
      <c r="F178" s="130">
        <v>1108</v>
      </c>
      <c r="G178" s="196" t="s">
        <v>146</v>
      </c>
    </row>
    <row r="179" spans="1:7" ht="25.5" x14ac:dyDescent="0.2">
      <c r="A179" s="72" t="s">
        <v>526</v>
      </c>
      <c r="B179" s="224">
        <v>0</v>
      </c>
      <c r="C179" s="224">
        <v>150000</v>
      </c>
      <c r="D179" s="224">
        <v>150000</v>
      </c>
      <c r="E179" s="68">
        <f t="shared" si="5"/>
        <v>100</v>
      </c>
      <c r="F179" s="130">
        <v>1132</v>
      </c>
      <c r="G179" s="196" t="s">
        <v>146</v>
      </c>
    </row>
    <row r="180" spans="1:7" ht="25.5" x14ac:dyDescent="0.2">
      <c r="A180" s="72" t="s">
        <v>662</v>
      </c>
      <c r="B180" s="224">
        <v>300000</v>
      </c>
      <c r="C180" s="224">
        <v>0</v>
      </c>
      <c r="D180" s="224">
        <v>0</v>
      </c>
      <c r="E180" s="68">
        <v>0</v>
      </c>
      <c r="F180" s="130">
        <v>1134</v>
      </c>
      <c r="G180" s="196" t="s">
        <v>146</v>
      </c>
    </row>
    <row r="181" spans="1:7" ht="25.5" x14ac:dyDescent="0.2">
      <c r="A181" s="72" t="s">
        <v>527</v>
      </c>
      <c r="B181" s="224">
        <v>300000</v>
      </c>
      <c r="C181" s="224">
        <v>377661.6</v>
      </c>
      <c r="D181" s="224">
        <v>377661.6</v>
      </c>
      <c r="E181" s="68">
        <f t="shared" si="5"/>
        <v>100</v>
      </c>
      <c r="F181" s="130">
        <v>1134</v>
      </c>
      <c r="G181" s="196" t="s">
        <v>146</v>
      </c>
    </row>
    <row r="182" spans="1:7" x14ac:dyDescent="0.2">
      <c r="A182" s="72" t="s">
        <v>528</v>
      </c>
      <c r="B182" s="224">
        <v>0</v>
      </c>
      <c r="C182" s="224">
        <v>135000</v>
      </c>
      <c r="D182" s="224">
        <v>135000</v>
      </c>
      <c r="E182" s="68">
        <f t="shared" si="5"/>
        <v>100</v>
      </c>
      <c r="F182" s="130">
        <v>1134</v>
      </c>
      <c r="G182" s="196" t="s">
        <v>146</v>
      </c>
    </row>
    <row r="183" spans="1:7" x14ac:dyDescent="0.2">
      <c r="A183" s="72" t="s">
        <v>529</v>
      </c>
      <c r="B183" s="224">
        <v>0</v>
      </c>
      <c r="C183" s="224">
        <v>49839</v>
      </c>
      <c r="D183" s="224">
        <v>49839</v>
      </c>
      <c r="E183" s="68">
        <f t="shared" si="5"/>
        <v>100</v>
      </c>
      <c r="F183" s="130">
        <v>1134</v>
      </c>
      <c r="G183" s="196" t="s">
        <v>146</v>
      </c>
    </row>
    <row r="184" spans="1:7" ht="25.5" x14ac:dyDescent="0.2">
      <c r="A184" s="72" t="s">
        <v>530</v>
      </c>
      <c r="B184" s="224">
        <v>0</v>
      </c>
      <c r="C184" s="224">
        <v>995830</v>
      </c>
      <c r="D184" s="224">
        <v>995830</v>
      </c>
      <c r="E184" s="68">
        <f t="shared" si="5"/>
        <v>100</v>
      </c>
      <c r="F184" s="130">
        <v>1134</v>
      </c>
      <c r="G184" s="196" t="s">
        <v>146</v>
      </c>
    </row>
    <row r="185" spans="1:7" ht="25.5" x14ac:dyDescent="0.2">
      <c r="A185" s="72" t="s">
        <v>531</v>
      </c>
      <c r="B185" s="224">
        <v>0</v>
      </c>
      <c r="C185" s="224">
        <v>200000</v>
      </c>
      <c r="D185" s="224">
        <v>200000</v>
      </c>
      <c r="E185" s="68">
        <f t="shared" si="5"/>
        <v>100</v>
      </c>
      <c r="F185" s="130">
        <v>1134</v>
      </c>
      <c r="G185" s="196" t="s">
        <v>146</v>
      </c>
    </row>
    <row r="186" spans="1:7" x14ac:dyDescent="0.2">
      <c r="A186" s="72" t="s">
        <v>532</v>
      </c>
      <c r="B186" s="224">
        <v>0</v>
      </c>
      <c r="C186" s="224">
        <v>307850</v>
      </c>
      <c r="D186" s="224">
        <v>307850</v>
      </c>
      <c r="E186" s="68">
        <f t="shared" si="5"/>
        <v>100</v>
      </c>
      <c r="F186" s="130">
        <v>1134</v>
      </c>
      <c r="G186" s="196" t="s">
        <v>146</v>
      </c>
    </row>
    <row r="187" spans="1:7" x14ac:dyDescent="0.2">
      <c r="A187" s="72" t="s">
        <v>533</v>
      </c>
      <c r="B187" s="224">
        <v>0</v>
      </c>
      <c r="C187" s="224">
        <v>1249990</v>
      </c>
      <c r="D187" s="224">
        <v>1249990</v>
      </c>
      <c r="E187" s="68">
        <f t="shared" si="5"/>
        <v>100</v>
      </c>
      <c r="F187" s="130">
        <v>1134</v>
      </c>
      <c r="G187" s="196" t="s">
        <v>146</v>
      </c>
    </row>
    <row r="188" spans="1:7" x14ac:dyDescent="0.2">
      <c r="A188" s="72" t="s">
        <v>679</v>
      </c>
      <c r="B188" s="224">
        <v>0</v>
      </c>
      <c r="C188" s="224">
        <v>240000</v>
      </c>
      <c r="D188" s="224">
        <v>0</v>
      </c>
      <c r="E188" s="68">
        <f t="shared" si="5"/>
        <v>0</v>
      </c>
      <c r="F188" s="130">
        <v>1134</v>
      </c>
      <c r="G188" s="196" t="s">
        <v>146</v>
      </c>
    </row>
    <row r="189" spans="1:7" ht="25.5" x14ac:dyDescent="0.2">
      <c r="A189" s="72" t="s">
        <v>534</v>
      </c>
      <c r="B189" s="224">
        <v>250000</v>
      </c>
      <c r="C189" s="224">
        <v>250000</v>
      </c>
      <c r="D189" s="224">
        <v>250000</v>
      </c>
      <c r="E189" s="68">
        <f t="shared" si="5"/>
        <v>100</v>
      </c>
      <c r="F189" s="130">
        <v>1216</v>
      </c>
      <c r="G189" s="196" t="s">
        <v>146</v>
      </c>
    </row>
    <row r="190" spans="1:7" ht="26.25" thickBot="1" x14ac:dyDescent="0.25">
      <c r="A190" s="312" t="s">
        <v>535</v>
      </c>
      <c r="B190" s="222">
        <v>0</v>
      </c>
      <c r="C190" s="222">
        <v>32950</v>
      </c>
      <c r="D190" s="222">
        <v>32950</v>
      </c>
      <c r="E190" s="223">
        <f t="shared" si="5"/>
        <v>100</v>
      </c>
      <c r="F190" s="130">
        <v>1309</v>
      </c>
      <c r="G190" s="196" t="s">
        <v>146</v>
      </c>
    </row>
    <row r="191" spans="1:7" ht="13.5" thickTop="1" x14ac:dyDescent="0.2">
      <c r="A191" s="293"/>
      <c r="B191" s="187"/>
      <c r="C191" s="187"/>
      <c r="D191" s="187"/>
      <c r="E191" s="74"/>
      <c r="F191" s="130"/>
      <c r="G191" s="196"/>
    </row>
    <row r="192" spans="1:7" ht="12" customHeight="1" thickBot="1" x14ac:dyDescent="0.25">
      <c r="A192" s="324"/>
      <c r="B192" s="225"/>
      <c r="C192" s="225"/>
      <c r="D192" s="225"/>
      <c r="E192" s="325"/>
      <c r="F192" s="130"/>
      <c r="G192" s="196"/>
    </row>
    <row r="193" spans="1:12" ht="14.25" thickTop="1" thickBot="1" x14ac:dyDescent="0.25">
      <c r="A193" s="60" t="s">
        <v>5</v>
      </c>
      <c r="B193" s="61" t="s">
        <v>0</v>
      </c>
      <c r="C193" s="62" t="s">
        <v>1</v>
      </c>
      <c r="D193" s="63" t="s">
        <v>4</v>
      </c>
      <c r="E193" s="64" t="s">
        <v>6</v>
      </c>
      <c r="F193" s="130"/>
      <c r="G193" s="196"/>
    </row>
    <row r="194" spans="1:12" ht="13.5" thickTop="1" x14ac:dyDescent="0.2">
      <c r="A194" s="72" t="s">
        <v>536</v>
      </c>
      <c r="B194" s="224">
        <v>120000</v>
      </c>
      <c r="C194" s="224">
        <v>119600</v>
      </c>
      <c r="D194" s="224">
        <v>119600</v>
      </c>
      <c r="E194" s="68">
        <f t="shared" si="5"/>
        <v>100</v>
      </c>
      <c r="F194" s="130">
        <v>1405</v>
      </c>
      <c r="G194" s="196" t="s">
        <v>146</v>
      </c>
    </row>
    <row r="195" spans="1:12" ht="25.5" x14ac:dyDescent="0.2">
      <c r="A195" s="72" t="s">
        <v>537</v>
      </c>
      <c r="B195" s="224">
        <v>1875000</v>
      </c>
      <c r="C195" s="224">
        <v>852519.38</v>
      </c>
      <c r="D195" s="224">
        <v>852519.38</v>
      </c>
      <c r="E195" s="68">
        <f t="shared" si="5"/>
        <v>100</v>
      </c>
      <c r="F195" s="130">
        <v>1142</v>
      </c>
      <c r="G195" s="196" t="s">
        <v>146</v>
      </c>
    </row>
    <row r="196" spans="1:12" ht="25.5" x14ac:dyDescent="0.2">
      <c r="A196" s="72" t="s">
        <v>538</v>
      </c>
      <c r="B196" s="224">
        <v>0</v>
      </c>
      <c r="C196" s="224">
        <v>232000</v>
      </c>
      <c r="D196" s="224">
        <v>232000</v>
      </c>
      <c r="E196" s="68">
        <f t="shared" si="5"/>
        <v>100</v>
      </c>
      <c r="F196" s="130">
        <v>1142</v>
      </c>
      <c r="G196" s="196" t="s">
        <v>146</v>
      </c>
    </row>
    <row r="197" spans="1:12" ht="25.5" x14ac:dyDescent="0.2">
      <c r="A197" s="72" t="s">
        <v>539</v>
      </c>
      <c r="B197" s="224">
        <v>0</v>
      </c>
      <c r="C197" s="224">
        <v>430000</v>
      </c>
      <c r="D197" s="224">
        <v>430000</v>
      </c>
      <c r="E197" s="68">
        <f t="shared" si="5"/>
        <v>100</v>
      </c>
      <c r="F197" s="130">
        <v>1226</v>
      </c>
      <c r="G197" s="196" t="s">
        <v>146</v>
      </c>
    </row>
    <row r="198" spans="1:12" ht="25.5" x14ac:dyDescent="0.2">
      <c r="A198" s="72" t="s">
        <v>540</v>
      </c>
      <c r="B198" s="224">
        <v>0</v>
      </c>
      <c r="C198" s="224">
        <v>670098</v>
      </c>
      <c r="D198" s="224">
        <v>670098</v>
      </c>
      <c r="E198" s="68">
        <f t="shared" si="5"/>
        <v>100</v>
      </c>
      <c r="F198" s="130">
        <v>1226</v>
      </c>
      <c r="G198" s="196" t="s">
        <v>146</v>
      </c>
    </row>
    <row r="199" spans="1:12" ht="26.25" thickBot="1" x14ac:dyDescent="0.25">
      <c r="A199" s="312" t="s">
        <v>541</v>
      </c>
      <c r="B199" s="222">
        <v>0</v>
      </c>
      <c r="C199" s="222">
        <v>123000</v>
      </c>
      <c r="D199" s="222">
        <v>123000</v>
      </c>
      <c r="E199" s="223">
        <f t="shared" si="5"/>
        <v>100</v>
      </c>
      <c r="F199" s="130">
        <v>1407</v>
      </c>
      <c r="G199" s="196" t="s">
        <v>146</v>
      </c>
    </row>
    <row r="200" spans="1:12" s="82" customFormat="1" ht="13.5" thickTop="1" x14ac:dyDescent="0.2">
      <c r="A200" s="264"/>
      <c r="B200" s="187"/>
      <c r="C200" s="187"/>
      <c r="D200" s="187"/>
      <c r="E200" s="74"/>
      <c r="F200" s="119"/>
      <c r="G200" s="196"/>
      <c r="H200" s="81"/>
    </row>
    <row r="201" spans="1:12" ht="15" customHeight="1" thickBot="1" x14ac:dyDescent="0.3">
      <c r="A201" s="58" t="s">
        <v>47</v>
      </c>
      <c r="E201" s="59" t="s">
        <v>18</v>
      </c>
      <c r="F201" s="15"/>
      <c r="G201" s="133"/>
    </row>
    <row r="202" spans="1:12" ht="14.25" thickTop="1" thickBot="1" x14ac:dyDescent="0.25">
      <c r="A202" s="60" t="s">
        <v>5</v>
      </c>
      <c r="B202" s="61" t="s">
        <v>0</v>
      </c>
      <c r="C202" s="62" t="s">
        <v>1</v>
      </c>
      <c r="D202" s="63" t="s">
        <v>4</v>
      </c>
      <c r="E202" s="64" t="s">
        <v>6</v>
      </c>
      <c r="F202" s="15"/>
      <c r="G202" s="133"/>
    </row>
    <row r="203" spans="1:12" s="113" customFormat="1" ht="15.75" thickTop="1" x14ac:dyDescent="0.2">
      <c r="A203" s="65" t="s">
        <v>7</v>
      </c>
      <c r="B203" s="66">
        <f>SUM(B204:B208)</f>
        <v>0</v>
      </c>
      <c r="C203" s="66">
        <f>SUM(C204:C208)</f>
        <v>3958200</v>
      </c>
      <c r="D203" s="66">
        <f>SUM(D204:D208)</f>
        <v>3947200</v>
      </c>
      <c r="E203" s="111">
        <f>D203/C203*100</f>
        <v>99.722095902177756</v>
      </c>
      <c r="F203" s="112" t="s">
        <v>2</v>
      </c>
      <c r="G203" s="244" t="s">
        <v>50</v>
      </c>
    </row>
    <row r="204" spans="1:12" s="113" customFormat="1" x14ac:dyDescent="0.2">
      <c r="A204" s="219" t="s">
        <v>52</v>
      </c>
      <c r="B204" s="224">
        <v>0</v>
      </c>
      <c r="C204" s="187">
        <v>10000</v>
      </c>
      <c r="D204" s="224">
        <v>0</v>
      </c>
      <c r="E204" s="68">
        <f>D204/C204*100</f>
        <v>0</v>
      </c>
      <c r="F204" s="195">
        <v>100130</v>
      </c>
      <c r="G204" s="134"/>
    </row>
    <row r="205" spans="1:12" s="113" customFormat="1" ht="25.5" x14ac:dyDescent="0.2">
      <c r="A205" s="228" t="s">
        <v>412</v>
      </c>
      <c r="B205" s="224">
        <v>0</v>
      </c>
      <c r="C205" s="187">
        <f>167448+87052+750</f>
        <v>255250</v>
      </c>
      <c r="D205" s="224">
        <f>167448+87052+750</f>
        <v>255250</v>
      </c>
      <c r="E205" s="68">
        <f t="shared" ref="E205:E207" si="6">D205/C205*100</f>
        <v>100</v>
      </c>
      <c r="F205" s="195"/>
      <c r="G205" s="134"/>
    </row>
    <row r="206" spans="1:12" s="113" customFormat="1" x14ac:dyDescent="0.2">
      <c r="A206" s="219" t="s">
        <v>682</v>
      </c>
      <c r="B206" s="224">
        <v>0</v>
      </c>
      <c r="C206" s="187">
        <f>2442000+558000+750</f>
        <v>3000750</v>
      </c>
      <c r="D206" s="224">
        <f>3000000+750</f>
        <v>3000750</v>
      </c>
      <c r="E206" s="68">
        <f t="shared" si="6"/>
        <v>100</v>
      </c>
      <c r="F206" s="195"/>
      <c r="G206" s="134"/>
    </row>
    <row r="207" spans="1:12" s="113" customFormat="1" ht="25.5" x14ac:dyDescent="0.2">
      <c r="A207" s="228" t="s">
        <v>683</v>
      </c>
      <c r="B207" s="224">
        <v>0</v>
      </c>
      <c r="C207" s="187">
        <v>685600</v>
      </c>
      <c r="D207" s="224">
        <v>685600</v>
      </c>
      <c r="E207" s="68">
        <f t="shared" si="6"/>
        <v>100</v>
      </c>
      <c r="F207" s="195"/>
      <c r="G207" s="134"/>
      <c r="I207" s="207" t="s">
        <v>50</v>
      </c>
      <c r="J207" s="208">
        <f>B203</f>
        <v>0</v>
      </c>
      <c r="K207" s="208">
        <f>C203</f>
        <v>3958200</v>
      </c>
      <c r="L207" s="208">
        <f>D203</f>
        <v>3947200</v>
      </c>
    </row>
    <row r="208" spans="1:12" s="113" customFormat="1" ht="13.5" thickBot="1" x14ac:dyDescent="0.25">
      <c r="A208" s="221" t="s">
        <v>213</v>
      </c>
      <c r="B208" s="222">
        <v>0</v>
      </c>
      <c r="C208" s="225">
        <v>6600</v>
      </c>
      <c r="D208" s="222">
        <v>5600</v>
      </c>
      <c r="E208" s="223">
        <f>D208/C208*100</f>
        <v>84.848484848484844</v>
      </c>
      <c r="F208" s="189"/>
      <c r="G208" s="337">
        <v>6130</v>
      </c>
      <c r="I208" s="191" t="s">
        <v>38</v>
      </c>
      <c r="J208" s="203">
        <f>SUM(B8:B96)</f>
        <v>160562000</v>
      </c>
      <c r="K208" s="203">
        <f>SUM(C8:C96)</f>
        <v>175209710.14999998</v>
      </c>
      <c r="L208" s="203">
        <f>SUM(D8:D96)</f>
        <v>124322301.69999999</v>
      </c>
    </row>
    <row r="209" spans="1:12" s="113" customFormat="1" ht="13.5" thickTop="1" x14ac:dyDescent="0.2">
      <c r="A209" s="185"/>
      <c r="B209" s="73"/>
      <c r="C209" s="73"/>
      <c r="D209" s="187"/>
      <c r="E209" s="74"/>
      <c r="F209" s="189"/>
      <c r="G209" s="134"/>
      <c r="I209" s="252" t="s">
        <v>63</v>
      </c>
      <c r="J209" s="255">
        <f>SUM(B97:B104)</f>
        <v>0</v>
      </c>
      <c r="K209" s="255">
        <f>SUM(C97:C104)</f>
        <v>4163945</v>
      </c>
      <c r="L209" s="255">
        <f>SUM(D97:D104)</f>
        <v>1531657</v>
      </c>
    </row>
    <row r="210" spans="1:12" s="113" customFormat="1" x14ac:dyDescent="0.2">
      <c r="A210" s="185"/>
      <c r="B210" s="73"/>
      <c r="C210" s="73"/>
      <c r="D210" s="187"/>
      <c r="E210" s="74"/>
      <c r="F210" s="189"/>
      <c r="G210" s="134"/>
      <c r="H210" s="196"/>
      <c r="I210" s="256" t="s">
        <v>51</v>
      </c>
      <c r="J210" s="275">
        <f>SUM(B105:B114)</f>
        <v>0</v>
      </c>
      <c r="K210" s="275">
        <f>SUM(C105:C114)</f>
        <v>2254490</v>
      </c>
      <c r="L210" s="275">
        <f>SUM(D105:D114)</f>
        <v>922741.9</v>
      </c>
    </row>
    <row r="211" spans="1:12" s="113" customFormat="1" x14ac:dyDescent="0.2">
      <c r="A211" s="185"/>
      <c r="B211" s="73"/>
      <c r="C211" s="73"/>
      <c r="D211" s="187"/>
      <c r="E211" s="74"/>
      <c r="F211" s="189"/>
      <c r="G211" s="134"/>
      <c r="H211" s="196"/>
      <c r="I211" s="340" t="s">
        <v>49</v>
      </c>
      <c r="J211" s="341">
        <f>SUM(B119:B199)</f>
        <v>9811000</v>
      </c>
      <c r="K211" s="341">
        <f>SUM(C119:C199)</f>
        <v>34536264.920000002</v>
      </c>
      <c r="L211" s="341">
        <f>SUM(D119:D199)</f>
        <v>34296264.920000002</v>
      </c>
    </row>
    <row r="212" spans="1:12" s="19" customFormat="1" ht="18.75" thickBot="1" x14ac:dyDescent="0.3">
      <c r="A212" s="84" t="s">
        <v>20</v>
      </c>
      <c r="B212" s="85">
        <f>SUM(B118,B7,B203)</f>
        <v>170373000</v>
      </c>
      <c r="C212" s="85">
        <f>SUM(C118,C7,C203)</f>
        <v>220122610.06999999</v>
      </c>
      <c r="D212" s="85">
        <f>SUM(D118,D7,D203)</f>
        <v>165020165.51999998</v>
      </c>
      <c r="E212" s="86">
        <f>D212/C212*100</f>
        <v>74.967385434655171</v>
      </c>
      <c r="F212" s="144"/>
      <c r="G212" s="87"/>
      <c r="H212" s="87"/>
      <c r="I212" s="113"/>
      <c r="J212" s="202">
        <f>J211+J210+J209+J208+J207</f>
        <v>170373000</v>
      </c>
      <c r="K212" s="202">
        <f>K211+K210+K209+K208+K207</f>
        <v>220122610.06999999</v>
      </c>
      <c r="L212" s="202">
        <f>L211+L210+L209+L208+L207</f>
        <v>165020165.51999998</v>
      </c>
    </row>
    <row r="213" spans="1:12" ht="13.5" thickTop="1" x14ac:dyDescent="0.2">
      <c r="A213" s="83"/>
      <c r="B213" s="73"/>
      <c r="C213" s="77"/>
      <c r="D213" s="71"/>
      <c r="E213" s="74"/>
      <c r="F213" s="56"/>
    </row>
    <row r="214" spans="1:12" x14ac:dyDescent="0.2">
      <c r="A214" s="83"/>
      <c r="B214" s="73"/>
      <c r="C214" s="77"/>
      <c r="D214" s="71"/>
      <c r="E214" s="74"/>
      <c r="F214" s="56"/>
    </row>
    <row r="215" spans="1:12" ht="18" x14ac:dyDescent="0.25">
      <c r="A215" s="55" t="s">
        <v>30</v>
      </c>
    </row>
    <row r="216" spans="1:12" ht="15" customHeight="1" thickBot="1" x14ac:dyDescent="0.3">
      <c r="A216" s="58" t="s">
        <v>98</v>
      </c>
      <c r="E216" s="59" t="s">
        <v>18</v>
      </c>
    </row>
    <row r="217" spans="1:12" ht="14.25" thickTop="1" thickBot="1" x14ac:dyDescent="0.25">
      <c r="A217" s="60" t="s">
        <v>5</v>
      </c>
      <c r="B217" s="61" t="s">
        <v>0</v>
      </c>
      <c r="C217" s="62" t="s">
        <v>1</v>
      </c>
      <c r="D217" s="63" t="s">
        <v>4</v>
      </c>
      <c r="E217" s="64" t="s">
        <v>6</v>
      </c>
    </row>
    <row r="218" spans="1:12" ht="15.75" thickTop="1" x14ac:dyDescent="0.25">
      <c r="A218" s="65" t="s">
        <v>9</v>
      </c>
      <c r="B218" s="66">
        <f>SUM(B219:B253)</f>
        <v>99452000</v>
      </c>
      <c r="C218" s="66">
        <f t="shared" ref="C218:D218" si="7">SUM(C219:C253)</f>
        <v>118588748.33</v>
      </c>
      <c r="D218" s="66">
        <f t="shared" si="7"/>
        <v>100212834.02</v>
      </c>
      <c r="E218" s="67">
        <f>D218/C218*100</f>
        <v>84.504504374340087</v>
      </c>
      <c r="F218" s="120"/>
    </row>
    <row r="219" spans="1:12" s="54" customFormat="1" x14ac:dyDescent="0.2">
      <c r="A219" s="72" t="s">
        <v>308</v>
      </c>
      <c r="B219" s="92">
        <v>0</v>
      </c>
      <c r="C219" s="229">
        <v>131000</v>
      </c>
      <c r="D219" s="310">
        <v>131000</v>
      </c>
      <c r="E219" s="68">
        <f t="shared" ref="E219:E222" si="8">D219/C219*100</f>
        <v>100</v>
      </c>
      <c r="F219" s="192" t="s">
        <v>87</v>
      </c>
      <c r="G219" s="191" t="s">
        <v>38</v>
      </c>
      <c r="H219" s="49"/>
    </row>
    <row r="220" spans="1:12" s="54" customFormat="1" x14ac:dyDescent="0.2">
      <c r="A220" s="332" t="s">
        <v>76</v>
      </c>
      <c r="B220" s="92">
        <v>18970000</v>
      </c>
      <c r="C220" s="229">
        <v>20502848</v>
      </c>
      <c r="D220" s="310">
        <v>18994860.329999998</v>
      </c>
      <c r="E220" s="68">
        <f t="shared" si="8"/>
        <v>92.644984394363149</v>
      </c>
      <c r="F220" s="192" t="s">
        <v>75</v>
      </c>
      <c r="G220" s="191" t="s">
        <v>38</v>
      </c>
      <c r="H220" s="49"/>
    </row>
    <row r="221" spans="1:12" s="124" customFormat="1" x14ac:dyDescent="0.2">
      <c r="A221" s="228" t="s">
        <v>309</v>
      </c>
      <c r="B221" s="92">
        <v>1270000</v>
      </c>
      <c r="C221" s="229">
        <v>1270000</v>
      </c>
      <c r="D221" s="310">
        <v>889156.5</v>
      </c>
      <c r="E221" s="68">
        <f t="shared" si="8"/>
        <v>70.012322834645673</v>
      </c>
      <c r="F221" s="193" t="s">
        <v>176</v>
      </c>
      <c r="G221" s="191" t="s">
        <v>38</v>
      </c>
      <c r="H221" s="123"/>
    </row>
    <row r="222" spans="1:12" s="124" customFormat="1" x14ac:dyDescent="0.2">
      <c r="A222" s="228" t="s">
        <v>310</v>
      </c>
      <c r="B222" s="92">
        <v>12028000</v>
      </c>
      <c r="C222" s="229">
        <v>11941829.5</v>
      </c>
      <c r="D222" s="310">
        <v>11941829.5</v>
      </c>
      <c r="E222" s="68">
        <f t="shared" si="8"/>
        <v>100</v>
      </c>
      <c r="F222" s="193" t="s">
        <v>99</v>
      </c>
      <c r="G222" s="191" t="s">
        <v>38</v>
      </c>
      <c r="H222" s="123"/>
    </row>
    <row r="223" spans="1:12" s="54" customFormat="1" x14ac:dyDescent="0.2">
      <c r="A223" s="230" t="s">
        <v>311</v>
      </c>
      <c r="B223" s="92">
        <v>22925000</v>
      </c>
      <c r="C223" s="229">
        <v>24230329.390000001</v>
      </c>
      <c r="D223" s="310">
        <v>23686659.359999999</v>
      </c>
      <c r="E223" s="68">
        <f t="shared" ref="E223:E253" si="9">D223/C223*100</f>
        <v>97.756241686815954</v>
      </c>
      <c r="F223" s="192" t="s">
        <v>77</v>
      </c>
      <c r="G223" s="191" t="s">
        <v>38</v>
      </c>
      <c r="H223" s="49"/>
    </row>
    <row r="224" spans="1:12" s="54" customFormat="1" ht="12.75" customHeight="1" x14ac:dyDescent="0.2">
      <c r="A224" s="230" t="s">
        <v>312</v>
      </c>
      <c r="B224" s="92">
        <v>15000000</v>
      </c>
      <c r="C224" s="229">
        <v>3105000</v>
      </c>
      <c r="D224" s="310">
        <v>416931</v>
      </c>
      <c r="E224" s="68">
        <f t="shared" si="9"/>
        <v>13.427729468599034</v>
      </c>
      <c r="F224" s="192" t="s">
        <v>78</v>
      </c>
      <c r="G224" s="191" t="s">
        <v>38</v>
      </c>
      <c r="H224" s="49"/>
    </row>
    <row r="225" spans="1:8" s="54" customFormat="1" x14ac:dyDescent="0.2">
      <c r="A225" s="230" t="s">
        <v>313</v>
      </c>
      <c r="B225" s="92">
        <v>0</v>
      </c>
      <c r="C225" s="229">
        <v>500000</v>
      </c>
      <c r="D225" s="310">
        <v>0</v>
      </c>
      <c r="E225" s="68">
        <f t="shared" si="9"/>
        <v>0</v>
      </c>
      <c r="F225" s="192" t="s">
        <v>177</v>
      </c>
      <c r="G225" s="191" t="s">
        <v>38</v>
      </c>
      <c r="H225" s="49"/>
    </row>
    <row r="226" spans="1:8" s="54" customFormat="1" x14ac:dyDescent="0.2">
      <c r="A226" s="230" t="s">
        <v>314</v>
      </c>
      <c r="B226" s="92">
        <v>0</v>
      </c>
      <c r="C226" s="229">
        <v>500000</v>
      </c>
      <c r="D226" s="310">
        <v>0</v>
      </c>
      <c r="E226" s="68">
        <f t="shared" si="9"/>
        <v>0</v>
      </c>
      <c r="F226" s="192" t="s">
        <v>178</v>
      </c>
      <c r="G226" s="191" t="s">
        <v>38</v>
      </c>
      <c r="H226" s="49"/>
    </row>
    <row r="227" spans="1:8" s="54" customFormat="1" x14ac:dyDescent="0.2">
      <c r="A227" s="230" t="s">
        <v>315</v>
      </c>
      <c r="B227" s="92">
        <v>7378000</v>
      </c>
      <c r="C227" s="229">
        <v>7378000</v>
      </c>
      <c r="D227" s="310">
        <v>6177287.5999999996</v>
      </c>
      <c r="E227" s="68">
        <f t="shared" si="9"/>
        <v>83.725773922472214</v>
      </c>
      <c r="F227" s="192" t="s">
        <v>100</v>
      </c>
      <c r="G227" s="191" t="s">
        <v>38</v>
      </c>
      <c r="H227" s="49"/>
    </row>
    <row r="228" spans="1:8" s="54" customFormat="1" x14ac:dyDescent="0.2">
      <c r="A228" s="230" t="s">
        <v>118</v>
      </c>
      <c r="B228" s="92">
        <v>4161000</v>
      </c>
      <c r="C228" s="229">
        <v>6261000</v>
      </c>
      <c r="D228" s="310">
        <v>4728190.2</v>
      </c>
      <c r="E228" s="68">
        <f t="shared" si="9"/>
        <v>75.518131288931471</v>
      </c>
      <c r="F228" s="192" t="s">
        <v>101</v>
      </c>
      <c r="G228" s="191" t="s">
        <v>38</v>
      </c>
      <c r="H228" s="49"/>
    </row>
    <row r="229" spans="1:8" s="54" customFormat="1" x14ac:dyDescent="0.2">
      <c r="A229" s="230" t="s">
        <v>119</v>
      </c>
      <c r="B229" s="92">
        <v>0</v>
      </c>
      <c r="C229" s="229">
        <v>299788.49</v>
      </c>
      <c r="D229" s="310">
        <v>57647</v>
      </c>
      <c r="E229" s="68">
        <f t="shared" si="9"/>
        <v>19.229223910497698</v>
      </c>
      <c r="F229" s="192" t="s">
        <v>102</v>
      </c>
      <c r="G229" s="191" t="s">
        <v>38</v>
      </c>
      <c r="H229" s="49"/>
    </row>
    <row r="230" spans="1:8" s="54" customFormat="1" x14ac:dyDescent="0.2">
      <c r="A230" s="230" t="s">
        <v>120</v>
      </c>
      <c r="B230" s="92">
        <v>0</v>
      </c>
      <c r="C230" s="229">
        <v>1500</v>
      </c>
      <c r="D230" s="310">
        <v>1500</v>
      </c>
      <c r="E230" s="68">
        <f t="shared" si="9"/>
        <v>100</v>
      </c>
      <c r="F230" s="192" t="s">
        <v>103</v>
      </c>
      <c r="G230" s="191" t="s">
        <v>38</v>
      </c>
      <c r="H230" s="49"/>
    </row>
    <row r="231" spans="1:8" s="54" customFormat="1" x14ac:dyDescent="0.2">
      <c r="A231" s="230" t="s">
        <v>121</v>
      </c>
      <c r="B231" s="92">
        <v>73000</v>
      </c>
      <c r="C231" s="229">
        <v>3113000</v>
      </c>
      <c r="D231" s="310">
        <v>2115030.9</v>
      </c>
      <c r="E231" s="68">
        <f t="shared" si="9"/>
        <v>67.941885640860903</v>
      </c>
      <c r="F231" s="192" t="s">
        <v>104</v>
      </c>
      <c r="G231" s="191" t="s">
        <v>38</v>
      </c>
    </row>
    <row r="232" spans="1:8" s="54" customFormat="1" x14ac:dyDescent="0.2">
      <c r="A232" s="230" t="s">
        <v>316</v>
      </c>
      <c r="B232" s="92">
        <v>250000</v>
      </c>
      <c r="C232" s="229">
        <v>232320</v>
      </c>
      <c r="D232" s="310">
        <v>232320</v>
      </c>
      <c r="E232" s="68">
        <f t="shared" si="9"/>
        <v>100</v>
      </c>
      <c r="F232" s="192" t="s">
        <v>179</v>
      </c>
      <c r="G232" s="191" t="s">
        <v>38</v>
      </c>
      <c r="H232" s="50"/>
    </row>
    <row r="233" spans="1:8" s="54" customFormat="1" ht="25.5" x14ac:dyDescent="0.2">
      <c r="A233" s="230" t="s">
        <v>317</v>
      </c>
      <c r="B233" s="92">
        <v>0</v>
      </c>
      <c r="C233" s="229">
        <v>1700000</v>
      </c>
      <c r="D233" s="310">
        <v>1559690</v>
      </c>
      <c r="E233" s="68">
        <f t="shared" si="9"/>
        <v>91.746470588235297</v>
      </c>
      <c r="F233" s="192" t="s">
        <v>180</v>
      </c>
      <c r="G233" s="191" t="s">
        <v>38</v>
      </c>
      <c r="H233" s="50"/>
    </row>
    <row r="234" spans="1:8" s="54" customFormat="1" x14ac:dyDescent="0.2">
      <c r="A234" s="230" t="s">
        <v>318</v>
      </c>
      <c r="B234" s="92">
        <v>1800000</v>
      </c>
      <c r="C234" s="229">
        <v>1848702</v>
      </c>
      <c r="D234" s="310">
        <v>1848702</v>
      </c>
      <c r="E234" s="68">
        <f t="shared" si="9"/>
        <v>100</v>
      </c>
      <c r="F234" s="192" t="s">
        <v>181</v>
      </c>
      <c r="G234" s="191" t="s">
        <v>38</v>
      </c>
      <c r="H234" s="50"/>
    </row>
    <row r="235" spans="1:8" s="54" customFormat="1" ht="25.5" x14ac:dyDescent="0.2">
      <c r="A235" s="230" t="s">
        <v>319</v>
      </c>
      <c r="B235" s="92">
        <v>850000</v>
      </c>
      <c r="C235" s="229">
        <v>2888047.12</v>
      </c>
      <c r="D235" s="310">
        <v>2858007.72</v>
      </c>
      <c r="E235" s="68">
        <f t="shared" si="9"/>
        <v>98.959871541154087</v>
      </c>
      <c r="F235" s="192" t="s">
        <v>182</v>
      </c>
      <c r="G235" s="191" t="s">
        <v>38</v>
      </c>
      <c r="H235" s="50"/>
    </row>
    <row r="236" spans="1:8" s="54" customFormat="1" x14ac:dyDescent="0.2">
      <c r="A236" s="230" t="s">
        <v>320</v>
      </c>
      <c r="B236" s="92">
        <v>610000</v>
      </c>
      <c r="C236" s="229">
        <v>121513</v>
      </c>
      <c r="D236" s="310">
        <v>121513</v>
      </c>
      <c r="E236" s="68">
        <f t="shared" si="9"/>
        <v>100</v>
      </c>
      <c r="F236" s="192" t="s">
        <v>183</v>
      </c>
      <c r="G236" s="191" t="s">
        <v>38</v>
      </c>
      <c r="H236" s="50"/>
    </row>
    <row r="237" spans="1:8" s="54" customFormat="1" x14ac:dyDescent="0.2">
      <c r="A237" s="230" t="s">
        <v>321</v>
      </c>
      <c r="B237" s="92">
        <v>1300000</v>
      </c>
      <c r="C237" s="229">
        <v>1316143.8</v>
      </c>
      <c r="D237" s="310">
        <v>1316143.8</v>
      </c>
      <c r="E237" s="68">
        <f t="shared" si="9"/>
        <v>100</v>
      </c>
      <c r="F237" s="192" t="s">
        <v>184</v>
      </c>
      <c r="G237" s="191" t="s">
        <v>38</v>
      </c>
      <c r="H237" s="50"/>
    </row>
    <row r="238" spans="1:8" s="54" customFormat="1" x14ac:dyDescent="0.2">
      <c r="A238" s="230" t="s">
        <v>322</v>
      </c>
      <c r="B238" s="92">
        <v>1300000</v>
      </c>
      <c r="C238" s="229">
        <v>1800000</v>
      </c>
      <c r="D238" s="310">
        <v>1765909.73</v>
      </c>
      <c r="E238" s="68">
        <f t="shared" si="9"/>
        <v>98.106096111111114</v>
      </c>
      <c r="F238" s="192" t="s">
        <v>185</v>
      </c>
      <c r="G238" s="191" t="s">
        <v>38</v>
      </c>
      <c r="H238" s="50"/>
    </row>
    <row r="239" spans="1:8" s="54" customFormat="1" x14ac:dyDescent="0.2">
      <c r="A239" s="230" t="s">
        <v>323</v>
      </c>
      <c r="B239" s="92">
        <v>900000</v>
      </c>
      <c r="C239" s="229">
        <v>1330000</v>
      </c>
      <c r="D239" s="310">
        <v>1316465.1399999999</v>
      </c>
      <c r="E239" s="68">
        <f t="shared" si="9"/>
        <v>98.982341353383447</v>
      </c>
      <c r="F239" s="192" t="s">
        <v>186</v>
      </c>
      <c r="G239" s="191" t="s">
        <v>38</v>
      </c>
      <c r="H239" s="50"/>
    </row>
    <row r="240" spans="1:8" s="54" customFormat="1" ht="25.5" x14ac:dyDescent="0.2">
      <c r="A240" s="230" t="s">
        <v>324</v>
      </c>
      <c r="B240" s="92">
        <v>3500000</v>
      </c>
      <c r="C240" s="229">
        <v>300000</v>
      </c>
      <c r="D240" s="310">
        <v>0</v>
      </c>
      <c r="E240" s="68">
        <f t="shared" si="9"/>
        <v>0</v>
      </c>
      <c r="F240" s="192" t="s">
        <v>187</v>
      </c>
      <c r="G240" s="191" t="s">
        <v>38</v>
      </c>
      <c r="H240" s="50"/>
    </row>
    <row r="241" spans="1:8" s="54" customFormat="1" x14ac:dyDescent="0.2">
      <c r="A241" s="230" t="s">
        <v>325</v>
      </c>
      <c r="B241" s="92">
        <v>600000</v>
      </c>
      <c r="C241" s="229">
        <v>0</v>
      </c>
      <c r="D241" s="310">
        <v>0</v>
      </c>
      <c r="E241" s="68">
        <v>0</v>
      </c>
      <c r="F241" s="192" t="s">
        <v>188</v>
      </c>
      <c r="G241" s="191" t="s">
        <v>38</v>
      </c>
      <c r="H241" s="50"/>
    </row>
    <row r="242" spans="1:8" s="54" customFormat="1" x14ac:dyDescent="0.2">
      <c r="A242" s="230" t="s">
        <v>326</v>
      </c>
      <c r="B242" s="92">
        <v>1200000</v>
      </c>
      <c r="C242" s="229">
        <v>100000</v>
      </c>
      <c r="D242" s="310">
        <v>86265</v>
      </c>
      <c r="E242" s="68">
        <f t="shared" si="9"/>
        <v>86.265000000000001</v>
      </c>
      <c r="F242" s="192" t="s">
        <v>189</v>
      </c>
      <c r="G242" s="191" t="s">
        <v>38</v>
      </c>
      <c r="H242" s="50"/>
    </row>
    <row r="243" spans="1:8" s="54" customFormat="1" x14ac:dyDescent="0.2">
      <c r="A243" s="230" t="s">
        <v>327</v>
      </c>
      <c r="B243" s="92">
        <v>1100000</v>
      </c>
      <c r="C243" s="229">
        <v>1100000</v>
      </c>
      <c r="D243" s="310">
        <v>672917.75</v>
      </c>
      <c r="E243" s="68">
        <f t="shared" si="9"/>
        <v>61.174340909090908</v>
      </c>
      <c r="F243" s="192" t="s">
        <v>190</v>
      </c>
      <c r="G243" s="191" t="s">
        <v>38</v>
      </c>
      <c r="H243" s="50"/>
    </row>
    <row r="244" spans="1:8" s="54" customFormat="1" x14ac:dyDescent="0.2">
      <c r="A244" s="230" t="s">
        <v>328</v>
      </c>
      <c r="B244" s="92">
        <v>1000000</v>
      </c>
      <c r="C244" s="229">
        <v>916023.49</v>
      </c>
      <c r="D244" s="310">
        <v>916023.49</v>
      </c>
      <c r="E244" s="68">
        <f t="shared" si="9"/>
        <v>100</v>
      </c>
      <c r="F244" s="192" t="s">
        <v>191</v>
      </c>
      <c r="G244" s="191" t="s">
        <v>38</v>
      </c>
      <c r="H244" s="50"/>
    </row>
    <row r="245" spans="1:8" s="54" customFormat="1" x14ac:dyDescent="0.2">
      <c r="A245" s="230" t="s">
        <v>329</v>
      </c>
      <c r="B245" s="92">
        <v>1200000</v>
      </c>
      <c r="C245" s="229">
        <v>2000000</v>
      </c>
      <c r="D245" s="310">
        <v>635660</v>
      </c>
      <c r="E245" s="68">
        <f t="shared" si="9"/>
        <v>31.783000000000001</v>
      </c>
      <c r="F245" s="192" t="s">
        <v>192</v>
      </c>
      <c r="G245" s="191" t="s">
        <v>38</v>
      </c>
      <c r="H245" s="50"/>
    </row>
    <row r="246" spans="1:8" s="54" customFormat="1" x14ac:dyDescent="0.2">
      <c r="A246" s="230" t="s">
        <v>330</v>
      </c>
      <c r="B246" s="92">
        <v>1000000</v>
      </c>
      <c r="C246" s="229">
        <v>2000000</v>
      </c>
      <c r="D246" s="310">
        <v>1543452.24</v>
      </c>
      <c r="E246" s="68">
        <f t="shared" si="9"/>
        <v>77.172612000000001</v>
      </c>
      <c r="F246" s="192" t="s">
        <v>193</v>
      </c>
      <c r="G246" s="191" t="s">
        <v>38</v>
      </c>
      <c r="H246" s="50"/>
    </row>
    <row r="247" spans="1:8" s="54" customFormat="1" x14ac:dyDescent="0.2">
      <c r="A247" s="230" t="s">
        <v>331</v>
      </c>
      <c r="B247" s="92">
        <v>619000</v>
      </c>
      <c r="C247" s="229">
        <v>1747248.28</v>
      </c>
      <c r="D247" s="310">
        <v>1747248.28</v>
      </c>
      <c r="E247" s="68">
        <f t="shared" si="9"/>
        <v>100</v>
      </c>
      <c r="F247" s="192" t="s">
        <v>194</v>
      </c>
      <c r="G247" s="191" t="s">
        <v>38</v>
      </c>
      <c r="H247" s="50"/>
    </row>
    <row r="248" spans="1:8" s="54" customFormat="1" x14ac:dyDescent="0.2">
      <c r="A248" s="230" t="s">
        <v>332</v>
      </c>
      <c r="B248" s="92">
        <v>418000</v>
      </c>
      <c r="C248" s="229">
        <v>1000455.26</v>
      </c>
      <c r="D248" s="310">
        <v>942274</v>
      </c>
      <c r="E248" s="68">
        <f t="shared" si="9"/>
        <v>94.184521554716994</v>
      </c>
      <c r="F248" s="192" t="s">
        <v>195</v>
      </c>
      <c r="G248" s="191" t="s">
        <v>38</v>
      </c>
      <c r="H248" s="50"/>
    </row>
    <row r="249" spans="1:8" s="54" customFormat="1" x14ac:dyDescent="0.2">
      <c r="A249" s="230" t="s">
        <v>333</v>
      </c>
      <c r="B249" s="92">
        <v>0</v>
      </c>
      <c r="C249" s="229">
        <v>400000</v>
      </c>
      <c r="D249" s="310">
        <v>0</v>
      </c>
      <c r="E249" s="68">
        <f t="shared" si="9"/>
        <v>0</v>
      </c>
      <c r="F249" s="192" t="s">
        <v>196</v>
      </c>
      <c r="G249" s="191" t="s">
        <v>38</v>
      </c>
      <c r="H249" s="50">
        <f>SUM(D219:D248)</f>
        <v>86702684.539999992</v>
      </c>
    </row>
    <row r="250" spans="1:8" s="38" customFormat="1" x14ac:dyDescent="0.2">
      <c r="A250" s="230" t="s">
        <v>334</v>
      </c>
      <c r="B250" s="224">
        <v>0</v>
      </c>
      <c r="C250" s="310">
        <v>17100000</v>
      </c>
      <c r="D250" s="310">
        <v>12706840</v>
      </c>
      <c r="E250" s="68">
        <f t="shared" si="9"/>
        <v>74.309005847953216</v>
      </c>
      <c r="F250" s="194" t="s">
        <v>199</v>
      </c>
      <c r="G250" s="249" t="s">
        <v>198</v>
      </c>
    </row>
    <row r="251" spans="1:8" s="38" customFormat="1" x14ac:dyDescent="0.2">
      <c r="A251" s="230" t="s">
        <v>335</v>
      </c>
      <c r="B251" s="224">
        <v>0</v>
      </c>
      <c r="C251" s="310">
        <v>850000</v>
      </c>
      <c r="D251" s="310">
        <v>513650</v>
      </c>
      <c r="E251" s="68">
        <f t="shared" si="9"/>
        <v>60.42941176470589</v>
      </c>
      <c r="F251" s="194" t="s">
        <v>200</v>
      </c>
      <c r="G251" s="249" t="s">
        <v>198</v>
      </c>
    </row>
    <row r="252" spans="1:8" s="38" customFormat="1" x14ac:dyDescent="0.2">
      <c r="A252" s="230" t="s">
        <v>336</v>
      </c>
      <c r="B252" s="224">
        <v>0</v>
      </c>
      <c r="C252" s="310">
        <v>600000</v>
      </c>
      <c r="D252" s="310">
        <v>285666.48</v>
      </c>
      <c r="E252" s="68">
        <f t="shared" si="9"/>
        <v>47.611079999999994</v>
      </c>
      <c r="F252" s="194" t="s">
        <v>201</v>
      </c>
      <c r="G252" s="249" t="s">
        <v>198</v>
      </c>
      <c r="H252" s="135">
        <f>SUM(D250:D252)</f>
        <v>13506156.48</v>
      </c>
    </row>
    <row r="253" spans="1:8" s="38" customFormat="1" ht="13.5" thickBot="1" x14ac:dyDescent="0.25">
      <c r="A253" s="315" t="s">
        <v>337</v>
      </c>
      <c r="B253" s="222">
        <v>0</v>
      </c>
      <c r="C253" s="313">
        <v>4000</v>
      </c>
      <c r="D253" s="313">
        <v>3993</v>
      </c>
      <c r="E253" s="223">
        <f t="shared" si="9"/>
        <v>99.825000000000003</v>
      </c>
      <c r="F253" s="194" t="s">
        <v>89</v>
      </c>
      <c r="G253" s="256" t="s">
        <v>88</v>
      </c>
      <c r="H253" s="135">
        <f>SUM(D253:D253)</f>
        <v>3993</v>
      </c>
    </row>
    <row r="254" spans="1:8" s="76" customFormat="1" ht="15.75" thickTop="1" x14ac:dyDescent="0.25">
      <c r="A254" s="58"/>
      <c r="B254" s="15"/>
      <c r="C254" s="15"/>
      <c r="D254" s="13"/>
      <c r="E254" s="59"/>
      <c r="F254" s="125"/>
      <c r="G254" s="75"/>
      <c r="H254" s="75"/>
    </row>
    <row r="255" spans="1:8" s="76" customFormat="1" ht="15.75" thickBot="1" x14ac:dyDescent="0.25">
      <c r="A255" s="79" t="s">
        <v>31</v>
      </c>
      <c r="B255" s="15"/>
      <c r="C255" s="15"/>
      <c r="D255" s="15"/>
      <c r="E255" s="59" t="s">
        <v>18</v>
      </c>
      <c r="F255" s="125"/>
      <c r="G255" s="75"/>
      <c r="H255" s="75"/>
    </row>
    <row r="256" spans="1:8" s="76" customFormat="1" ht="14.25" thickTop="1" thickBot="1" x14ac:dyDescent="0.25">
      <c r="A256" s="60" t="s">
        <v>5</v>
      </c>
      <c r="B256" s="61" t="s">
        <v>0</v>
      </c>
      <c r="C256" s="62" t="s">
        <v>1</v>
      </c>
      <c r="D256" s="63" t="s">
        <v>4</v>
      </c>
      <c r="E256" s="64" t="s">
        <v>6</v>
      </c>
      <c r="F256" s="125"/>
      <c r="G256" s="75"/>
      <c r="H256" s="75"/>
    </row>
    <row r="257" spans="1:8" s="76" customFormat="1" ht="15.75" thickTop="1" x14ac:dyDescent="0.2">
      <c r="A257" s="262" t="s">
        <v>9</v>
      </c>
      <c r="B257" s="184">
        <f>SUM(B258:B331)</f>
        <v>14418000</v>
      </c>
      <c r="C257" s="184">
        <f>SUM(C258:C331)</f>
        <v>17403552.850000001</v>
      </c>
      <c r="D257" s="184">
        <f>SUM(D258:D331)</f>
        <v>17403552.850000001</v>
      </c>
      <c r="E257" s="263">
        <f>D257/C257*100</f>
        <v>100</v>
      </c>
      <c r="G257" s="196" t="s">
        <v>49</v>
      </c>
      <c r="H257" s="75"/>
    </row>
    <row r="258" spans="1:8" s="76" customFormat="1" x14ac:dyDescent="0.2">
      <c r="A258" s="230" t="s">
        <v>542</v>
      </c>
      <c r="B258" s="220">
        <v>100000</v>
      </c>
      <c r="C258" s="316">
        <v>100000</v>
      </c>
      <c r="D258" s="316">
        <v>100000</v>
      </c>
      <c r="E258" s="68">
        <f t="shared" ref="E258:E331" si="10">D258/C258*100</f>
        <v>100</v>
      </c>
      <c r="F258" s="194" t="s">
        <v>543</v>
      </c>
      <c r="G258" s="196" t="s">
        <v>49</v>
      </c>
      <c r="H258" s="75"/>
    </row>
    <row r="259" spans="1:8" s="76" customFormat="1" ht="25.5" x14ac:dyDescent="0.2">
      <c r="A259" s="230" t="s">
        <v>544</v>
      </c>
      <c r="B259" s="220">
        <v>10000</v>
      </c>
      <c r="C259" s="316">
        <v>10000</v>
      </c>
      <c r="D259" s="316">
        <v>10000</v>
      </c>
      <c r="E259" s="68">
        <f t="shared" si="10"/>
        <v>100</v>
      </c>
      <c r="F259" s="194" t="s">
        <v>543</v>
      </c>
      <c r="G259" s="196" t="s">
        <v>49</v>
      </c>
      <c r="H259" s="75"/>
    </row>
    <row r="260" spans="1:8" s="76" customFormat="1" x14ac:dyDescent="0.2">
      <c r="A260" s="230" t="s">
        <v>663</v>
      </c>
      <c r="B260" s="220">
        <v>90000</v>
      </c>
      <c r="C260" s="316">
        <v>0</v>
      </c>
      <c r="D260" s="316">
        <v>0</v>
      </c>
      <c r="E260" s="68">
        <v>0</v>
      </c>
      <c r="F260" s="194" t="s">
        <v>543</v>
      </c>
      <c r="G260" s="196" t="s">
        <v>49</v>
      </c>
      <c r="H260" s="75"/>
    </row>
    <row r="261" spans="1:8" s="76" customFormat="1" x14ac:dyDescent="0.2">
      <c r="A261" s="230" t="s">
        <v>545</v>
      </c>
      <c r="B261" s="220">
        <v>100000</v>
      </c>
      <c r="C261" s="316">
        <v>100000</v>
      </c>
      <c r="D261" s="316">
        <v>100000</v>
      </c>
      <c r="E261" s="68">
        <f t="shared" si="10"/>
        <v>100</v>
      </c>
      <c r="F261" s="194" t="s">
        <v>157</v>
      </c>
      <c r="G261" s="196" t="s">
        <v>49</v>
      </c>
      <c r="H261" s="75"/>
    </row>
    <row r="262" spans="1:8" s="76" customFormat="1" ht="25.5" x14ac:dyDescent="0.2">
      <c r="A262" s="230" t="s">
        <v>546</v>
      </c>
      <c r="B262" s="220">
        <v>0</v>
      </c>
      <c r="C262" s="316">
        <v>489721</v>
      </c>
      <c r="D262" s="316">
        <v>489721</v>
      </c>
      <c r="E262" s="68">
        <f t="shared" si="10"/>
        <v>100</v>
      </c>
      <c r="F262" s="194" t="s">
        <v>157</v>
      </c>
      <c r="G262" s="196" t="s">
        <v>49</v>
      </c>
      <c r="H262" s="75"/>
    </row>
    <row r="263" spans="1:8" s="76" customFormat="1" ht="25.5" x14ac:dyDescent="0.2">
      <c r="A263" s="230" t="s">
        <v>547</v>
      </c>
      <c r="B263" s="220">
        <v>300000</v>
      </c>
      <c r="C263" s="316">
        <v>297648</v>
      </c>
      <c r="D263" s="316">
        <v>297648</v>
      </c>
      <c r="E263" s="68">
        <f t="shared" si="10"/>
        <v>100</v>
      </c>
      <c r="F263" s="194" t="s">
        <v>157</v>
      </c>
      <c r="G263" s="196" t="s">
        <v>49</v>
      </c>
      <c r="H263" s="75"/>
    </row>
    <row r="264" spans="1:8" s="76" customFormat="1" ht="25.5" x14ac:dyDescent="0.2">
      <c r="A264" s="230" t="s">
        <v>548</v>
      </c>
      <c r="B264" s="220">
        <v>490000</v>
      </c>
      <c r="C264" s="316">
        <v>490000</v>
      </c>
      <c r="D264" s="316">
        <v>490000</v>
      </c>
      <c r="E264" s="68">
        <f t="shared" si="10"/>
        <v>100</v>
      </c>
      <c r="F264" s="194" t="s">
        <v>158</v>
      </c>
      <c r="G264" s="196" t="s">
        <v>49</v>
      </c>
      <c r="H264" s="75"/>
    </row>
    <row r="265" spans="1:8" s="76" customFormat="1" x14ac:dyDescent="0.2">
      <c r="A265" s="230" t="s">
        <v>549</v>
      </c>
      <c r="B265" s="220">
        <v>85000</v>
      </c>
      <c r="C265" s="316">
        <v>84666</v>
      </c>
      <c r="D265" s="316">
        <v>84666</v>
      </c>
      <c r="E265" s="68">
        <f t="shared" si="10"/>
        <v>100</v>
      </c>
      <c r="F265" s="194" t="s">
        <v>158</v>
      </c>
      <c r="G265" s="196" t="s">
        <v>49</v>
      </c>
      <c r="H265" s="75"/>
    </row>
    <row r="266" spans="1:8" s="76" customFormat="1" ht="25.5" x14ac:dyDescent="0.2">
      <c r="A266" s="228" t="s">
        <v>550</v>
      </c>
      <c r="B266" s="220">
        <v>100000</v>
      </c>
      <c r="C266" s="316">
        <v>100000</v>
      </c>
      <c r="D266" s="316">
        <v>100000</v>
      </c>
      <c r="E266" s="68">
        <f t="shared" si="10"/>
        <v>100</v>
      </c>
      <c r="F266" s="194" t="s">
        <v>158</v>
      </c>
      <c r="G266" s="196" t="s">
        <v>49</v>
      </c>
      <c r="H266" s="75"/>
    </row>
    <row r="267" spans="1:8" s="76" customFormat="1" ht="25.5" x14ac:dyDescent="0.2">
      <c r="A267" s="228" t="s">
        <v>551</v>
      </c>
      <c r="B267" s="220">
        <v>0</v>
      </c>
      <c r="C267" s="316">
        <v>42531.6</v>
      </c>
      <c r="D267" s="316">
        <v>42531.6</v>
      </c>
      <c r="E267" s="68">
        <f t="shared" si="10"/>
        <v>100</v>
      </c>
      <c r="F267" s="194" t="s">
        <v>158</v>
      </c>
      <c r="G267" s="196" t="s">
        <v>49</v>
      </c>
      <c r="H267" s="75"/>
    </row>
    <row r="268" spans="1:8" s="76" customFormat="1" x14ac:dyDescent="0.2">
      <c r="A268" s="228" t="s">
        <v>552</v>
      </c>
      <c r="B268" s="220">
        <v>0</v>
      </c>
      <c r="C268" s="316">
        <v>304980</v>
      </c>
      <c r="D268" s="316">
        <v>304980</v>
      </c>
      <c r="E268" s="68">
        <f t="shared" si="10"/>
        <v>100</v>
      </c>
      <c r="F268" s="194" t="s">
        <v>158</v>
      </c>
      <c r="G268" s="196" t="s">
        <v>49</v>
      </c>
      <c r="H268" s="75"/>
    </row>
    <row r="269" spans="1:8" s="76" customFormat="1" ht="25.5" x14ac:dyDescent="0.2">
      <c r="A269" s="228" t="s">
        <v>553</v>
      </c>
      <c r="B269" s="220">
        <v>300000</v>
      </c>
      <c r="C269" s="316">
        <v>299920</v>
      </c>
      <c r="D269" s="316">
        <v>299920</v>
      </c>
      <c r="E269" s="68">
        <f t="shared" si="10"/>
        <v>100</v>
      </c>
      <c r="F269" s="194" t="s">
        <v>158</v>
      </c>
      <c r="G269" s="196" t="s">
        <v>49</v>
      </c>
      <c r="H269" s="75"/>
    </row>
    <row r="270" spans="1:8" s="76" customFormat="1" ht="25.5" x14ac:dyDescent="0.2">
      <c r="A270" s="228" t="s">
        <v>554</v>
      </c>
      <c r="B270" s="220">
        <v>0</v>
      </c>
      <c r="C270" s="316">
        <v>57052</v>
      </c>
      <c r="D270" s="316">
        <v>57052</v>
      </c>
      <c r="E270" s="68">
        <f t="shared" si="10"/>
        <v>100</v>
      </c>
      <c r="F270" s="194" t="s">
        <v>555</v>
      </c>
      <c r="G270" s="196" t="s">
        <v>49</v>
      </c>
      <c r="H270" s="75"/>
    </row>
    <row r="271" spans="1:8" s="76" customFormat="1" ht="25.5" x14ac:dyDescent="0.2">
      <c r="A271" s="228" t="s">
        <v>556</v>
      </c>
      <c r="B271" s="220">
        <v>0</v>
      </c>
      <c r="C271" s="316">
        <v>119945</v>
      </c>
      <c r="D271" s="316">
        <v>119945</v>
      </c>
      <c r="E271" s="68">
        <f t="shared" si="10"/>
        <v>100</v>
      </c>
      <c r="F271" s="194" t="s">
        <v>555</v>
      </c>
      <c r="G271" s="196" t="s">
        <v>49</v>
      </c>
      <c r="H271" s="75"/>
    </row>
    <row r="272" spans="1:8" s="76" customFormat="1" x14ac:dyDescent="0.2">
      <c r="A272" s="228" t="s">
        <v>557</v>
      </c>
      <c r="B272" s="220">
        <v>90000</v>
      </c>
      <c r="C272" s="316">
        <v>88550</v>
      </c>
      <c r="D272" s="316">
        <v>88550</v>
      </c>
      <c r="E272" s="68">
        <f t="shared" si="10"/>
        <v>100</v>
      </c>
      <c r="F272" s="194" t="s">
        <v>558</v>
      </c>
      <c r="G272" s="196" t="s">
        <v>49</v>
      </c>
      <c r="H272" s="75"/>
    </row>
    <row r="273" spans="1:8" s="76" customFormat="1" ht="25.5" x14ac:dyDescent="0.2">
      <c r="A273" s="228" t="s">
        <v>559</v>
      </c>
      <c r="B273" s="220">
        <v>0</v>
      </c>
      <c r="C273" s="316">
        <v>110062.39999999999</v>
      </c>
      <c r="D273" s="316">
        <v>110062.39999999999</v>
      </c>
      <c r="E273" s="68">
        <f t="shared" si="10"/>
        <v>100</v>
      </c>
      <c r="F273" s="194" t="s">
        <v>159</v>
      </c>
      <c r="G273" s="196" t="s">
        <v>49</v>
      </c>
      <c r="H273" s="75"/>
    </row>
    <row r="274" spans="1:8" s="76" customFormat="1" ht="25.5" x14ac:dyDescent="0.2">
      <c r="A274" s="228" t="s">
        <v>560</v>
      </c>
      <c r="B274" s="220">
        <v>300000</v>
      </c>
      <c r="C274" s="316">
        <v>298118</v>
      </c>
      <c r="D274" s="316">
        <v>298118</v>
      </c>
      <c r="E274" s="68">
        <f t="shared" si="10"/>
        <v>100</v>
      </c>
      <c r="F274" s="194" t="s">
        <v>159</v>
      </c>
      <c r="G274" s="196" t="s">
        <v>49</v>
      </c>
      <c r="H274" s="75"/>
    </row>
    <row r="275" spans="1:8" s="76" customFormat="1" ht="25.5" x14ac:dyDescent="0.2">
      <c r="A275" s="228" t="s">
        <v>561</v>
      </c>
      <c r="B275" s="220">
        <v>240000</v>
      </c>
      <c r="C275" s="316">
        <v>49993</v>
      </c>
      <c r="D275" s="316">
        <v>49993</v>
      </c>
      <c r="E275" s="68">
        <f t="shared" si="10"/>
        <v>100</v>
      </c>
      <c r="F275" s="194" t="s">
        <v>159</v>
      </c>
      <c r="G275" s="196" t="s">
        <v>49</v>
      </c>
      <c r="H275" s="75"/>
    </row>
    <row r="276" spans="1:8" s="76" customFormat="1" ht="25.5" x14ac:dyDescent="0.2">
      <c r="A276" s="228" t="s">
        <v>562</v>
      </c>
      <c r="B276" s="220">
        <v>0</v>
      </c>
      <c r="C276" s="316">
        <v>231571</v>
      </c>
      <c r="D276" s="316">
        <v>231571</v>
      </c>
      <c r="E276" s="68">
        <f t="shared" si="10"/>
        <v>100</v>
      </c>
      <c r="F276" s="194" t="s">
        <v>159</v>
      </c>
      <c r="G276" s="196" t="s">
        <v>49</v>
      </c>
      <c r="H276" s="75"/>
    </row>
    <row r="277" spans="1:8" s="76" customFormat="1" ht="25.5" x14ac:dyDescent="0.2">
      <c r="A277" s="228" t="s">
        <v>563</v>
      </c>
      <c r="B277" s="220">
        <v>300000</v>
      </c>
      <c r="C277" s="316">
        <v>200000</v>
      </c>
      <c r="D277" s="316">
        <v>200000</v>
      </c>
      <c r="E277" s="68">
        <f t="shared" si="10"/>
        <v>100</v>
      </c>
      <c r="F277" s="194" t="s">
        <v>159</v>
      </c>
      <c r="G277" s="196" t="s">
        <v>49</v>
      </c>
      <c r="H277" s="75"/>
    </row>
    <row r="278" spans="1:8" s="76" customFormat="1" ht="25.5" x14ac:dyDescent="0.2">
      <c r="A278" s="228" t="s">
        <v>670</v>
      </c>
      <c r="B278" s="220">
        <v>50000</v>
      </c>
      <c r="C278" s="316">
        <v>0</v>
      </c>
      <c r="D278" s="316">
        <v>0</v>
      </c>
      <c r="E278" s="68">
        <v>0</v>
      </c>
      <c r="F278" s="194" t="s">
        <v>159</v>
      </c>
      <c r="G278" s="196" t="s">
        <v>49</v>
      </c>
      <c r="H278" s="75"/>
    </row>
    <row r="279" spans="1:8" s="76" customFormat="1" ht="25.5" x14ac:dyDescent="0.2">
      <c r="A279" s="228" t="s">
        <v>671</v>
      </c>
      <c r="B279" s="220">
        <v>250000</v>
      </c>
      <c r="C279" s="316">
        <v>0</v>
      </c>
      <c r="D279" s="316">
        <v>0</v>
      </c>
      <c r="E279" s="68">
        <v>0</v>
      </c>
      <c r="F279" s="194" t="s">
        <v>159</v>
      </c>
      <c r="G279" s="196" t="s">
        <v>49</v>
      </c>
      <c r="H279" s="75"/>
    </row>
    <row r="280" spans="1:8" s="76" customFormat="1" ht="13.5" thickBot="1" x14ac:dyDescent="0.25">
      <c r="A280" s="228" t="s">
        <v>672</v>
      </c>
      <c r="B280" s="220">
        <v>138000</v>
      </c>
      <c r="C280" s="316">
        <v>0</v>
      </c>
      <c r="D280" s="316">
        <v>0</v>
      </c>
      <c r="E280" s="68">
        <v>0</v>
      </c>
      <c r="F280" s="194" t="s">
        <v>159</v>
      </c>
      <c r="G280" s="196" t="s">
        <v>49</v>
      </c>
      <c r="H280" s="75"/>
    </row>
    <row r="281" spans="1:8" s="76" customFormat="1" ht="13.5" thickTop="1" x14ac:dyDescent="0.2">
      <c r="A281" s="348"/>
      <c r="B281" s="349"/>
      <c r="C281" s="349"/>
      <c r="D281" s="349"/>
      <c r="E281" s="347"/>
      <c r="F281" s="194"/>
      <c r="G281" s="196"/>
      <c r="H281" s="75"/>
    </row>
    <row r="282" spans="1:8" s="76" customFormat="1" ht="15.75" thickBot="1" x14ac:dyDescent="0.25">
      <c r="A282" s="322"/>
      <c r="B282" s="22"/>
      <c r="C282" s="22"/>
      <c r="D282" s="22"/>
      <c r="E282" s="323" t="s">
        <v>18</v>
      </c>
      <c r="F282" s="194"/>
      <c r="G282" s="196"/>
      <c r="H282" s="75"/>
    </row>
    <row r="283" spans="1:8" s="76" customFormat="1" ht="14.25" thickTop="1" thickBot="1" x14ac:dyDescent="0.25">
      <c r="A283" s="60" t="s">
        <v>5</v>
      </c>
      <c r="B283" s="61" t="s">
        <v>0</v>
      </c>
      <c r="C283" s="62" t="s">
        <v>1</v>
      </c>
      <c r="D283" s="63" t="s">
        <v>4</v>
      </c>
      <c r="E283" s="64" t="s">
        <v>6</v>
      </c>
      <c r="F283" s="194"/>
      <c r="G283" s="196"/>
      <c r="H283" s="75"/>
    </row>
    <row r="284" spans="1:8" s="76" customFormat="1" ht="26.25" thickTop="1" x14ac:dyDescent="0.2">
      <c r="A284" s="228" t="s">
        <v>564</v>
      </c>
      <c r="B284" s="220">
        <v>105000</v>
      </c>
      <c r="C284" s="316">
        <v>104665</v>
      </c>
      <c r="D284" s="316">
        <v>104665</v>
      </c>
      <c r="E284" s="68">
        <f>D284/C284*100</f>
        <v>100</v>
      </c>
      <c r="F284" s="194" t="s">
        <v>565</v>
      </c>
      <c r="G284" s="196" t="s">
        <v>49</v>
      </c>
      <c r="H284" s="75"/>
    </row>
    <row r="285" spans="1:8" s="76" customFormat="1" ht="25.5" x14ac:dyDescent="0.2">
      <c r="A285" s="228" t="s">
        <v>566</v>
      </c>
      <c r="B285" s="220">
        <v>100000</v>
      </c>
      <c r="C285" s="316">
        <v>100000</v>
      </c>
      <c r="D285" s="316">
        <v>100000</v>
      </c>
      <c r="E285" s="68">
        <f>D285/C285*100</f>
        <v>100</v>
      </c>
      <c r="F285" s="194" t="s">
        <v>565</v>
      </c>
      <c r="G285" s="196" t="s">
        <v>49</v>
      </c>
      <c r="H285" s="75"/>
    </row>
    <row r="286" spans="1:8" s="76" customFormat="1" ht="25.5" x14ac:dyDescent="0.2">
      <c r="A286" s="228" t="s">
        <v>567</v>
      </c>
      <c r="B286" s="220">
        <v>200000</v>
      </c>
      <c r="C286" s="316">
        <v>199974</v>
      </c>
      <c r="D286" s="316">
        <v>199974</v>
      </c>
      <c r="E286" s="68">
        <f t="shared" si="10"/>
        <v>100</v>
      </c>
      <c r="F286" s="194" t="s">
        <v>565</v>
      </c>
      <c r="G286" s="196" t="s">
        <v>49</v>
      </c>
      <c r="H286" s="75"/>
    </row>
    <row r="287" spans="1:8" s="76" customFormat="1" ht="25.5" x14ac:dyDescent="0.2">
      <c r="A287" s="228" t="s">
        <v>568</v>
      </c>
      <c r="B287" s="220">
        <v>79000</v>
      </c>
      <c r="C287" s="316">
        <v>79000</v>
      </c>
      <c r="D287" s="316">
        <v>79000</v>
      </c>
      <c r="E287" s="68">
        <f t="shared" si="10"/>
        <v>100</v>
      </c>
      <c r="F287" s="194" t="s">
        <v>565</v>
      </c>
      <c r="G287" s="196" t="s">
        <v>49</v>
      </c>
      <c r="H287" s="75"/>
    </row>
    <row r="288" spans="1:8" s="76" customFormat="1" ht="25.5" x14ac:dyDescent="0.2">
      <c r="A288" s="228" t="s">
        <v>569</v>
      </c>
      <c r="B288" s="220">
        <v>140000</v>
      </c>
      <c r="C288" s="316">
        <v>140000</v>
      </c>
      <c r="D288" s="316">
        <v>140000</v>
      </c>
      <c r="E288" s="68">
        <f t="shared" si="10"/>
        <v>100</v>
      </c>
      <c r="F288" s="194" t="s">
        <v>565</v>
      </c>
      <c r="G288" s="196" t="s">
        <v>49</v>
      </c>
      <c r="H288" s="75"/>
    </row>
    <row r="289" spans="1:8" s="76" customFormat="1" x14ac:dyDescent="0.2">
      <c r="A289" s="228" t="s">
        <v>570</v>
      </c>
      <c r="B289" s="220">
        <v>100000</v>
      </c>
      <c r="C289" s="316">
        <v>99990</v>
      </c>
      <c r="D289" s="316">
        <v>99990</v>
      </c>
      <c r="E289" s="68">
        <f t="shared" si="10"/>
        <v>100</v>
      </c>
      <c r="F289" s="194" t="s">
        <v>565</v>
      </c>
      <c r="G289" s="196" t="s">
        <v>49</v>
      </c>
      <c r="H289" s="75"/>
    </row>
    <row r="290" spans="1:8" s="76" customFormat="1" ht="25.5" x14ac:dyDescent="0.2">
      <c r="A290" s="228" t="s">
        <v>571</v>
      </c>
      <c r="B290" s="220">
        <v>600000</v>
      </c>
      <c r="C290" s="316">
        <v>544482</v>
      </c>
      <c r="D290" s="316">
        <v>544482</v>
      </c>
      <c r="E290" s="68">
        <f t="shared" si="10"/>
        <v>100</v>
      </c>
      <c r="F290" s="194" t="s">
        <v>565</v>
      </c>
      <c r="G290" s="196" t="s">
        <v>49</v>
      </c>
      <c r="H290" s="75"/>
    </row>
    <row r="291" spans="1:8" s="76" customFormat="1" ht="25.5" x14ac:dyDescent="0.2">
      <c r="A291" s="228" t="s">
        <v>572</v>
      </c>
      <c r="B291" s="220">
        <v>720000</v>
      </c>
      <c r="C291" s="316">
        <v>720000</v>
      </c>
      <c r="D291" s="316">
        <v>720000</v>
      </c>
      <c r="E291" s="68">
        <f t="shared" si="10"/>
        <v>100</v>
      </c>
      <c r="F291" s="194" t="s">
        <v>565</v>
      </c>
      <c r="G291" s="196" t="s">
        <v>49</v>
      </c>
      <c r="H291" s="75"/>
    </row>
    <row r="292" spans="1:8" s="76" customFormat="1" ht="25.5" x14ac:dyDescent="0.2">
      <c r="A292" s="228" t="s">
        <v>573</v>
      </c>
      <c r="B292" s="220">
        <v>2000000</v>
      </c>
      <c r="C292" s="316">
        <v>1954919</v>
      </c>
      <c r="D292" s="316">
        <v>1954919</v>
      </c>
      <c r="E292" s="68">
        <f t="shared" si="10"/>
        <v>100</v>
      </c>
      <c r="F292" s="194" t="s">
        <v>565</v>
      </c>
      <c r="G292" s="196" t="s">
        <v>49</v>
      </c>
      <c r="H292" s="75"/>
    </row>
    <row r="293" spans="1:8" s="76" customFormat="1" ht="25.5" x14ac:dyDescent="0.2">
      <c r="A293" s="228" t="s">
        <v>574</v>
      </c>
      <c r="B293" s="220">
        <v>850000</v>
      </c>
      <c r="C293" s="316">
        <v>2204493</v>
      </c>
      <c r="D293" s="316">
        <v>2204493</v>
      </c>
      <c r="E293" s="68">
        <f t="shared" si="10"/>
        <v>100</v>
      </c>
      <c r="F293" s="194" t="s">
        <v>160</v>
      </c>
      <c r="G293" s="196" t="s">
        <v>49</v>
      </c>
      <c r="H293" s="75"/>
    </row>
    <row r="294" spans="1:8" s="76" customFormat="1" ht="25.5" x14ac:dyDescent="0.2">
      <c r="A294" s="228" t="s">
        <v>575</v>
      </c>
      <c r="B294" s="220">
        <v>90000</v>
      </c>
      <c r="C294" s="316">
        <v>88552.75</v>
      </c>
      <c r="D294" s="316">
        <v>88552.75</v>
      </c>
      <c r="E294" s="68">
        <f t="shared" si="10"/>
        <v>100</v>
      </c>
      <c r="F294" s="194" t="s">
        <v>576</v>
      </c>
      <c r="G294" s="196" t="s">
        <v>49</v>
      </c>
      <c r="H294" s="75"/>
    </row>
    <row r="295" spans="1:8" s="76" customFormat="1" ht="25.5" x14ac:dyDescent="0.2">
      <c r="A295" s="228" t="s">
        <v>577</v>
      </c>
      <c r="B295" s="220">
        <v>50000</v>
      </c>
      <c r="C295" s="316">
        <v>49625.5</v>
      </c>
      <c r="D295" s="316">
        <v>49625.5</v>
      </c>
      <c r="E295" s="68">
        <f t="shared" si="10"/>
        <v>100</v>
      </c>
      <c r="F295" s="194" t="s">
        <v>576</v>
      </c>
      <c r="G295" s="196" t="s">
        <v>49</v>
      </c>
      <c r="H295" s="75"/>
    </row>
    <row r="296" spans="1:8" s="76" customFormat="1" ht="25.5" x14ac:dyDescent="0.2">
      <c r="A296" s="228" t="s">
        <v>664</v>
      </c>
      <c r="B296" s="220">
        <v>180000</v>
      </c>
      <c r="C296" s="316">
        <v>0</v>
      </c>
      <c r="D296" s="316">
        <v>0</v>
      </c>
      <c r="E296" s="68">
        <v>0</v>
      </c>
      <c r="F296" s="194" t="s">
        <v>576</v>
      </c>
      <c r="G296" s="196" t="s">
        <v>49</v>
      </c>
      <c r="H296" s="75"/>
    </row>
    <row r="297" spans="1:8" s="76" customFormat="1" ht="25.5" x14ac:dyDescent="0.2">
      <c r="A297" s="228" t="s">
        <v>578</v>
      </c>
      <c r="B297" s="220">
        <v>0</v>
      </c>
      <c r="C297" s="316">
        <v>174995</v>
      </c>
      <c r="D297" s="316">
        <v>174995</v>
      </c>
      <c r="E297" s="68">
        <f t="shared" si="10"/>
        <v>100</v>
      </c>
      <c r="F297" s="194" t="s">
        <v>576</v>
      </c>
      <c r="G297" s="196" t="s">
        <v>49</v>
      </c>
      <c r="H297" s="75"/>
    </row>
    <row r="298" spans="1:8" s="76" customFormat="1" ht="25.5" x14ac:dyDescent="0.2">
      <c r="A298" s="228" t="s">
        <v>579</v>
      </c>
      <c r="B298" s="220">
        <v>184000</v>
      </c>
      <c r="C298" s="316">
        <v>176256</v>
      </c>
      <c r="D298" s="316">
        <v>176256</v>
      </c>
      <c r="E298" s="68">
        <f t="shared" si="10"/>
        <v>100</v>
      </c>
      <c r="F298" s="194" t="s">
        <v>576</v>
      </c>
      <c r="G298" s="196" t="s">
        <v>49</v>
      </c>
      <c r="H298" s="75"/>
    </row>
    <row r="299" spans="1:8" s="76" customFormat="1" x14ac:dyDescent="0.2">
      <c r="A299" s="228" t="s">
        <v>580</v>
      </c>
      <c r="B299" s="220">
        <v>120000</v>
      </c>
      <c r="C299" s="316">
        <v>118580</v>
      </c>
      <c r="D299" s="316">
        <v>118580</v>
      </c>
      <c r="E299" s="68">
        <f t="shared" si="10"/>
        <v>100</v>
      </c>
      <c r="F299" s="194" t="s">
        <v>576</v>
      </c>
      <c r="G299" s="196" t="s">
        <v>49</v>
      </c>
      <c r="H299" s="75"/>
    </row>
    <row r="300" spans="1:8" s="76" customFormat="1" ht="25.5" x14ac:dyDescent="0.2">
      <c r="A300" s="228" t="s">
        <v>581</v>
      </c>
      <c r="B300" s="220">
        <v>200000</v>
      </c>
      <c r="C300" s="316">
        <v>188482</v>
      </c>
      <c r="D300" s="316">
        <v>188482</v>
      </c>
      <c r="E300" s="68">
        <f t="shared" si="10"/>
        <v>100</v>
      </c>
      <c r="F300" s="194" t="s">
        <v>576</v>
      </c>
      <c r="G300" s="196" t="s">
        <v>49</v>
      </c>
      <c r="H300" s="75"/>
    </row>
    <row r="301" spans="1:8" s="76" customFormat="1" ht="38.25" x14ac:dyDescent="0.2">
      <c r="A301" s="228" t="s">
        <v>582</v>
      </c>
      <c r="B301" s="220">
        <v>100000</v>
      </c>
      <c r="C301" s="316">
        <v>100000</v>
      </c>
      <c r="D301" s="316">
        <v>100000</v>
      </c>
      <c r="E301" s="68">
        <f t="shared" si="10"/>
        <v>100</v>
      </c>
      <c r="F301" s="194" t="s">
        <v>583</v>
      </c>
      <c r="G301" s="196" t="s">
        <v>49</v>
      </c>
      <c r="H301" s="75"/>
    </row>
    <row r="302" spans="1:8" s="76" customFormat="1" x14ac:dyDescent="0.2">
      <c r="A302" s="228" t="s">
        <v>584</v>
      </c>
      <c r="B302" s="220">
        <v>200000</v>
      </c>
      <c r="C302" s="316">
        <v>200000</v>
      </c>
      <c r="D302" s="316">
        <v>200000</v>
      </c>
      <c r="E302" s="68">
        <f t="shared" si="10"/>
        <v>100</v>
      </c>
      <c r="F302" s="194" t="s">
        <v>161</v>
      </c>
      <c r="G302" s="196" t="s">
        <v>49</v>
      </c>
      <c r="H302" s="75"/>
    </row>
    <row r="303" spans="1:8" s="76" customFormat="1" ht="25.5" x14ac:dyDescent="0.2">
      <c r="A303" s="228" t="s">
        <v>585</v>
      </c>
      <c r="B303" s="220">
        <v>400000</v>
      </c>
      <c r="C303" s="316">
        <v>400000</v>
      </c>
      <c r="D303" s="316">
        <v>400000</v>
      </c>
      <c r="E303" s="68">
        <f t="shared" si="10"/>
        <v>100</v>
      </c>
      <c r="F303" s="194" t="s">
        <v>161</v>
      </c>
      <c r="G303" s="196" t="s">
        <v>49</v>
      </c>
      <c r="H303" s="75"/>
    </row>
    <row r="304" spans="1:8" s="76" customFormat="1" x14ac:dyDescent="0.2">
      <c r="A304" s="228" t="s">
        <v>586</v>
      </c>
      <c r="B304" s="220">
        <v>100000</v>
      </c>
      <c r="C304" s="316">
        <v>100000</v>
      </c>
      <c r="D304" s="316">
        <v>100000</v>
      </c>
      <c r="E304" s="68">
        <f t="shared" si="10"/>
        <v>100</v>
      </c>
      <c r="F304" s="194" t="s">
        <v>162</v>
      </c>
      <c r="G304" s="196" t="s">
        <v>49</v>
      </c>
      <c r="H304" s="75"/>
    </row>
    <row r="305" spans="1:8" s="76" customFormat="1" x14ac:dyDescent="0.2">
      <c r="A305" s="228" t="s">
        <v>587</v>
      </c>
      <c r="B305" s="220">
        <v>100000</v>
      </c>
      <c r="C305" s="316">
        <v>100000</v>
      </c>
      <c r="D305" s="316">
        <v>100000</v>
      </c>
      <c r="E305" s="68">
        <f t="shared" si="10"/>
        <v>100</v>
      </c>
      <c r="F305" s="194" t="s">
        <v>162</v>
      </c>
      <c r="G305" s="196" t="s">
        <v>49</v>
      </c>
      <c r="H305" s="75"/>
    </row>
    <row r="306" spans="1:8" s="76" customFormat="1" ht="25.5" x14ac:dyDescent="0.2">
      <c r="A306" s="228" t="s">
        <v>588</v>
      </c>
      <c r="B306" s="220">
        <v>120000</v>
      </c>
      <c r="C306" s="316">
        <v>117941</v>
      </c>
      <c r="D306" s="316">
        <v>117941</v>
      </c>
      <c r="E306" s="68">
        <f t="shared" si="10"/>
        <v>100</v>
      </c>
      <c r="F306" s="194" t="s">
        <v>163</v>
      </c>
      <c r="G306" s="196" t="s">
        <v>49</v>
      </c>
      <c r="H306" s="75"/>
    </row>
    <row r="307" spans="1:8" s="76" customFormat="1" x14ac:dyDescent="0.2">
      <c r="A307" s="228" t="s">
        <v>665</v>
      </c>
      <c r="B307" s="220">
        <v>100000</v>
      </c>
      <c r="C307" s="316">
        <v>0</v>
      </c>
      <c r="D307" s="316">
        <v>0</v>
      </c>
      <c r="E307" s="68">
        <v>0</v>
      </c>
      <c r="F307" s="194" t="s">
        <v>163</v>
      </c>
      <c r="G307" s="196" t="s">
        <v>49</v>
      </c>
      <c r="H307" s="75"/>
    </row>
    <row r="308" spans="1:8" s="76" customFormat="1" x14ac:dyDescent="0.2">
      <c r="A308" s="228" t="s">
        <v>666</v>
      </c>
      <c r="B308" s="220">
        <v>500000</v>
      </c>
      <c r="C308" s="316">
        <v>0</v>
      </c>
      <c r="D308" s="316">
        <v>0</v>
      </c>
      <c r="E308" s="68">
        <v>0</v>
      </c>
      <c r="F308" s="194" t="s">
        <v>667</v>
      </c>
      <c r="G308" s="196" t="s">
        <v>49</v>
      </c>
      <c r="H308" s="75"/>
    </row>
    <row r="309" spans="1:8" s="76" customFormat="1" x14ac:dyDescent="0.2">
      <c r="A309" s="228" t="s">
        <v>589</v>
      </c>
      <c r="B309" s="220">
        <v>100000</v>
      </c>
      <c r="C309" s="316">
        <v>37500</v>
      </c>
      <c r="D309" s="316">
        <v>37500</v>
      </c>
      <c r="E309" s="68">
        <f t="shared" si="10"/>
        <v>100</v>
      </c>
      <c r="F309" s="194" t="s">
        <v>164</v>
      </c>
      <c r="G309" s="196" t="s">
        <v>49</v>
      </c>
      <c r="H309" s="75"/>
    </row>
    <row r="310" spans="1:8" s="76" customFormat="1" ht="25.5" x14ac:dyDescent="0.2">
      <c r="A310" s="228" t="s">
        <v>590</v>
      </c>
      <c r="B310" s="220">
        <v>220000</v>
      </c>
      <c r="C310" s="316">
        <v>220000</v>
      </c>
      <c r="D310" s="316">
        <v>220000</v>
      </c>
      <c r="E310" s="68">
        <f t="shared" si="10"/>
        <v>100</v>
      </c>
      <c r="F310" s="194" t="s">
        <v>165</v>
      </c>
      <c r="G310" s="196" t="s">
        <v>49</v>
      </c>
      <c r="H310" s="75"/>
    </row>
    <row r="311" spans="1:8" s="76" customFormat="1" x14ac:dyDescent="0.2">
      <c r="A311" s="228" t="s">
        <v>591</v>
      </c>
      <c r="B311" s="220">
        <v>750000</v>
      </c>
      <c r="C311" s="316">
        <v>738888.6</v>
      </c>
      <c r="D311" s="316">
        <v>738888.6</v>
      </c>
      <c r="E311" s="68">
        <f t="shared" si="10"/>
        <v>100</v>
      </c>
      <c r="F311" s="194" t="s">
        <v>165</v>
      </c>
      <c r="G311" s="196" t="s">
        <v>49</v>
      </c>
      <c r="H311" s="75"/>
    </row>
    <row r="312" spans="1:8" s="76" customFormat="1" ht="25.5" x14ac:dyDescent="0.2">
      <c r="A312" s="228" t="s">
        <v>592</v>
      </c>
      <c r="B312" s="220">
        <v>50000</v>
      </c>
      <c r="C312" s="316">
        <v>50000</v>
      </c>
      <c r="D312" s="316">
        <v>50000</v>
      </c>
      <c r="E312" s="68">
        <f t="shared" si="10"/>
        <v>100</v>
      </c>
      <c r="F312" s="194" t="s">
        <v>165</v>
      </c>
      <c r="G312" s="196" t="s">
        <v>49</v>
      </c>
      <c r="H312" s="75"/>
    </row>
    <row r="313" spans="1:8" s="76" customFormat="1" x14ac:dyDescent="0.2">
      <c r="A313" s="228" t="s">
        <v>593</v>
      </c>
      <c r="B313" s="220">
        <v>0</v>
      </c>
      <c r="C313" s="316">
        <v>1356853</v>
      </c>
      <c r="D313" s="316">
        <v>1356853</v>
      </c>
      <c r="E313" s="68">
        <f t="shared" si="10"/>
        <v>100</v>
      </c>
      <c r="F313" s="194" t="s">
        <v>165</v>
      </c>
      <c r="G313" s="196" t="s">
        <v>49</v>
      </c>
      <c r="H313" s="75"/>
    </row>
    <row r="314" spans="1:8" s="76" customFormat="1" x14ac:dyDescent="0.2">
      <c r="A314" s="228" t="s">
        <v>594</v>
      </c>
      <c r="B314" s="220">
        <v>100000</v>
      </c>
      <c r="C314" s="316">
        <v>99700</v>
      </c>
      <c r="D314" s="316">
        <v>99700</v>
      </c>
      <c r="E314" s="68">
        <f t="shared" si="10"/>
        <v>100</v>
      </c>
      <c r="F314" s="194" t="s">
        <v>165</v>
      </c>
      <c r="G314" s="196" t="s">
        <v>49</v>
      </c>
      <c r="H314" s="75"/>
    </row>
    <row r="315" spans="1:8" s="76" customFormat="1" x14ac:dyDescent="0.2">
      <c r="A315" s="228" t="s">
        <v>595</v>
      </c>
      <c r="B315" s="220">
        <v>0</v>
      </c>
      <c r="C315" s="316">
        <v>150000</v>
      </c>
      <c r="D315" s="316">
        <v>150000</v>
      </c>
      <c r="E315" s="68">
        <f t="shared" si="10"/>
        <v>100</v>
      </c>
      <c r="F315" s="194" t="s">
        <v>596</v>
      </c>
      <c r="G315" s="196" t="s">
        <v>49</v>
      </c>
      <c r="H315" s="75"/>
    </row>
    <row r="316" spans="1:8" s="76" customFormat="1" x14ac:dyDescent="0.2">
      <c r="A316" s="228" t="s">
        <v>597</v>
      </c>
      <c r="B316" s="220">
        <v>90000</v>
      </c>
      <c r="C316" s="316">
        <v>90000</v>
      </c>
      <c r="D316" s="316">
        <v>90000</v>
      </c>
      <c r="E316" s="68">
        <f t="shared" si="10"/>
        <v>100</v>
      </c>
      <c r="F316" s="194" t="s">
        <v>596</v>
      </c>
      <c r="G316" s="196" t="s">
        <v>49</v>
      </c>
      <c r="H316" s="75"/>
    </row>
    <row r="317" spans="1:8" s="76" customFormat="1" ht="25.5" x14ac:dyDescent="0.2">
      <c r="A317" s="228" t="s">
        <v>598</v>
      </c>
      <c r="B317" s="220">
        <v>0</v>
      </c>
      <c r="C317" s="316">
        <v>67650</v>
      </c>
      <c r="D317" s="316">
        <v>67650</v>
      </c>
      <c r="E317" s="68">
        <f t="shared" si="10"/>
        <v>100</v>
      </c>
      <c r="F317" s="194" t="s">
        <v>599</v>
      </c>
      <c r="G317" s="196" t="s">
        <v>49</v>
      </c>
      <c r="H317" s="75"/>
    </row>
    <row r="318" spans="1:8" s="76" customFormat="1" x14ac:dyDescent="0.2">
      <c r="A318" s="228" t="s">
        <v>600</v>
      </c>
      <c r="B318" s="220">
        <v>490000</v>
      </c>
      <c r="C318" s="316">
        <v>422350</v>
      </c>
      <c r="D318" s="316">
        <v>422350</v>
      </c>
      <c r="E318" s="68">
        <f t="shared" si="10"/>
        <v>100</v>
      </c>
      <c r="F318" s="194" t="s">
        <v>599</v>
      </c>
      <c r="G318" s="196" t="s">
        <v>49</v>
      </c>
      <c r="H318" s="75"/>
    </row>
    <row r="319" spans="1:8" s="76" customFormat="1" ht="25.5" x14ac:dyDescent="0.2">
      <c r="A319" s="228" t="s">
        <v>601</v>
      </c>
      <c r="B319" s="220">
        <v>650000</v>
      </c>
      <c r="C319" s="316">
        <v>649770</v>
      </c>
      <c r="D319" s="316">
        <v>649770</v>
      </c>
      <c r="E319" s="68">
        <f t="shared" si="10"/>
        <v>100</v>
      </c>
      <c r="F319" s="194" t="s">
        <v>602</v>
      </c>
      <c r="G319" s="196" t="s">
        <v>49</v>
      </c>
      <c r="H319" s="75"/>
    </row>
    <row r="320" spans="1:8" s="76" customFormat="1" x14ac:dyDescent="0.2">
      <c r="A320" s="228" t="s">
        <v>603</v>
      </c>
      <c r="B320" s="220">
        <v>100000</v>
      </c>
      <c r="C320" s="316">
        <v>100000</v>
      </c>
      <c r="D320" s="316">
        <v>100000</v>
      </c>
      <c r="E320" s="68">
        <f t="shared" si="10"/>
        <v>100</v>
      </c>
      <c r="F320" s="194" t="s">
        <v>604</v>
      </c>
      <c r="G320" s="196" t="s">
        <v>49</v>
      </c>
      <c r="H320" s="75"/>
    </row>
    <row r="321" spans="1:12" s="76" customFormat="1" x14ac:dyDescent="0.2">
      <c r="A321" s="228" t="s">
        <v>605</v>
      </c>
      <c r="B321" s="220">
        <v>0</v>
      </c>
      <c r="C321" s="316">
        <v>202952</v>
      </c>
      <c r="D321" s="316">
        <v>202952</v>
      </c>
      <c r="E321" s="68">
        <f t="shared" si="10"/>
        <v>100</v>
      </c>
      <c r="F321" s="194" t="s">
        <v>604</v>
      </c>
      <c r="G321" s="196" t="s">
        <v>49</v>
      </c>
      <c r="H321" s="75"/>
    </row>
    <row r="322" spans="1:12" s="76" customFormat="1" x14ac:dyDescent="0.2">
      <c r="A322" s="228" t="s">
        <v>606</v>
      </c>
      <c r="B322" s="220">
        <v>100000</v>
      </c>
      <c r="C322" s="316">
        <v>100000</v>
      </c>
      <c r="D322" s="316">
        <v>100000</v>
      </c>
      <c r="E322" s="68">
        <f t="shared" si="10"/>
        <v>100</v>
      </c>
      <c r="F322" s="194" t="s">
        <v>604</v>
      </c>
      <c r="G322" s="196" t="s">
        <v>49</v>
      </c>
      <c r="H322" s="75"/>
    </row>
    <row r="323" spans="1:12" s="76" customFormat="1" ht="25.5" x14ac:dyDescent="0.2">
      <c r="A323" s="228" t="s">
        <v>607</v>
      </c>
      <c r="B323" s="220">
        <v>300000</v>
      </c>
      <c r="C323" s="316">
        <v>229948</v>
      </c>
      <c r="D323" s="316">
        <v>229948</v>
      </c>
      <c r="E323" s="68">
        <f t="shared" si="10"/>
        <v>100</v>
      </c>
      <c r="F323" s="194" t="s">
        <v>608</v>
      </c>
      <c r="G323" s="196" t="s">
        <v>49</v>
      </c>
      <c r="H323" s="75"/>
    </row>
    <row r="324" spans="1:12" s="76" customFormat="1" x14ac:dyDescent="0.2">
      <c r="A324" s="228" t="s">
        <v>609</v>
      </c>
      <c r="B324" s="220">
        <v>200000</v>
      </c>
      <c r="C324" s="316">
        <v>199750</v>
      </c>
      <c r="D324" s="316">
        <v>199750</v>
      </c>
      <c r="E324" s="68">
        <f t="shared" si="10"/>
        <v>100</v>
      </c>
      <c r="F324" s="194" t="s">
        <v>608</v>
      </c>
      <c r="G324" s="196" t="s">
        <v>49</v>
      </c>
      <c r="H324" s="75"/>
    </row>
    <row r="325" spans="1:12" s="76" customFormat="1" ht="25.5" x14ac:dyDescent="0.2">
      <c r="A325" s="228" t="s">
        <v>610</v>
      </c>
      <c r="B325" s="220">
        <v>185000</v>
      </c>
      <c r="C325" s="316">
        <v>185000</v>
      </c>
      <c r="D325" s="316">
        <v>185000</v>
      </c>
      <c r="E325" s="68">
        <f t="shared" si="10"/>
        <v>100</v>
      </c>
      <c r="F325" s="194" t="s">
        <v>608</v>
      </c>
      <c r="G325" s="196" t="s">
        <v>49</v>
      </c>
      <c r="H325" s="75"/>
    </row>
    <row r="326" spans="1:12" s="76" customFormat="1" ht="25.5" x14ac:dyDescent="0.2">
      <c r="A326" s="228" t="s">
        <v>611</v>
      </c>
      <c r="B326" s="220">
        <v>122000</v>
      </c>
      <c r="C326" s="316">
        <v>122000</v>
      </c>
      <c r="D326" s="316">
        <v>122000</v>
      </c>
      <c r="E326" s="68">
        <f t="shared" si="10"/>
        <v>100</v>
      </c>
      <c r="F326" s="194" t="s">
        <v>608</v>
      </c>
      <c r="G326" s="196" t="s">
        <v>49</v>
      </c>
      <c r="H326" s="75"/>
    </row>
    <row r="327" spans="1:12" s="76" customFormat="1" ht="25.5" x14ac:dyDescent="0.2">
      <c r="A327" s="228" t="s">
        <v>612</v>
      </c>
      <c r="B327" s="220">
        <v>60000</v>
      </c>
      <c r="C327" s="316">
        <v>59878</v>
      </c>
      <c r="D327" s="316">
        <v>59878</v>
      </c>
      <c r="E327" s="68">
        <f t="shared" si="10"/>
        <v>100</v>
      </c>
      <c r="F327" s="194" t="s">
        <v>608</v>
      </c>
      <c r="G327" s="196" t="s">
        <v>49</v>
      </c>
      <c r="H327" s="75"/>
    </row>
    <row r="328" spans="1:12" s="76" customFormat="1" ht="25.5" x14ac:dyDescent="0.2">
      <c r="A328" s="228" t="s">
        <v>668</v>
      </c>
      <c r="B328" s="220">
        <v>200000</v>
      </c>
      <c r="C328" s="316">
        <v>0</v>
      </c>
      <c r="D328" s="316">
        <v>0</v>
      </c>
      <c r="E328" s="68">
        <v>0</v>
      </c>
      <c r="F328" s="194" t="s">
        <v>608</v>
      </c>
      <c r="G328" s="196" t="s">
        <v>49</v>
      </c>
      <c r="H328" s="75"/>
    </row>
    <row r="329" spans="1:12" s="76" customFormat="1" x14ac:dyDescent="0.2">
      <c r="A329" s="228" t="s">
        <v>613</v>
      </c>
      <c r="B329" s="220">
        <v>370000</v>
      </c>
      <c r="C329" s="316">
        <v>349600</v>
      </c>
      <c r="D329" s="316">
        <v>349600</v>
      </c>
      <c r="E329" s="68">
        <f t="shared" si="10"/>
        <v>100</v>
      </c>
      <c r="F329" s="194" t="s">
        <v>608</v>
      </c>
      <c r="G329" s="196" t="s">
        <v>49</v>
      </c>
      <c r="H329" s="75"/>
    </row>
    <row r="330" spans="1:12" s="76" customFormat="1" ht="25.5" x14ac:dyDescent="0.2">
      <c r="A330" s="228" t="s">
        <v>669</v>
      </c>
      <c r="B330" s="220">
        <v>50000</v>
      </c>
      <c r="C330" s="316">
        <v>0</v>
      </c>
      <c r="D330" s="316">
        <v>0</v>
      </c>
      <c r="E330" s="68">
        <v>0</v>
      </c>
      <c r="F330" s="194" t="s">
        <v>608</v>
      </c>
      <c r="G330" s="196" t="s">
        <v>49</v>
      </c>
      <c r="H330" s="75"/>
    </row>
    <row r="331" spans="1:12" s="76" customFormat="1" ht="13.5" thickBot="1" x14ac:dyDescent="0.25">
      <c r="A331" s="302" t="s">
        <v>614</v>
      </c>
      <c r="B331" s="231">
        <v>0</v>
      </c>
      <c r="C331" s="231">
        <v>535000</v>
      </c>
      <c r="D331" s="231">
        <v>535000</v>
      </c>
      <c r="E331" s="223">
        <f t="shared" si="10"/>
        <v>100</v>
      </c>
      <c r="F331" s="194" t="s">
        <v>608</v>
      </c>
      <c r="G331" s="196" t="s">
        <v>49</v>
      </c>
      <c r="H331" s="75"/>
    </row>
    <row r="332" spans="1:12" s="76" customFormat="1" ht="13.5" thickTop="1" x14ac:dyDescent="0.2">
      <c r="A332" s="335"/>
      <c r="B332" s="336"/>
      <c r="C332" s="336"/>
      <c r="D332" s="336"/>
      <c r="E332" s="74"/>
      <c r="F332" s="194"/>
      <c r="G332" s="196"/>
      <c r="H332" s="75"/>
    </row>
    <row r="333" spans="1:12" s="76" customFormat="1" ht="15.75" thickBot="1" x14ac:dyDescent="0.3">
      <c r="A333" s="58" t="s">
        <v>47</v>
      </c>
      <c r="B333" s="15"/>
      <c r="C333" s="15"/>
      <c r="D333" s="15"/>
      <c r="E333" s="59" t="s">
        <v>18</v>
      </c>
      <c r="F333" s="15"/>
      <c r="G333" s="133"/>
      <c r="H333" s="75"/>
    </row>
    <row r="334" spans="1:12" s="76" customFormat="1" ht="14.25" thickTop="1" thickBot="1" x14ac:dyDescent="0.25">
      <c r="A334" s="60" t="s">
        <v>5</v>
      </c>
      <c r="B334" s="61" t="s">
        <v>0</v>
      </c>
      <c r="C334" s="62" t="s">
        <v>1</v>
      </c>
      <c r="D334" s="63" t="s">
        <v>4</v>
      </c>
      <c r="E334" s="64" t="s">
        <v>6</v>
      </c>
      <c r="F334" s="15"/>
      <c r="G334" s="133"/>
      <c r="H334" s="75"/>
    </row>
    <row r="335" spans="1:12" s="76" customFormat="1" ht="15.75" thickTop="1" x14ac:dyDescent="0.2">
      <c r="A335" s="65" t="s">
        <v>9</v>
      </c>
      <c r="B335" s="66">
        <f>SUM(B336:B336)</f>
        <v>0</v>
      </c>
      <c r="C335" s="66">
        <f>SUM(C336:C336)</f>
        <v>43000</v>
      </c>
      <c r="D335" s="66">
        <f>SUM(D336:D336)</f>
        <v>25000</v>
      </c>
      <c r="E335" s="111">
        <f>D335/C335*100</f>
        <v>58.139534883720934</v>
      </c>
      <c r="F335" s="112"/>
      <c r="G335" s="134"/>
      <c r="H335" s="75"/>
    </row>
    <row r="336" spans="1:12" s="76" customFormat="1" ht="13.5" thickBot="1" x14ac:dyDescent="0.25">
      <c r="A336" s="339" t="s">
        <v>681</v>
      </c>
      <c r="B336" s="222">
        <v>0</v>
      </c>
      <c r="C336" s="225">
        <v>43000</v>
      </c>
      <c r="D336" s="222">
        <v>25000</v>
      </c>
      <c r="E336" s="223">
        <f>D336/C336*100</f>
        <v>58.139534883720934</v>
      </c>
      <c r="F336" s="195"/>
      <c r="G336" s="244" t="s">
        <v>50</v>
      </c>
      <c r="H336" s="75"/>
      <c r="I336" s="236" t="s">
        <v>38</v>
      </c>
      <c r="J336" s="237">
        <f>SUM(B219:B249)</f>
        <v>99452000</v>
      </c>
      <c r="K336" s="237">
        <f>SUM(C219:C249)</f>
        <v>100034748.33</v>
      </c>
      <c r="L336" s="237">
        <f>SUM(D219:D249)</f>
        <v>86702684.539999992</v>
      </c>
    </row>
    <row r="337" spans="1:12" s="76" customFormat="1" ht="13.5" thickTop="1" x14ac:dyDescent="0.2">
      <c r="A337" s="335"/>
      <c r="B337" s="336"/>
      <c r="C337" s="336"/>
      <c r="D337" s="336"/>
      <c r="E337" s="74"/>
      <c r="F337" s="194"/>
      <c r="G337" s="196"/>
      <c r="H337" s="75"/>
      <c r="I337" s="254" t="s">
        <v>63</v>
      </c>
      <c r="J337" s="255">
        <f>SUM(B250:B252)</f>
        <v>0</v>
      </c>
      <c r="K337" s="255">
        <f>SUM(C250:C252)</f>
        <v>18550000</v>
      </c>
      <c r="L337" s="255">
        <f>SUM(D250:D252)</f>
        <v>13506156.48</v>
      </c>
    </row>
    <row r="338" spans="1:12" s="76" customFormat="1" ht="15" x14ac:dyDescent="0.25">
      <c r="A338" s="58"/>
      <c r="B338" s="15"/>
      <c r="C338" s="15"/>
      <c r="D338" s="13"/>
      <c r="E338" s="59"/>
      <c r="F338" s="125"/>
      <c r="G338" s="75"/>
      <c r="H338" s="75"/>
      <c r="I338" s="281" t="s">
        <v>51</v>
      </c>
      <c r="J338" s="280">
        <f>SUM(B253:B253)</f>
        <v>0</v>
      </c>
      <c r="K338" s="280">
        <f>SUM(C253:C253)</f>
        <v>4000</v>
      </c>
      <c r="L338" s="280">
        <f>SUM(D253:D253)</f>
        <v>3993</v>
      </c>
    </row>
    <row r="339" spans="1:12" s="76" customFormat="1" ht="15" x14ac:dyDescent="0.25">
      <c r="A339" s="58"/>
      <c r="B339" s="15"/>
      <c r="C339" s="15"/>
      <c r="D339" s="13"/>
      <c r="E339" s="59"/>
      <c r="F339" s="125"/>
      <c r="G339" s="75"/>
      <c r="H339" s="75"/>
      <c r="I339" s="196" t="s">
        <v>49</v>
      </c>
      <c r="J339" s="204">
        <f>B257</f>
        <v>14418000</v>
      </c>
      <c r="K339" s="204">
        <f>SUM(C258:C331)</f>
        <v>17403552.850000001</v>
      </c>
      <c r="L339" s="204">
        <f>SUM(D258:D331)</f>
        <v>17403552.850000001</v>
      </c>
    </row>
    <row r="340" spans="1:12" s="76" customFormat="1" ht="15" x14ac:dyDescent="0.25">
      <c r="A340" s="58"/>
      <c r="B340" s="15"/>
      <c r="C340" s="15"/>
      <c r="D340" s="13"/>
      <c r="E340" s="59"/>
      <c r="F340" s="125"/>
      <c r="G340" s="75"/>
      <c r="H340" s="75"/>
      <c r="I340" s="244" t="s">
        <v>50</v>
      </c>
      <c r="J340" s="342">
        <f>B335</f>
        <v>0</v>
      </c>
      <c r="K340" s="342">
        <f>C335</f>
        <v>43000</v>
      </c>
      <c r="L340" s="342">
        <f>D335</f>
        <v>25000</v>
      </c>
    </row>
    <row r="341" spans="1:12" s="19" customFormat="1" ht="18.75" thickBot="1" x14ac:dyDescent="0.3">
      <c r="A341" s="84" t="s">
        <v>21</v>
      </c>
      <c r="B341" s="85">
        <f>SUM(B218,B257,B335)</f>
        <v>113870000</v>
      </c>
      <c r="C341" s="85">
        <f>SUM(C218,C257,C335)</f>
        <v>136035301.18000001</v>
      </c>
      <c r="D341" s="85">
        <f>SUM(D218,D257,D335)</f>
        <v>117641386.87</v>
      </c>
      <c r="E341" s="86">
        <f>D341/C341*100</f>
        <v>86.478572730425739</v>
      </c>
      <c r="F341" s="48"/>
      <c r="G341" s="87"/>
      <c r="H341" s="87"/>
      <c r="I341" s="76"/>
      <c r="J341" s="202">
        <f>SUM(J336:J340)</f>
        <v>113870000</v>
      </c>
      <c r="K341" s="202">
        <f t="shared" ref="K341:L341" si="11">SUM(K336:K340)</f>
        <v>136035301.18000001</v>
      </c>
      <c r="L341" s="202">
        <f t="shared" si="11"/>
        <v>117641386.87</v>
      </c>
    </row>
    <row r="342" spans="1:12" s="20" customFormat="1" ht="13.5" thickTop="1" x14ac:dyDescent="0.2">
      <c r="E342" s="74"/>
      <c r="F342" s="118"/>
      <c r="G342" s="78"/>
      <c r="H342" s="78"/>
    </row>
    <row r="343" spans="1:12" s="20" customFormat="1" x14ac:dyDescent="0.2">
      <c r="E343" s="74"/>
      <c r="F343" s="118"/>
      <c r="G343" s="78"/>
      <c r="H343" s="78"/>
    </row>
    <row r="344" spans="1:12" ht="15" customHeight="1" x14ac:dyDescent="0.25">
      <c r="A344" s="55" t="s">
        <v>113</v>
      </c>
    </row>
    <row r="345" spans="1:12" ht="15" customHeight="1" thickBot="1" x14ac:dyDescent="0.3">
      <c r="A345" s="58" t="s">
        <v>98</v>
      </c>
      <c r="E345" s="59" t="s">
        <v>18</v>
      </c>
    </row>
    <row r="346" spans="1:12" ht="14.25" thickTop="1" thickBot="1" x14ac:dyDescent="0.25">
      <c r="A346" s="60" t="s">
        <v>5</v>
      </c>
      <c r="B346" s="61" t="s">
        <v>0</v>
      </c>
      <c r="C346" s="62" t="s">
        <v>1</v>
      </c>
      <c r="D346" s="63" t="s">
        <v>4</v>
      </c>
      <c r="E346" s="64" t="s">
        <v>6</v>
      </c>
    </row>
    <row r="347" spans="1:12" ht="15.75" thickTop="1" x14ac:dyDescent="0.2">
      <c r="A347" s="262" t="s">
        <v>8</v>
      </c>
      <c r="B347" s="184">
        <f>SUM(B348:B362)</f>
        <v>52693000</v>
      </c>
      <c r="C347" s="184">
        <f>SUM(C348:C362)</f>
        <v>43914322.75</v>
      </c>
      <c r="D347" s="184">
        <f>SUM(D348:D362)</f>
        <v>29956459.530000001</v>
      </c>
      <c r="E347" s="263">
        <f>D347/C347*100</f>
        <v>68.215692862985122</v>
      </c>
      <c r="F347" s="56"/>
    </row>
    <row r="348" spans="1:12" s="54" customFormat="1" x14ac:dyDescent="0.2">
      <c r="A348" s="265" t="s">
        <v>338</v>
      </c>
      <c r="B348" s="226">
        <v>3000000</v>
      </c>
      <c r="C348" s="317">
        <v>3535000</v>
      </c>
      <c r="D348" s="317">
        <v>3316476</v>
      </c>
      <c r="E348" s="68">
        <f>D348/C348*100</f>
        <v>93.818274398868468</v>
      </c>
      <c r="F348" s="121">
        <v>100768</v>
      </c>
      <c r="G348" s="191" t="s">
        <v>38</v>
      </c>
      <c r="H348" s="49"/>
    </row>
    <row r="349" spans="1:12" s="54" customFormat="1" x14ac:dyDescent="0.2">
      <c r="A349" s="230" t="s">
        <v>339</v>
      </c>
      <c r="B349" s="224">
        <v>0</v>
      </c>
      <c r="C349" s="220">
        <v>323482.05</v>
      </c>
      <c r="D349" s="220">
        <v>35902</v>
      </c>
      <c r="E349" s="68">
        <f t="shared" ref="E349:E362" si="12">D349/C349*100</f>
        <v>11.098606553284798</v>
      </c>
      <c r="F349" s="121">
        <v>100771</v>
      </c>
      <c r="G349" s="191" t="s">
        <v>38</v>
      </c>
      <c r="H349" s="49"/>
    </row>
    <row r="350" spans="1:12" s="54" customFormat="1" x14ac:dyDescent="0.2">
      <c r="A350" s="265" t="s">
        <v>142</v>
      </c>
      <c r="B350" s="226">
        <v>1809000</v>
      </c>
      <c r="C350" s="317">
        <v>84182.85</v>
      </c>
      <c r="D350" s="317">
        <v>84182.85</v>
      </c>
      <c r="E350" s="68">
        <f t="shared" si="12"/>
        <v>100</v>
      </c>
      <c r="F350" s="121">
        <v>100802</v>
      </c>
      <c r="G350" s="191" t="s">
        <v>38</v>
      </c>
      <c r="H350" s="49"/>
    </row>
    <row r="351" spans="1:12" s="54" customFormat="1" x14ac:dyDescent="0.2">
      <c r="A351" s="265" t="s">
        <v>143</v>
      </c>
      <c r="B351" s="226">
        <v>19800000</v>
      </c>
      <c r="C351" s="317">
        <v>17311628.850000001</v>
      </c>
      <c r="D351" s="317">
        <v>16409562.039999999</v>
      </c>
      <c r="E351" s="68">
        <f t="shared" si="12"/>
        <v>94.789243589865876</v>
      </c>
      <c r="F351" s="121">
        <v>101008</v>
      </c>
      <c r="G351" s="191" t="s">
        <v>38</v>
      </c>
      <c r="H351" s="49"/>
    </row>
    <row r="352" spans="1:12" s="54" customFormat="1" x14ac:dyDescent="0.2">
      <c r="A352" s="265" t="s">
        <v>340</v>
      </c>
      <c r="B352" s="226">
        <v>2000000</v>
      </c>
      <c r="C352" s="317">
        <v>2450000</v>
      </c>
      <c r="D352" s="317">
        <v>2019006</v>
      </c>
      <c r="E352" s="68">
        <f t="shared" si="12"/>
        <v>82.408408163265307</v>
      </c>
      <c r="F352" s="121">
        <v>101011</v>
      </c>
      <c r="G352" s="191" t="s">
        <v>38</v>
      </c>
      <c r="H352" s="49"/>
    </row>
    <row r="353" spans="1:8" s="54" customFormat="1" x14ac:dyDescent="0.2">
      <c r="A353" s="265" t="s">
        <v>341</v>
      </c>
      <c r="B353" s="226">
        <v>1200000</v>
      </c>
      <c r="C353" s="317">
        <v>1200000</v>
      </c>
      <c r="D353" s="317">
        <v>594674.4</v>
      </c>
      <c r="E353" s="68">
        <f t="shared" si="12"/>
        <v>49.556199999999997</v>
      </c>
      <c r="F353" s="121">
        <v>101075</v>
      </c>
      <c r="G353" s="191" t="s">
        <v>38</v>
      </c>
      <c r="H353" s="49"/>
    </row>
    <row r="354" spans="1:8" s="54" customFormat="1" x14ac:dyDescent="0.2">
      <c r="A354" s="265" t="s">
        <v>342</v>
      </c>
      <c r="B354" s="226">
        <v>550000</v>
      </c>
      <c r="C354" s="317">
        <v>0</v>
      </c>
      <c r="D354" s="317">
        <v>0</v>
      </c>
      <c r="E354" s="68">
        <v>0</v>
      </c>
      <c r="F354" s="121">
        <v>101076</v>
      </c>
      <c r="G354" s="191" t="s">
        <v>38</v>
      </c>
      <c r="H354" s="49"/>
    </row>
    <row r="355" spans="1:8" s="54" customFormat="1" x14ac:dyDescent="0.2">
      <c r="A355" s="265" t="s">
        <v>343</v>
      </c>
      <c r="B355" s="226">
        <v>10700000</v>
      </c>
      <c r="C355" s="317">
        <v>10250000</v>
      </c>
      <c r="D355" s="317">
        <v>2082698.34</v>
      </c>
      <c r="E355" s="68">
        <f t="shared" si="12"/>
        <v>20.319008195121953</v>
      </c>
      <c r="F355" s="121">
        <v>101077</v>
      </c>
      <c r="G355" s="191" t="s">
        <v>38</v>
      </c>
      <c r="H355" s="49"/>
    </row>
    <row r="356" spans="1:8" s="54" customFormat="1" x14ac:dyDescent="0.2">
      <c r="A356" s="265" t="s">
        <v>344</v>
      </c>
      <c r="B356" s="226">
        <v>2800000</v>
      </c>
      <c r="C356" s="317">
        <v>4800000</v>
      </c>
      <c r="D356" s="317">
        <v>4552728.9000000004</v>
      </c>
      <c r="E356" s="68">
        <f t="shared" si="12"/>
        <v>94.848518750000011</v>
      </c>
      <c r="F356" s="121">
        <v>101078</v>
      </c>
      <c r="G356" s="191" t="s">
        <v>38</v>
      </c>
      <c r="H356" s="49"/>
    </row>
    <row r="357" spans="1:8" s="54" customFormat="1" ht="25.5" x14ac:dyDescent="0.2">
      <c r="A357" s="230" t="s">
        <v>345</v>
      </c>
      <c r="B357" s="226">
        <v>2000000</v>
      </c>
      <c r="C357" s="317">
        <v>950000</v>
      </c>
      <c r="D357" s="317">
        <v>298480</v>
      </c>
      <c r="E357" s="68">
        <f t="shared" si="12"/>
        <v>31.418947368421051</v>
      </c>
      <c r="F357" s="121">
        <v>101079</v>
      </c>
      <c r="G357" s="191" t="s">
        <v>38</v>
      </c>
      <c r="H357" s="49"/>
    </row>
    <row r="358" spans="1:8" s="54" customFormat="1" x14ac:dyDescent="0.2">
      <c r="A358" s="265" t="s">
        <v>346</v>
      </c>
      <c r="B358" s="226">
        <v>7000000</v>
      </c>
      <c r="C358" s="317">
        <v>200000</v>
      </c>
      <c r="D358" s="317">
        <v>48400</v>
      </c>
      <c r="E358" s="68">
        <f t="shared" si="12"/>
        <v>24.2</v>
      </c>
      <c r="F358" s="121">
        <v>101080</v>
      </c>
      <c r="G358" s="191" t="s">
        <v>38</v>
      </c>
      <c r="H358" s="49"/>
    </row>
    <row r="359" spans="1:8" s="54" customFormat="1" x14ac:dyDescent="0.2">
      <c r="A359" s="265" t="s">
        <v>347</v>
      </c>
      <c r="B359" s="226">
        <v>1202000</v>
      </c>
      <c r="C359" s="317">
        <v>1702000</v>
      </c>
      <c r="D359" s="317">
        <v>65000</v>
      </c>
      <c r="E359" s="68">
        <f t="shared" si="12"/>
        <v>3.8190364277320796</v>
      </c>
      <c r="F359" s="121">
        <v>101097</v>
      </c>
      <c r="G359" s="191" t="s">
        <v>38</v>
      </c>
      <c r="H359" s="49"/>
    </row>
    <row r="360" spans="1:8" s="54" customFormat="1" x14ac:dyDescent="0.2">
      <c r="A360" s="265" t="s">
        <v>348</v>
      </c>
      <c r="B360" s="226">
        <v>632000</v>
      </c>
      <c r="C360" s="317">
        <v>632000</v>
      </c>
      <c r="D360" s="317">
        <v>0</v>
      </c>
      <c r="E360" s="68">
        <f t="shared" si="12"/>
        <v>0</v>
      </c>
      <c r="F360" s="121">
        <v>101109</v>
      </c>
      <c r="G360" s="191" t="s">
        <v>38</v>
      </c>
      <c r="H360" s="49"/>
    </row>
    <row r="361" spans="1:8" s="54" customFormat="1" x14ac:dyDescent="0.2">
      <c r="A361" s="265" t="s">
        <v>349</v>
      </c>
      <c r="B361" s="226">
        <v>0</v>
      </c>
      <c r="C361" s="317">
        <v>475000</v>
      </c>
      <c r="D361" s="317">
        <v>448320</v>
      </c>
      <c r="E361" s="68">
        <f t="shared" si="12"/>
        <v>94.38315789473684</v>
      </c>
      <c r="F361" s="121">
        <v>101168</v>
      </c>
      <c r="G361" s="191" t="s">
        <v>38</v>
      </c>
      <c r="H361" s="49"/>
    </row>
    <row r="362" spans="1:8" s="54" customFormat="1" ht="13.5" thickBot="1" x14ac:dyDescent="0.25">
      <c r="A362" s="292" t="s">
        <v>90</v>
      </c>
      <c r="B362" s="227">
        <v>0</v>
      </c>
      <c r="C362" s="319">
        <v>1029</v>
      </c>
      <c r="D362" s="319">
        <v>1029</v>
      </c>
      <c r="E362" s="223">
        <f t="shared" si="12"/>
        <v>100</v>
      </c>
      <c r="F362" s="121">
        <v>100872</v>
      </c>
      <c r="G362" s="294" t="s">
        <v>205</v>
      </c>
      <c r="H362" s="49"/>
    </row>
    <row r="363" spans="1:8" ht="13.5" thickTop="1" x14ac:dyDescent="0.2">
      <c r="A363" s="88"/>
      <c r="B363" s="89"/>
      <c r="C363" s="91"/>
      <c r="D363" s="91"/>
      <c r="E363" s="74"/>
      <c r="F363" s="56"/>
      <c r="G363" s="191"/>
    </row>
    <row r="364" spans="1:8" ht="15" customHeight="1" thickBot="1" x14ac:dyDescent="0.25">
      <c r="A364" s="79" t="s">
        <v>31</v>
      </c>
      <c r="E364" s="59" t="s">
        <v>18</v>
      </c>
    </row>
    <row r="365" spans="1:8" ht="14.25" thickTop="1" thickBot="1" x14ac:dyDescent="0.25">
      <c r="A365" s="60" t="s">
        <v>5</v>
      </c>
      <c r="B365" s="61" t="s">
        <v>0</v>
      </c>
      <c r="C365" s="62" t="s">
        <v>1</v>
      </c>
      <c r="D365" s="63" t="s">
        <v>4</v>
      </c>
      <c r="E365" s="64" t="s">
        <v>6</v>
      </c>
    </row>
    <row r="366" spans="1:8" ht="15.75" thickTop="1" x14ac:dyDescent="0.2">
      <c r="A366" s="262" t="s">
        <v>8</v>
      </c>
      <c r="B366" s="184">
        <f>SUM(B367:B377)</f>
        <v>6560000</v>
      </c>
      <c r="C366" s="184">
        <f>SUM(C367:C377)</f>
        <v>5995905.0099999998</v>
      </c>
      <c r="D366" s="184">
        <f>SUM(D367:D377)</f>
        <v>5995405.0099999998</v>
      </c>
      <c r="E366" s="263">
        <f>D366/C366*100</f>
        <v>99.991660975296199</v>
      </c>
      <c r="F366" s="56"/>
    </row>
    <row r="367" spans="1:8" x14ac:dyDescent="0.2">
      <c r="A367" s="265" t="s">
        <v>342</v>
      </c>
      <c r="B367" s="317">
        <v>450000</v>
      </c>
      <c r="C367" s="317">
        <v>0</v>
      </c>
      <c r="D367" s="317">
        <v>0</v>
      </c>
      <c r="E367" s="68">
        <v>0</v>
      </c>
      <c r="F367" s="121">
        <v>1602</v>
      </c>
      <c r="G367" s="196" t="s">
        <v>111</v>
      </c>
    </row>
    <row r="368" spans="1:8" x14ac:dyDescent="0.2">
      <c r="A368" s="265" t="s">
        <v>615</v>
      </c>
      <c r="B368" s="317">
        <v>0</v>
      </c>
      <c r="C368" s="317">
        <v>550000</v>
      </c>
      <c r="D368" s="317">
        <v>549500</v>
      </c>
      <c r="E368" s="68">
        <f t="shared" ref="E368:E370" si="13">D368/C368*100</f>
        <v>99.909090909090921</v>
      </c>
      <c r="F368" s="121">
        <v>1602</v>
      </c>
      <c r="G368" s="196" t="s">
        <v>111</v>
      </c>
    </row>
    <row r="369" spans="1:12" ht="25.5" x14ac:dyDescent="0.2">
      <c r="A369" s="230" t="s">
        <v>616</v>
      </c>
      <c r="B369" s="317">
        <v>600000</v>
      </c>
      <c r="C369" s="317">
        <v>598355</v>
      </c>
      <c r="D369" s="317">
        <v>598355</v>
      </c>
      <c r="E369" s="68">
        <f t="shared" si="13"/>
        <v>100</v>
      </c>
      <c r="F369" s="121">
        <v>1602</v>
      </c>
      <c r="G369" s="196" t="s">
        <v>111</v>
      </c>
    </row>
    <row r="370" spans="1:12" x14ac:dyDescent="0.2">
      <c r="A370" s="265" t="s">
        <v>617</v>
      </c>
      <c r="B370" s="317">
        <v>200000</v>
      </c>
      <c r="C370" s="317">
        <v>167923.8</v>
      </c>
      <c r="D370" s="317">
        <v>167923.8</v>
      </c>
      <c r="E370" s="68">
        <f t="shared" si="13"/>
        <v>100</v>
      </c>
      <c r="F370" s="121">
        <v>1602</v>
      </c>
      <c r="G370" s="196" t="s">
        <v>111</v>
      </c>
    </row>
    <row r="371" spans="1:12" x14ac:dyDescent="0.2">
      <c r="A371" s="219" t="s">
        <v>618</v>
      </c>
      <c r="B371" s="317">
        <v>670000</v>
      </c>
      <c r="C371" s="317">
        <v>182175</v>
      </c>
      <c r="D371" s="317">
        <v>182175</v>
      </c>
      <c r="E371" s="68">
        <f t="shared" ref="E371:E377" si="14">D371/C371*100</f>
        <v>100</v>
      </c>
      <c r="F371" s="121">
        <v>1602</v>
      </c>
      <c r="G371" s="196" t="s">
        <v>111</v>
      </c>
    </row>
    <row r="372" spans="1:12" x14ac:dyDescent="0.2">
      <c r="A372" s="219" t="s">
        <v>619</v>
      </c>
      <c r="B372" s="317">
        <v>290000</v>
      </c>
      <c r="C372" s="317">
        <v>528917</v>
      </c>
      <c r="D372" s="317">
        <v>528917</v>
      </c>
      <c r="E372" s="68">
        <f t="shared" si="14"/>
        <v>100</v>
      </c>
      <c r="F372" s="121">
        <v>1606</v>
      </c>
      <c r="G372" s="196" t="s">
        <v>111</v>
      </c>
    </row>
    <row r="373" spans="1:12" ht="25.5" x14ac:dyDescent="0.2">
      <c r="A373" s="228" t="s">
        <v>620</v>
      </c>
      <c r="B373" s="317">
        <v>1000000</v>
      </c>
      <c r="C373" s="317">
        <v>967031.2</v>
      </c>
      <c r="D373" s="317">
        <v>967031.2</v>
      </c>
      <c r="E373" s="68">
        <f t="shared" si="14"/>
        <v>100</v>
      </c>
      <c r="F373" s="121">
        <v>1606</v>
      </c>
      <c r="G373" s="196" t="s">
        <v>111</v>
      </c>
    </row>
    <row r="374" spans="1:12" ht="25.5" x14ac:dyDescent="0.2">
      <c r="A374" s="228" t="s">
        <v>621</v>
      </c>
      <c r="B374" s="317">
        <v>0</v>
      </c>
      <c r="C374" s="317">
        <v>232861</v>
      </c>
      <c r="D374" s="317">
        <v>232861</v>
      </c>
      <c r="E374" s="68">
        <f t="shared" si="14"/>
        <v>100</v>
      </c>
      <c r="F374" s="121">
        <v>1607</v>
      </c>
      <c r="G374" s="196" t="s">
        <v>111</v>
      </c>
    </row>
    <row r="375" spans="1:12" ht="25.5" x14ac:dyDescent="0.2">
      <c r="A375" s="228" t="s">
        <v>622</v>
      </c>
      <c r="B375" s="317">
        <v>3350000</v>
      </c>
      <c r="C375" s="317">
        <v>2284642.0099999998</v>
      </c>
      <c r="D375" s="317">
        <v>2284642.0099999998</v>
      </c>
      <c r="E375" s="68">
        <f t="shared" si="14"/>
        <v>100</v>
      </c>
      <c r="F375" s="121">
        <v>1607</v>
      </c>
      <c r="G375" s="196" t="s">
        <v>111</v>
      </c>
    </row>
    <row r="376" spans="1:12" ht="25.5" x14ac:dyDescent="0.2">
      <c r="A376" s="228" t="s">
        <v>623</v>
      </c>
      <c r="B376" s="317">
        <v>0</v>
      </c>
      <c r="C376" s="317">
        <v>184000</v>
      </c>
      <c r="D376" s="317">
        <v>184000</v>
      </c>
      <c r="E376" s="68">
        <f t="shared" si="14"/>
        <v>100</v>
      </c>
      <c r="F376" s="121">
        <v>1608</v>
      </c>
      <c r="G376" s="196" t="s">
        <v>111</v>
      </c>
      <c r="I376" s="191" t="s">
        <v>38</v>
      </c>
      <c r="J376" s="238">
        <f>SUM(B348:B361)</f>
        <v>52693000</v>
      </c>
      <c r="K376" s="238">
        <f>SUM(C348:C361)</f>
        <v>43913293.75</v>
      </c>
      <c r="L376" s="238">
        <f>SUM(D348:D361)</f>
        <v>29955430.530000001</v>
      </c>
    </row>
    <row r="377" spans="1:12" ht="13.5" thickBot="1" x14ac:dyDescent="0.25">
      <c r="A377" s="338" t="s">
        <v>624</v>
      </c>
      <c r="B377" s="231">
        <v>0</v>
      </c>
      <c r="C377" s="231">
        <v>300000</v>
      </c>
      <c r="D377" s="231">
        <v>300000</v>
      </c>
      <c r="E377" s="223">
        <f t="shared" si="14"/>
        <v>100</v>
      </c>
      <c r="F377" s="121">
        <v>1608</v>
      </c>
      <c r="G377" s="196" t="s">
        <v>111</v>
      </c>
      <c r="I377" s="281" t="s">
        <v>51</v>
      </c>
      <c r="J377" s="280">
        <f>B362</f>
        <v>0</v>
      </c>
      <c r="K377" s="280">
        <f>C362</f>
        <v>1029</v>
      </c>
      <c r="L377" s="280">
        <f>D362</f>
        <v>1029</v>
      </c>
    </row>
    <row r="378" spans="1:12" s="20" customFormat="1" ht="13.5" thickTop="1" x14ac:dyDescent="0.2">
      <c r="B378" s="129"/>
      <c r="C378" s="129"/>
      <c r="D378" s="129"/>
      <c r="E378" s="74"/>
      <c r="F378" s="118"/>
      <c r="G378" s="78"/>
      <c r="I378" s="196" t="s">
        <v>49</v>
      </c>
      <c r="J378" s="277">
        <f>SUM(B367:B377)</f>
        <v>6560000</v>
      </c>
      <c r="K378" s="277">
        <f>SUM(C367:C377)</f>
        <v>5995905.0099999998</v>
      </c>
      <c r="L378" s="277">
        <f>SUM(D367:D377)</f>
        <v>5995405.0099999998</v>
      </c>
    </row>
    <row r="379" spans="1:12" s="19" customFormat="1" ht="18.75" thickBot="1" x14ac:dyDescent="0.3">
      <c r="A379" s="84" t="s">
        <v>22</v>
      </c>
      <c r="B379" s="85">
        <f>SUM(B366,B347)</f>
        <v>59253000</v>
      </c>
      <c r="C379" s="85">
        <f>SUM(C366,C347)</f>
        <v>49910227.759999998</v>
      </c>
      <c r="D379" s="85">
        <f>SUM(D366,D347)</f>
        <v>35951864.539999999</v>
      </c>
      <c r="E379" s="86">
        <f>D379/C379*100</f>
        <v>72.033060463837884</v>
      </c>
      <c r="F379" s="143"/>
      <c r="G379" s="87"/>
      <c r="J379" s="202">
        <f>SUM(J376:J378)</f>
        <v>59253000</v>
      </c>
      <c r="K379" s="202">
        <f t="shared" ref="K379:L379" si="15">SUM(K376:K378)</f>
        <v>49910227.759999998</v>
      </c>
      <c r="L379" s="202">
        <f t="shared" si="15"/>
        <v>35951864.539999999</v>
      </c>
    </row>
    <row r="380" spans="1:12" s="19" customFormat="1" ht="18.75" thickTop="1" x14ac:dyDescent="0.25">
      <c r="A380" s="257"/>
      <c r="B380" s="258"/>
      <c r="C380" s="258"/>
      <c r="D380" s="258"/>
      <c r="E380" s="259"/>
      <c r="F380" s="143"/>
      <c r="G380" s="87"/>
    </row>
    <row r="381" spans="1:12" s="20" customFormat="1" x14ac:dyDescent="0.2">
      <c r="E381" s="74"/>
      <c r="F381" s="118"/>
      <c r="G381" s="78"/>
    </row>
    <row r="382" spans="1:12" ht="15" customHeight="1" x14ac:dyDescent="0.25">
      <c r="A382" s="55" t="s">
        <v>117</v>
      </c>
    </row>
    <row r="383" spans="1:12" ht="15" customHeight="1" thickBot="1" x14ac:dyDescent="0.3">
      <c r="A383" s="58" t="s">
        <v>98</v>
      </c>
      <c r="E383" s="59" t="s">
        <v>18</v>
      </c>
    </row>
    <row r="384" spans="1:12" ht="14.25" thickTop="1" thickBot="1" x14ac:dyDescent="0.25">
      <c r="A384" s="60" t="s">
        <v>5</v>
      </c>
      <c r="B384" s="61" t="s">
        <v>0</v>
      </c>
      <c r="C384" s="62" t="s">
        <v>1</v>
      </c>
      <c r="D384" s="63" t="s">
        <v>4</v>
      </c>
      <c r="E384" s="64" t="s">
        <v>6</v>
      </c>
    </row>
    <row r="385" spans="1:8" ht="15.75" thickTop="1" x14ac:dyDescent="0.25">
      <c r="A385" s="65" t="s">
        <v>11</v>
      </c>
      <c r="B385" s="90">
        <f>SUM(B386:B438)</f>
        <v>148548000</v>
      </c>
      <c r="C385" s="90">
        <f t="shared" ref="C385:D385" si="16">SUM(C386:C438)</f>
        <v>126478554.82000001</v>
      </c>
      <c r="D385" s="90">
        <f t="shared" si="16"/>
        <v>99544760.00999999</v>
      </c>
      <c r="E385" s="67">
        <f>D385/C385*100</f>
        <v>78.704852495878626</v>
      </c>
      <c r="F385" s="56"/>
      <c r="H385" s="135"/>
    </row>
    <row r="386" spans="1:8" s="362" customFormat="1" x14ac:dyDescent="0.2">
      <c r="A386" s="354" t="s">
        <v>122</v>
      </c>
      <c r="B386" s="355">
        <v>250000</v>
      </c>
      <c r="C386" s="356">
        <v>250000</v>
      </c>
      <c r="D386" s="357">
        <v>5453</v>
      </c>
      <c r="E386" s="358">
        <f t="shared" ref="E386:E391" si="17">D386/C386*100</f>
        <v>2.1812</v>
      </c>
      <c r="F386" s="359">
        <v>100029</v>
      </c>
      <c r="G386" s="360" t="s">
        <v>38</v>
      </c>
      <c r="H386" s="361"/>
    </row>
    <row r="387" spans="1:8" s="364" customFormat="1" x14ac:dyDescent="0.2">
      <c r="A387" s="354" t="s">
        <v>46</v>
      </c>
      <c r="B387" s="355">
        <v>6198000</v>
      </c>
      <c r="C387" s="356">
        <v>3098000</v>
      </c>
      <c r="D387" s="357">
        <v>635666</v>
      </c>
      <c r="E387" s="358">
        <f t="shared" si="17"/>
        <v>20.518592640413168</v>
      </c>
      <c r="F387" s="359">
        <v>100040</v>
      </c>
      <c r="G387" s="360" t="s">
        <v>38</v>
      </c>
      <c r="H387" s="363"/>
    </row>
    <row r="388" spans="1:8" s="364" customFormat="1" x14ac:dyDescent="0.2">
      <c r="A388" s="354" t="s">
        <v>350</v>
      </c>
      <c r="B388" s="355">
        <v>0</v>
      </c>
      <c r="C388" s="357">
        <v>549751.4</v>
      </c>
      <c r="D388" s="355">
        <v>549751.4</v>
      </c>
      <c r="E388" s="358">
        <f t="shared" si="17"/>
        <v>100</v>
      </c>
      <c r="F388" s="359">
        <v>100041</v>
      </c>
      <c r="G388" s="360" t="s">
        <v>38</v>
      </c>
      <c r="H388" s="363"/>
    </row>
    <row r="389" spans="1:8" s="364" customFormat="1" x14ac:dyDescent="0.2">
      <c r="A389" s="354" t="s">
        <v>351</v>
      </c>
      <c r="B389" s="355">
        <v>0</v>
      </c>
      <c r="C389" s="357">
        <v>11230000</v>
      </c>
      <c r="D389" s="355">
        <v>8529710.8200000003</v>
      </c>
      <c r="E389" s="358">
        <f t="shared" si="17"/>
        <v>75.954682279608193</v>
      </c>
      <c r="F389" s="359">
        <v>100065</v>
      </c>
      <c r="G389" s="360" t="s">
        <v>38</v>
      </c>
      <c r="H389" s="363"/>
    </row>
    <row r="390" spans="1:8" s="364" customFormat="1" x14ac:dyDescent="0.2">
      <c r="A390" s="365" t="s">
        <v>123</v>
      </c>
      <c r="B390" s="355">
        <v>500000</v>
      </c>
      <c r="C390" s="357">
        <v>27597609</v>
      </c>
      <c r="D390" s="355">
        <v>26857431.16</v>
      </c>
      <c r="E390" s="358">
        <f t="shared" si="17"/>
        <v>97.317963885929387</v>
      </c>
      <c r="F390" s="359">
        <v>100107</v>
      </c>
      <c r="G390" s="360" t="s">
        <v>38</v>
      </c>
      <c r="H390" s="363"/>
    </row>
    <row r="391" spans="1:8" s="364" customFormat="1" x14ac:dyDescent="0.2">
      <c r="A391" s="365" t="s">
        <v>352</v>
      </c>
      <c r="B391" s="355">
        <v>0</v>
      </c>
      <c r="C391" s="357">
        <v>500000</v>
      </c>
      <c r="D391" s="355">
        <v>0</v>
      </c>
      <c r="E391" s="358">
        <f t="shared" si="17"/>
        <v>0</v>
      </c>
      <c r="F391" s="359">
        <v>100109</v>
      </c>
      <c r="G391" s="360" t="s">
        <v>38</v>
      </c>
      <c r="H391" s="363"/>
    </row>
    <row r="392" spans="1:8" s="364" customFormat="1" x14ac:dyDescent="0.2">
      <c r="A392" s="366" t="s">
        <v>353</v>
      </c>
      <c r="B392" s="355">
        <v>2000000</v>
      </c>
      <c r="C392" s="357">
        <v>1010000</v>
      </c>
      <c r="D392" s="367">
        <v>0</v>
      </c>
      <c r="E392" s="358">
        <v>0</v>
      </c>
      <c r="F392" s="368">
        <v>100130</v>
      </c>
      <c r="G392" s="360" t="s">
        <v>38</v>
      </c>
      <c r="H392" s="363"/>
    </row>
    <row r="393" spans="1:8" s="364" customFormat="1" x14ac:dyDescent="0.2">
      <c r="A393" s="366" t="s">
        <v>62</v>
      </c>
      <c r="B393" s="355">
        <v>30568000</v>
      </c>
      <c r="C393" s="355">
        <v>58851</v>
      </c>
      <c r="D393" s="367">
        <v>0</v>
      </c>
      <c r="E393" s="358">
        <f t="shared" ref="E393:E400" si="18">D393/C393*100</f>
        <v>0</v>
      </c>
      <c r="F393" s="359">
        <v>100536</v>
      </c>
      <c r="G393" s="360" t="s">
        <v>38</v>
      </c>
      <c r="H393" s="363"/>
    </row>
    <row r="394" spans="1:8" s="364" customFormat="1" x14ac:dyDescent="0.2">
      <c r="A394" s="354" t="s">
        <v>124</v>
      </c>
      <c r="B394" s="357">
        <v>10148000</v>
      </c>
      <c r="C394" s="357">
        <v>7143010.0499999998</v>
      </c>
      <c r="D394" s="357">
        <v>6873929.4100000001</v>
      </c>
      <c r="E394" s="358">
        <f t="shared" si="18"/>
        <v>96.23295168120336</v>
      </c>
      <c r="F394" s="359">
        <v>100645</v>
      </c>
      <c r="G394" s="360" t="s">
        <v>38</v>
      </c>
      <c r="H394" s="363"/>
    </row>
    <row r="395" spans="1:8" s="364" customFormat="1" x14ac:dyDescent="0.2">
      <c r="A395" s="354" t="s">
        <v>45</v>
      </c>
      <c r="B395" s="355">
        <v>605000</v>
      </c>
      <c r="C395" s="355">
        <v>0</v>
      </c>
      <c r="D395" s="355">
        <v>0</v>
      </c>
      <c r="E395" s="358">
        <v>0</v>
      </c>
      <c r="F395" s="359">
        <v>100646</v>
      </c>
      <c r="G395" s="360" t="s">
        <v>38</v>
      </c>
      <c r="H395" s="363"/>
    </row>
    <row r="396" spans="1:8" s="364" customFormat="1" x14ac:dyDescent="0.2">
      <c r="A396" s="354" t="s">
        <v>79</v>
      </c>
      <c r="B396" s="355">
        <v>53500000</v>
      </c>
      <c r="C396" s="355">
        <v>8967000</v>
      </c>
      <c r="D396" s="355">
        <v>8868974.2100000009</v>
      </c>
      <c r="E396" s="358">
        <f t="shared" si="18"/>
        <v>98.906816215010608</v>
      </c>
      <c r="F396" s="359">
        <v>100672</v>
      </c>
      <c r="G396" s="360" t="s">
        <v>38</v>
      </c>
      <c r="H396" s="363"/>
    </row>
    <row r="397" spans="1:8" s="364" customFormat="1" x14ac:dyDescent="0.2">
      <c r="A397" s="354" t="s">
        <v>80</v>
      </c>
      <c r="B397" s="355">
        <v>0</v>
      </c>
      <c r="C397" s="355">
        <v>697788</v>
      </c>
      <c r="D397" s="355">
        <v>20233</v>
      </c>
      <c r="E397" s="358">
        <f t="shared" si="18"/>
        <v>2.8995912798729697</v>
      </c>
      <c r="F397" s="359">
        <v>100674</v>
      </c>
      <c r="G397" s="360" t="s">
        <v>38</v>
      </c>
      <c r="H397" s="363"/>
    </row>
    <row r="398" spans="1:8" s="364" customFormat="1" x14ac:dyDescent="0.2">
      <c r="A398" s="354" t="s">
        <v>81</v>
      </c>
      <c r="B398" s="355">
        <v>0</v>
      </c>
      <c r="C398" s="355">
        <v>30000</v>
      </c>
      <c r="D398" s="355">
        <v>26620</v>
      </c>
      <c r="E398" s="358">
        <f t="shared" si="18"/>
        <v>88.733333333333334</v>
      </c>
      <c r="F398" s="359">
        <v>100675</v>
      </c>
      <c r="G398" s="360" t="s">
        <v>38</v>
      </c>
      <c r="H398" s="363"/>
    </row>
    <row r="399" spans="1:8" s="364" customFormat="1" x14ac:dyDescent="0.2">
      <c r="A399" s="354" t="s">
        <v>65</v>
      </c>
      <c r="B399" s="355">
        <v>4111000</v>
      </c>
      <c r="C399" s="355">
        <v>4594403.8499999996</v>
      </c>
      <c r="D399" s="355">
        <v>4396750.1900000004</v>
      </c>
      <c r="E399" s="358">
        <f t="shared" si="18"/>
        <v>95.69794762382503</v>
      </c>
      <c r="F399" s="359">
        <v>100677</v>
      </c>
      <c r="G399" s="360" t="s">
        <v>38</v>
      </c>
      <c r="H399" s="363"/>
    </row>
    <row r="400" spans="1:8" s="364" customFormat="1" x14ac:dyDescent="0.2">
      <c r="A400" s="354" t="s">
        <v>82</v>
      </c>
      <c r="B400" s="355">
        <v>736000</v>
      </c>
      <c r="C400" s="355">
        <v>203188.1</v>
      </c>
      <c r="D400" s="355">
        <v>67251.8</v>
      </c>
      <c r="E400" s="358">
        <f t="shared" si="18"/>
        <v>33.098296602999881</v>
      </c>
      <c r="F400" s="359">
        <v>100680</v>
      </c>
      <c r="G400" s="360" t="s">
        <v>38</v>
      </c>
      <c r="H400" s="363"/>
    </row>
    <row r="401" spans="1:8" s="364" customFormat="1" x14ac:dyDescent="0.2">
      <c r="A401" s="366" t="s">
        <v>125</v>
      </c>
      <c r="B401" s="355">
        <v>270000</v>
      </c>
      <c r="C401" s="355">
        <v>270000</v>
      </c>
      <c r="D401" s="367">
        <v>0</v>
      </c>
      <c r="E401" s="358">
        <v>0</v>
      </c>
      <c r="F401" s="368">
        <v>100804</v>
      </c>
      <c r="G401" s="360" t="s">
        <v>38</v>
      </c>
      <c r="H401" s="363"/>
    </row>
    <row r="402" spans="1:8" s="364" customFormat="1" x14ac:dyDescent="0.2">
      <c r="A402" s="366" t="s">
        <v>83</v>
      </c>
      <c r="B402" s="355">
        <v>787000</v>
      </c>
      <c r="C402" s="357">
        <v>817000</v>
      </c>
      <c r="D402" s="367">
        <v>664677.19999999995</v>
      </c>
      <c r="E402" s="358">
        <f t="shared" ref="E402:E434" si="19">D402/C402*100</f>
        <v>81.355838433292533</v>
      </c>
      <c r="F402" s="368">
        <v>100906</v>
      </c>
      <c r="G402" s="360" t="s">
        <v>38</v>
      </c>
      <c r="H402" s="363"/>
    </row>
    <row r="403" spans="1:8" s="364" customFormat="1" x14ac:dyDescent="0.2">
      <c r="A403" s="366" t="s">
        <v>84</v>
      </c>
      <c r="B403" s="355">
        <v>484000</v>
      </c>
      <c r="C403" s="357">
        <v>579000</v>
      </c>
      <c r="D403" s="367">
        <v>0</v>
      </c>
      <c r="E403" s="358">
        <f t="shared" si="19"/>
        <v>0</v>
      </c>
      <c r="F403" s="368">
        <v>100907</v>
      </c>
      <c r="G403" s="360" t="s">
        <v>38</v>
      </c>
      <c r="H403" s="363"/>
    </row>
    <row r="404" spans="1:8" s="364" customFormat="1" x14ac:dyDescent="0.2">
      <c r="A404" s="366" t="s">
        <v>85</v>
      </c>
      <c r="B404" s="355">
        <v>979000</v>
      </c>
      <c r="C404" s="357">
        <v>979000</v>
      </c>
      <c r="D404" s="367">
        <v>0</v>
      </c>
      <c r="E404" s="358">
        <f t="shared" si="19"/>
        <v>0</v>
      </c>
      <c r="F404" s="368">
        <v>100908</v>
      </c>
      <c r="G404" s="360" t="s">
        <v>38</v>
      </c>
      <c r="H404" s="363"/>
    </row>
    <row r="405" spans="1:8" s="364" customFormat="1" x14ac:dyDescent="0.2">
      <c r="A405" s="366" t="s">
        <v>126</v>
      </c>
      <c r="B405" s="355">
        <v>2125000</v>
      </c>
      <c r="C405" s="355">
        <v>2125000</v>
      </c>
      <c r="D405" s="367">
        <v>1243132</v>
      </c>
      <c r="E405" s="358">
        <f t="shared" si="19"/>
        <v>58.50032941176471</v>
      </c>
      <c r="F405" s="368">
        <v>100913</v>
      </c>
      <c r="G405" s="360" t="s">
        <v>38</v>
      </c>
      <c r="H405" s="363"/>
    </row>
    <row r="406" spans="1:8" s="364" customFormat="1" x14ac:dyDescent="0.2">
      <c r="A406" s="366" t="s">
        <v>127</v>
      </c>
      <c r="B406" s="355">
        <v>2800000</v>
      </c>
      <c r="C406" s="355">
        <v>1112472.45</v>
      </c>
      <c r="D406" s="367">
        <v>1112472.45</v>
      </c>
      <c r="E406" s="358">
        <f t="shared" si="19"/>
        <v>100</v>
      </c>
      <c r="F406" s="368">
        <v>100914</v>
      </c>
      <c r="G406" s="360" t="s">
        <v>38</v>
      </c>
      <c r="H406" s="363"/>
    </row>
    <row r="407" spans="1:8" s="364" customFormat="1" x14ac:dyDescent="0.2">
      <c r="A407" s="366" t="s">
        <v>128</v>
      </c>
      <c r="B407" s="355">
        <v>694000</v>
      </c>
      <c r="C407" s="355">
        <v>1482900</v>
      </c>
      <c r="D407" s="367">
        <v>1361798</v>
      </c>
      <c r="E407" s="358">
        <f t="shared" si="19"/>
        <v>91.833434486479192</v>
      </c>
      <c r="F407" s="368">
        <v>100915</v>
      </c>
      <c r="G407" s="360" t="s">
        <v>38</v>
      </c>
      <c r="H407" s="363"/>
    </row>
    <row r="408" spans="1:8" s="364" customFormat="1" x14ac:dyDescent="0.2">
      <c r="A408" s="366" t="s">
        <v>129</v>
      </c>
      <c r="B408" s="355">
        <v>2191000</v>
      </c>
      <c r="C408" s="355">
        <v>979132</v>
      </c>
      <c r="D408" s="367">
        <v>979132</v>
      </c>
      <c r="E408" s="358">
        <f t="shared" si="19"/>
        <v>100</v>
      </c>
      <c r="F408" s="368">
        <v>100917</v>
      </c>
      <c r="G408" s="360" t="s">
        <v>38</v>
      </c>
      <c r="H408" s="363"/>
    </row>
    <row r="409" spans="1:8" s="364" customFormat="1" x14ac:dyDescent="0.2">
      <c r="A409" s="366" t="s">
        <v>130</v>
      </c>
      <c r="B409" s="355">
        <v>1694000</v>
      </c>
      <c r="C409" s="355">
        <v>1857300</v>
      </c>
      <c r="D409" s="367">
        <v>0</v>
      </c>
      <c r="E409" s="358">
        <f t="shared" si="19"/>
        <v>0</v>
      </c>
      <c r="F409" s="368">
        <v>100918</v>
      </c>
      <c r="G409" s="360" t="s">
        <v>38</v>
      </c>
      <c r="H409" s="363"/>
    </row>
    <row r="410" spans="1:8" s="364" customFormat="1" x14ac:dyDescent="0.2">
      <c r="A410" s="366" t="s">
        <v>131</v>
      </c>
      <c r="B410" s="355">
        <v>787000</v>
      </c>
      <c r="C410" s="355">
        <v>1055900</v>
      </c>
      <c r="D410" s="367">
        <v>888437</v>
      </c>
      <c r="E410" s="358">
        <f t="shared" si="19"/>
        <v>84.140259494270282</v>
      </c>
      <c r="F410" s="368">
        <v>100919</v>
      </c>
      <c r="G410" s="360" t="s">
        <v>38</v>
      </c>
      <c r="H410" s="363"/>
    </row>
    <row r="411" spans="1:8" s="364" customFormat="1" x14ac:dyDescent="0.2">
      <c r="A411" s="366" t="s">
        <v>132</v>
      </c>
      <c r="B411" s="355">
        <v>209000</v>
      </c>
      <c r="C411" s="355">
        <v>209000</v>
      </c>
      <c r="D411" s="367">
        <v>143990</v>
      </c>
      <c r="E411" s="358">
        <f t="shared" si="19"/>
        <v>68.89473684210526</v>
      </c>
      <c r="F411" s="368">
        <v>100920</v>
      </c>
      <c r="G411" s="360" t="s">
        <v>38</v>
      </c>
      <c r="H411" s="363"/>
    </row>
    <row r="412" spans="1:8" s="364" customFormat="1" x14ac:dyDescent="0.2">
      <c r="A412" s="366" t="s">
        <v>354</v>
      </c>
      <c r="B412" s="355">
        <v>0</v>
      </c>
      <c r="C412" s="355">
        <v>32514217.609999999</v>
      </c>
      <c r="D412" s="367">
        <v>28210513.829999998</v>
      </c>
      <c r="E412" s="358">
        <f t="shared" si="19"/>
        <v>86.763624972859986</v>
      </c>
      <c r="F412" s="368">
        <v>100933</v>
      </c>
      <c r="G412" s="360" t="s">
        <v>38</v>
      </c>
      <c r="H412" s="363"/>
    </row>
    <row r="413" spans="1:8" s="364" customFormat="1" x14ac:dyDescent="0.2">
      <c r="A413" s="366" t="s">
        <v>133</v>
      </c>
      <c r="B413" s="355">
        <v>439000</v>
      </c>
      <c r="C413" s="355">
        <v>1068027</v>
      </c>
      <c r="D413" s="367">
        <v>654561.6</v>
      </c>
      <c r="E413" s="358">
        <f t="shared" si="19"/>
        <v>61.286989935647696</v>
      </c>
      <c r="F413" s="368">
        <v>100955</v>
      </c>
      <c r="G413" s="360" t="s">
        <v>38</v>
      </c>
      <c r="H413" s="363"/>
    </row>
    <row r="414" spans="1:8" s="364" customFormat="1" x14ac:dyDescent="0.2">
      <c r="A414" s="366" t="s">
        <v>134</v>
      </c>
      <c r="B414" s="355">
        <v>572000</v>
      </c>
      <c r="C414" s="355">
        <v>18634</v>
      </c>
      <c r="D414" s="367">
        <v>18634</v>
      </c>
      <c r="E414" s="358">
        <f t="shared" si="19"/>
        <v>100</v>
      </c>
      <c r="F414" s="368">
        <v>100956</v>
      </c>
      <c r="G414" s="360" t="s">
        <v>38</v>
      </c>
      <c r="H414" s="363"/>
    </row>
    <row r="415" spans="1:8" s="364" customFormat="1" x14ac:dyDescent="0.2">
      <c r="A415" s="366" t="s">
        <v>135</v>
      </c>
      <c r="B415" s="355">
        <v>800000</v>
      </c>
      <c r="C415" s="355">
        <v>800000</v>
      </c>
      <c r="D415" s="367">
        <v>278300</v>
      </c>
      <c r="E415" s="358">
        <f t="shared" si="19"/>
        <v>34.787500000000001</v>
      </c>
      <c r="F415" s="368">
        <v>100957</v>
      </c>
      <c r="G415" s="360" t="s">
        <v>38</v>
      </c>
      <c r="H415" s="363"/>
    </row>
    <row r="416" spans="1:8" s="364" customFormat="1" x14ac:dyDescent="0.2">
      <c r="A416" s="366" t="s">
        <v>136</v>
      </c>
      <c r="B416" s="355">
        <v>610000</v>
      </c>
      <c r="C416" s="355">
        <v>0</v>
      </c>
      <c r="D416" s="367">
        <v>0</v>
      </c>
      <c r="E416" s="358">
        <v>0</v>
      </c>
      <c r="F416" s="368">
        <v>100958</v>
      </c>
      <c r="G416" s="360" t="s">
        <v>38</v>
      </c>
      <c r="H416" s="363"/>
    </row>
    <row r="417" spans="1:8" s="364" customFormat="1" x14ac:dyDescent="0.2">
      <c r="A417" s="366" t="s">
        <v>137</v>
      </c>
      <c r="B417" s="355">
        <v>1505000</v>
      </c>
      <c r="C417" s="355">
        <v>1505000</v>
      </c>
      <c r="D417" s="367">
        <v>766656</v>
      </c>
      <c r="E417" s="358">
        <f t="shared" si="19"/>
        <v>50.940598006644521</v>
      </c>
      <c r="F417" s="368">
        <v>100959</v>
      </c>
      <c r="G417" s="360" t="s">
        <v>38</v>
      </c>
      <c r="H417" s="363"/>
    </row>
    <row r="418" spans="1:8" s="364" customFormat="1" x14ac:dyDescent="0.2">
      <c r="A418" s="366" t="s">
        <v>138</v>
      </c>
      <c r="B418" s="355">
        <v>2500000</v>
      </c>
      <c r="C418" s="355">
        <v>0</v>
      </c>
      <c r="D418" s="367">
        <v>0</v>
      </c>
      <c r="E418" s="358">
        <v>0</v>
      </c>
      <c r="F418" s="368">
        <v>100960</v>
      </c>
      <c r="G418" s="360" t="s">
        <v>38</v>
      </c>
    </row>
    <row r="419" spans="1:8" s="364" customFormat="1" x14ac:dyDescent="0.2">
      <c r="A419" s="366" t="s">
        <v>139</v>
      </c>
      <c r="B419" s="355">
        <v>993000</v>
      </c>
      <c r="C419" s="355">
        <v>1052290</v>
      </c>
      <c r="D419" s="367">
        <v>59290</v>
      </c>
      <c r="E419" s="358">
        <f t="shared" si="19"/>
        <v>5.63437835577645</v>
      </c>
      <c r="F419" s="368">
        <v>100961</v>
      </c>
      <c r="G419" s="360" t="s">
        <v>38</v>
      </c>
    </row>
    <row r="420" spans="1:8" s="364" customFormat="1" x14ac:dyDescent="0.2">
      <c r="A420" s="366" t="s">
        <v>355</v>
      </c>
      <c r="B420" s="355">
        <v>500000</v>
      </c>
      <c r="C420" s="355">
        <v>500000</v>
      </c>
      <c r="D420" s="367">
        <v>0</v>
      </c>
      <c r="E420" s="358">
        <f t="shared" si="19"/>
        <v>0</v>
      </c>
      <c r="F420" s="368">
        <v>100985</v>
      </c>
      <c r="G420" s="360" t="s">
        <v>38</v>
      </c>
    </row>
    <row r="421" spans="1:8" s="364" customFormat="1" x14ac:dyDescent="0.2">
      <c r="A421" s="366" t="s">
        <v>140</v>
      </c>
      <c r="B421" s="355">
        <v>3700000</v>
      </c>
      <c r="C421" s="355">
        <v>556358</v>
      </c>
      <c r="D421" s="367">
        <v>507958</v>
      </c>
      <c r="E421" s="358">
        <f t="shared" si="19"/>
        <v>91.300565463244894</v>
      </c>
      <c r="F421" s="368">
        <v>101004</v>
      </c>
      <c r="G421" s="360" t="s">
        <v>38</v>
      </c>
    </row>
    <row r="422" spans="1:8" s="364" customFormat="1" x14ac:dyDescent="0.2">
      <c r="A422" s="366" t="s">
        <v>356</v>
      </c>
      <c r="B422" s="355">
        <v>2500000</v>
      </c>
      <c r="C422" s="355">
        <v>1000000</v>
      </c>
      <c r="D422" s="367">
        <v>390830</v>
      </c>
      <c r="E422" s="358">
        <f t="shared" si="19"/>
        <v>39.082999999999998</v>
      </c>
      <c r="F422" s="368">
        <v>101007</v>
      </c>
      <c r="G422" s="360" t="s">
        <v>38</v>
      </c>
    </row>
    <row r="423" spans="1:8" s="364" customFormat="1" x14ac:dyDescent="0.2">
      <c r="A423" s="366" t="s">
        <v>357</v>
      </c>
      <c r="B423" s="355">
        <v>1500000</v>
      </c>
      <c r="C423" s="355">
        <v>44770</v>
      </c>
      <c r="D423" s="367">
        <v>44770</v>
      </c>
      <c r="E423" s="358">
        <f t="shared" si="19"/>
        <v>100</v>
      </c>
      <c r="F423" s="368">
        <v>101014</v>
      </c>
      <c r="G423" s="360" t="s">
        <v>38</v>
      </c>
    </row>
    <row r="424" spans="1:8" s="364" customFormat="1" x14ac:dyDescent="0.2">
      <c r="A424" s="366" t="s">
        <v>358</v>
      </c>
      <c r="B424" s="355">
        <v>500000</v>
      </c>
      <c r="C424" s="355">
        <v>500000</v>
      </c>
      <c r="D424" s="367">
        <v>0</v>
      </c>
      <c r="E424" s="358">
        <f t="shared" si="19"/>
        <v>0</v>
      </c>
      <c r="F424" s="368">
        <v>101081</v>
      </c>
      <c r="G424" s="360" t="s">
        <v>38</v>
      </c>
      <c r="H424" s="361"/>
    </row>
    <row r="425" spans="1:8" s="364" customFormat="1" x14ac:dyDescent="0.2">
      <c r="A425" s="366" t="s">
        <v>359</v>
      </c>
      <c r="B425" s="355">
        <v>700000</v>
      </c>
      <c r="C425" s="355">
        <v>700000</v>
      </c>
      <c r="D425" s="367">
        <v>0</v>
      </c>
      <c r="E425" s="358">
        <f t="shared" si="19"/>
        <v>0</v>
      </c>
      <c r="F425" s="368">
        <v>101082</v>
      </c>
      <c r="G425" s="360" t="s">
        <v>38</v>
      </c>
      <c r="H425" s="361"/>
    </row>
    <row r="426" spans="1:8" s="364" customFormat="1" ht="13.5" thickBot="1" x14ac:dyDescent="0.25">
      <c r="A426" s="369" t="s">
        <v>360</v>
      </c>
      <c r="B426" s="370">
        <v>800000</v>
      </c>
      <c r="C426" s="370">
        <v>800000</v>
      </c>
      <c r="D426" s="371">
        <v>0</v>
      </c>
      <c r="E426" s="372">
        <f t="shared" si="19"/>
        <v>0</v>
      </c>
      <c r="F426" s="368">
        <v>101083</v>
      </c>
      <c r="G426" s="360" t="s">
        <v>38</v>
      </c>
      <c r="H426" s="361"/>
    </row>
    <row r="427" spans="1:8" s="364" customFormat="1" ht="13.5" thickTop="1" x14ac:dyDescent="0.2">
      <c r="A427" s="373"/>
      <c r="B427" s="374"/>
      <c r="C427" s="374"/>
      <c r="D427" s="375"/>
      <c r="E427" s="376"/>
      <c r="F427" s="368"/>
      <c r="G427" s="360"/>
      <c r="H427" s="361"/>
    </row>
    <row r="428" spans="1:8" s="364" customFormat="1" ht="15.75" thickBot="1" x14ac:dyDescent="0.3">
      <c r="A428" s="377"/>
      <c r="B428" s="378"/>
      <c r="C428" s="378"/>
      <c r="D428" s="378"/>
      <c r="E428" s="379" t="s">
        <v>18</v>
      </c>
      <c r="F428" s="368"/>
      <c r="G428" s="360"/>
      <c r="H428" s="361"/>
    </row>
    <row r="429" spans="1:8" s="364" customFormat="1" ht="14.25" thickTop="1" thickBot="1" x14ac:dyDescent="0.25">
      <c r="A429" s="380" t="s">
        <v>5</v>
      </c>
      <c r="B429" s="381" t="s">
        <v>0</v>
      </c>
      <c r="C429" s="382" t="s">
        <v>1</v>
      </c>
      <c r="D429" s="383" t="s">
        <v>4</v>
      </c>
      <c r="E429" s="384" t="s">
        <v>6</v>
      </c>
      <c r="F429" s="368"/>
      <c r="G429" s="360"/>
      <c r="H429" s="361"/>
    </row>
    <row r="430" spans="1:8" s="364" customFormat="1" ht="13.5" thickTop="1" x14ac:dyDescent="0.2">
      <c r="A430" s="366" t="s">
        <v>361</v>
      </c>
      <c r="B430" s="355">
        <v>910000</v>
      </c>
      <c r="C430" s="355">
        <v>0</v>
      </c>
      <c r="D430" s="367">
        <v>0</v>
      </c>
      <c r="E430" s="358">
        <v>0</v>
      </c>
      <c r="F430" s="368">
        <v>101094</v>
      </c>
      <c r="G430" s="360" t="s">
        <v>38</v>
      </c>
      <c r="H430" s="361"/>
    </row>
    <row r="431" spans="1:8" s="364" customFormat="1" x14ac:dyDescent="0.2">
      <c r="A431" s="366" t="s">
        <v>362</v>
      </c>
      <c r="B431" s="355">
        <v>422000</v>
      </c>
      <c r="C431" s="355">
        <v>0</v>
      </c>
      <c r="D431" s="367">
        <v>0</v>
      </c>
      <c r="E431" s="358">
        <v>0</v>
      </c>
      <c r="F431" s="368">
        <v>101095</v>
      </c>
      <c r="G431" s="360" t="s">
        <v>38</v>
      </c>
      <c r="H431" s="361"/>
    </row>
    <row r="432" spans="1:8" s="364" customFormat="1" x14ac:dyDescent="0.2">
      <c r="A432" s="366" t="s">
        <v>363</v>
      </c>
      <c r="B432" s="355">
        <v>1041000</v>
      </c>
      <c r="C432" s="355">
        <v>0</v>
      </c>
      <c r="D432" s="367">
        <v>0</v>
      </c>
      <c r="E432" s="358">
        <v>0</v>
      </c>
      <c r="F432" s="368">
        <v>101096</v>
      </c>
      <c r="G432" s="360" t="s">
        <v>38</v>
      </c>
      <c r="H432" s="361"/>
    </row>
    <row r="433" spans="1:8" s="364" customFormat="1" x14ac:dyDescent="0.2">
      <c r="A433" s="366" t="s">
        <v>364</v>
      </c>
      <c r="B433" s="355">
        <v>0</v>
      </c>
      <c r="C433" s="355">
        <v>2700000</v>
      </c>
      <c r="D433" s="367">
        <v>2464697.58</v>
      </c>
      <c r="E433" s="358">
        <f t="shared" si="19"/>
        <v>91.285095555555557</v>
      </c>
      <c r="F433" s="368">
        <v>101138</v>
      </c>
      <c r="G433" s="360" t="s">
        <v>38</v>
      </c>
      <c r="H433" s="361">
        <f>SUM(D386:D433)</f>
        <v>96621620.649999991</v>
      </c>
    </row>
    <row r="434" spans="1:8" s="364" customFormat="1" x14ac:dyDescent="0.2">
      <c r="A434" s="366" t="s">
        <v>365</v>
      </c>
      <c r="B434" s="355">
        <v>0</v>
      </c>
      <c r="C434" s="355">
        <v>527633.36</v>
      </c>
      <c r="D434" s="367">
        <v>527633.36</v>
      </c>
      <c r="E434" s="358">
        <f t="shared" si="19"/>
        <v>100</v>
      </c>
      <c r="F434" s="385">
        <v>100027</v>
      </c>
      <c r="G434" s="386" t="s">
        <v>92</v>
      </c>
      <c r="H434" s="363"/>
    </row>
    <row r="435" spans="1:8" s="389" customFormat="1" x14ac:dyDescent="0.2">
      <c r="A435" s="366" t="s">
        <v>366</v>
      </c>
      <c r="B435" s="387">
        <v>2880000</v>
      </c>
      <c r="C435" s="388">
        <v>2880000</v>
      </c>
      <c r="D435" s="388">
        <v>1276850</v>
      </c>
      <c r="E435" s="358">
        <f t="shared" ref="E435:E438" si="20">D435/C435*100</f>
        <v>44.33506944444445</v>
      </c>
      <c r="F435" s="359">
        <v>100930</v>
      </c>
      <c r="G435" s="386" t="s">
        <v>92</v>
      </c>
    </row>
    <row r="436" spans="1:8" s="389" customFormat="1" x14ac:dyDescent="0.2">
      <c r="A436" s="366" t="s">
        <v>367</v>
      </c>
      <c r="B436" s="387">
        <v>1160000</v>
      </c>
      <c r="C436" s="388">
        <v>1160000</v>
      </c>
      <c r="D436" s="388">
        <v>380424</v>
      </c>
      <c r="E436" s="358">
        <f t="shared" si="20"/>
        <v>32.795172413793104</v>
      </c>
      <c r="F436" s="359">
        <v>100931</v>
      </c>
      <c r="G436" s="386" t="s">
        <v>92</v>
      </c>
    </row>
    <row r="437" spans="1:8" s="389" customFormat="1" x14ac:dyDescent="0.2">
      <c r="A437" s="366" t="s">
        <v>141</v>
      </c>
      <c r="B437" s="387">
        <v>2880000</v>
      </c>
      <c r="C437" s="388">
        <v>738232</v>
      </c>
      <c r="D437" s="388">
        <v>738232</v>
      </c>
      <c r="E437" s="358">
        <f t="shared" si="20"/>
        <v>100</v>
      </c>
      <c r="F437" s="359">
        <v>101017</v>
      </c>
      <c r="G437" s="386" t="s">
        <v>92</v>
      </c>
    </row>
    <row r="438" spans="1:8" s="389" customFormat="1" ht="13.5" thickBot="1" x14ac:dyDescent="0.25">
      <c r="A438" s="369" t="s">
        <v>64</v>
      </c>
      <c r="B438" s="390">
        <v>0</v>
      </c>
      <c r="C438" s="391">
        <v>17087</v>
      </c>
      <c r="D438" s="391">
        <v>0</v>
      </c>
      <c r="E438" s="372">
        <f t="shared" si="20"/>
        <v>0</v>
      </c>
      <c r="F438" s="359">
        <v>100032</v>
      </c>
      <c r="G438" s="386" t="s">
        <v>206</v>
      </c>
      <c r="H438" s="392">
        <f>SUM(D434:D438)</f>
        <v>2923139.36</v>
      </c>
    </row>
    <row r="439" spans="1:8" s="393" customFormat="1" ht="13.5" thickTop="1" x14ac:dyDescent="0.2">
      <c r="E439" s="394"/>
      <c r="F439" s="395"/>
      <c r="G439" s="396"/>
      <c r="H439" s="396"/>
    </row>
    <row r="440" spans="1:8" s="393" customFormat="1" ht="15.75" thickBot="1" x14ac:dyDescent="0.25">
      <c r="A440" s="397" t="s">
        <v>93</v>
      </c>
      <c r="B440" s="362"/>
      <c r="C440" s="362"/>
      <c r="D440" s="362"/>
      <c r="E440" s="398" t="s">
        <v>18</v>
      </c>
      <c r="F440" s="395"/>
      <c r="G440" s="396"/>
      <c r="H440" s="396"/>
    </row>
    <row r="441" spans="1:8" s="393" customFormat="1" ht="14.25" thickTop="1" thickBot="1" x14ac:dyDescent="0.25">
      <c r="A441" s="380" t="s">
        <v>5</v>
      </c>
      <c r="B441" s="381" t="s">
        <v>0</v>
      </c>
      <c r="C441" s="382" t="s">
        <v>1</v>
      </c>
      <c r="D441" s="383" t="s">
        <v>4</v>
      </c>
      <c r="E441" s="384" t="s">
        <v>6</v>
      </c>
      <c r="F441" s="395"/>
      <c r="G441" s="396"/>
      <c r="H441" s="396"/>
    </row>
    <row r="442" spans="1:8" s="393" customFormat="1" ht="15.75" thickTop="1" x14ac:dyDescent="0.2">
      <c r="A442" s="399" t="s">
        <v>11</v>
      </c>
      <c r="B442" s="400">
        <f>SUM(B443:B503)</f>
        <v>217384000</v>
      </c>
      <c r="C442" s="400">
        <f>SUM(C443:C503)</f>
        <v>369520000</v>
      </c>
      <c r="D442" s="400">
        <f>SUM(D443:D503)</f>
        <v>369520000</v>
      </c>
      <c r="E442" s="401">
        <f t="shared" ref="E442:E503" si="21">D442/C442*100</f>
        <v>100</v>
      </c>
      <c r="F442" s="395"/>
      <c r="G442" s="396"/>
      <c r="H442" s="396"/>
    </row>
    <row r="443" spans="1:8" s="393" customFormat="1" x14ac:dyDescent="0.2">
      <c r="A443" s="402" t="s">
        <v>626</v>
      </c>
      <c r="B443" s="387">
        <v>0</v>
      </c>
      <c r="C443" s="403">
        <v>1041000</v>
      </c>
      <c r="D443" s="403">
        <v>1041000</v>
      </c>
      <c r="E443" s="358">
        <f t="shared" si="21"/>
        <v>100</v>
      </c>
      <c r="F443" s="395">
        <v>1600</v>
      </c>
      <c r="G443" s="404" t="s">
        <v>625</v>
      </c>
      <c r="H443" s="396"/>
    </row>
    <row r="444" spans="1:8" s="393" customFormat="1" x14ac:dyDescent="0.2">
      <c r="A444" s="402" t="s">
        <v>429</v>
      </c>
      <c r="B444" s="387">
        <v>9000000</v>
      </c>
      <c r="C444" s="403">
        <v>9000000</v>
      </c>
      <c r="D444" s="403">
        <v>9000000</v>
      </c>
      <c r="E444" s="358">
        <f t="shared" si="21"/>
        <v>100</v>
      </c>
      <c r="F444" s="405" t="s">
        <v>94</v>
      </c>
      <c r="G444" s="404" t="s">
        <v>49</v>
      </c>
      <c r="H444" s="406">
        <f>SUM(D444)</f>
        <v>9000000</v>
      </c>
    </row>
    <row r="445" spans="1:8" s="393" customFormat="1" x14ac:dyDescent="0.2">
      <c r="A445" s="402" t="s">
        <v>430</v>
      </c>
      <c r="B445" s="387">
        <v>18000000</v>
      </c>
      <c r="C445" s="403">
        <v>18000000</v>
      </c>
      <c r="D445" s="403">
        <v>18000000</v>
      </c>
      <c r="E445" s="358">
        <f t="shared" si="21"/>
        <v>100</v>
      </c>
      <c r="F445" s="405" t="s">
        <v>94</v>
      </c>
      <c r="G445" s="404" t="s">
        <v>49</v>
      </c>
      <c r="H445" s="396"/>
    </row>
    <row r="446" spans="1:8" s="393" customFormat="1" x14ac:dyDescent="0.2">
      <c r="A446" s="402" t="s">
        <v>431</v>
      </c>
      <c r="B446" s="387">
        <v>45000000</v>
      </c>
      <c r="C446" s="403">
        <v>45000000</v>
      </c>
      <c r="D446" s="403">
        <v>45000000</v>
      </c>
      <c r="E446" s="358">
        <f t="shared" si="21"/>
        <v>100</v>
      </c>
      <c r="F446" s="405" t="s">
        <v>94</v>
      </c>
      <c r="G446" s="404" t="s">
        <v>49</v>
      </c>
      <c r="H446" s="396"/>
    </row>
    <row r="447" spans="1:8" s="393" customFormat="1" x14ac:dyDescent="0.2">
      <c r="A447" s="402" t="s">
        <v>432</v>
      </c>
      <c r="B447" s="387">
        <v>26000000</v>
      </c>
      <c r="C447" s="403">
        <v>26000000</v>
      </c>
      <c r="D447" s="403">
        <v>26000000</v>
      </c>
      <c r="E447" s="358">
        <f t="shared" si="21"/>
        <v>100</v>
      </c>
      <c r="F447" s="405" t="s">
        <v>94</v>
      </c>
      <c r="G447" s="404" t="s">
        <v>49</v>
      </c>
      <c r="H447" s="396"/>
    </row>
    <row r="448" spans="1:8" s="393" customFormat="1" x14ac:dyDescent="0.2">
      <c r="A448" s="402" t="s">
        <v>433</v>
      </c>
      <c r="B448" s="387">
        <v>18000000</v>
      </c>
      <c r="C448" s="403">
        <v>18000000</v>
      </c>
      <c r="D448" s="403">
        <v>18000000</v>
      </c>
      <c r="E448" s="358">
        <f t="shared" si="21"/>
        <v>100</v>
      </c>
      <c r="F448" s="405" t="s">
        <v>94</v>
      </c>
      <c r="G448" s="404" t="s">
        <v>49</v>
      </c>
      <c r="H448" s="396"/>
    </row>
    <row r="449" spans="1:8" s="393" customFormat="1" x14ac:dyDescent="0.2">
      <c r="A449" s="402" t="s">
        <v>434</v>
      </c>
      <c r="B449" s="387">
        <v>35000000</v>
      </c>
      <c r="C449" s="403">
        <v>35000000</v>
      </c>
      <c r="D449" s="403">
        <v>35000000</v>
      </c>
      <c r="E449" s="358">
        <f t="shared" si="21"/>
        <v>100</v>
      </c>
      <c r="F449" s="405" t="s">
        <v>94</v>
      </c>
      <c r="G449" s="404" t="s">
        <v>49</v>
      </c>
      <c r="H449" s="396"/>
    </row>
    <row r="450" spans="1:8" s="393" customFormat="1" x14ac:dyDescent="0.2">
      <c r="A450" s="402" t="s">
        <v>435</v>
      </c>
      <c r="B450" s="387">
        <v>17134000</v>
      </c>
      <c r="C450" s="403">
        <v>17134000</v>
      </c>
      <c r="D450" s="403">
        <v>17134000</v>
      </c>
      <c r="E450" s="358">
        <f t="shared" si="21"/>
        <v>100</v>
      </c>
      <c r="F450" s="405" t="s">
        <v>94</v>
      </c>
      <c r="G450" s="404" t="s">
        <v>49</v>
      </c>
      <c r="H450" s="396"/>
    </row>
    <row r="451" spans="1:8" s="393" customFormat="1" x14ac:dyDescent="0.2">
      <c r="A451" s="402" t="s">
        <v>436</v>
      </c>
      <c r="B451" s="387">
        <v>22000000</v>
      </c>
      <c r="C451" s="403">
        <v>22000000</v>
      </c>
      <c r="D451" s="403">
        <v>22000000</v>
      </c>
      <c r="E451" s="358">
        <f t="shared" si="21"/>
        <v>100</v>
      </c>
      <c r="F451" s="405" t="s">
        <v>94</v>
      </c>
      <c r="G451" s="404" t="s">
        <v>49</v>
      </c>
      <c r="H451" s="406">
        <f>SUM(D445:D451)</f>
        <v>181134000</v>
      </c>
    </row>
    <row r="452" spans="1:8" s="393" customFormat="1" x14ac:dyDescent="0.2">
      <c r="A452" s="402" t="s">
        <v>437</v>
      </c>
      <c r="B452" s="387">
        <v>750000</v>
      </c>
      <c r="C452" s="387">
        <v>750000</v>
      </c>
      <c r="D452" s="387">
        <v>750000</v>
      </c>
      <c r="E452" s="358">
        <f t="shared" si="21"/>
        <v>100</v>
      </c>
      <c r="F452" s="405" t="s">
        <v>94</v>
      </c>
      <c r="G452" s="404" t="s">
        <v>49</v>
      </c>
      <c r="H452" s="396"/>
    </row>
    <row r="453" spans="1:8" s="393" customFormat="1" x14ac:dyDescent="0.2">
      <c r="A453" s="402" t="s">
        <v>438</v>
      </c>
      <c r="B453" s="387">
        <v>1000000</v>
      </c>
      <c r="C453" s="387">
        <v>1000000</v>
      </c>
      <c r="D453" s="387">
        <v>1000000</v>
      </c>
      <c r="E453" s="358">
        <f t="shared" si="21"/>
        <v>100</v>
      </c>
      <c r="F453" s="405" t="s">
        <v>94</v>
      </c>
      <c r="G453" s="404" t="s">
        <v>49</v>
      </c>
      <c r="H453" s="396"/>
    </row>
    <row r="454" spans="1:8" s="393" customFormat="1" x14ac:dyDescent="0.2">
      <c r="A454" s="402" t="s">
        <v>439</v>
      </c>
      <c r="B454" s="387">
        <v>400000</v>
      </c>
      <c r="C454" s="387">
        <v>400000</v>
      </c>
      <c r="D454" s="387">
        <v>400000</v>
      </c>
      <c r="E454" s="358">
        <f t="shared" si="21"/>
        <v>100</v>
      </c>
      <c r="F454" s="405" t="s">
        <v>94</v>
      </c>
      <c r="G454" s="404" t="s">
        <v>49</v>
      </c>
      <c r="H454" s="396"/>
    </row>
    <row r="455" spans="1:8" s="393" customFormat="1" x14ac:dyDescent="0.2">
      <c r="A455" s="402" t="s">
        <v>440</v>
      </c>
      <c r="B455" s="387">
        <v>600000</v>
      </c>
      <c r="C455" s="387">
        <v>600000</v>
      </c>
      <c r="D455" s="387">
        <v>600000</v>
      </c>
      <c r="E455" s="358">
        <f t="shared" si="21"/>
        <v>100</v>
      </c>
      <c r="F455" s="405" t="s">
        <v>94</v>
      </c>
      <c r="G455" s="404" t="s">
        <v>49</v>
      </c>
      <c r="H455" s="396"/>
    </row>
    <row r="456" spans="1:8" s="393" customFormat="1" x14ac:dyDescent="0.2">
      <c r="A456" s="402" t="s">
        <v>441</v>
      </c>
      <c r="B456" s="387">
        <v>750000</v>
      </c>
      <c r="C456" s="387">
        <v>750000</v>
      </c>
      <c r="D456" s="387">
        <v>750000</v>
      </c>
      <c r="E456" s="358">
        <f t="shared" si="21"/>
        <v>100</v>
      </c>
      <c r="F456" s="405" t="s">
        <v>94</v>
      </c>
      <c r="G456" s="404" t="s">
        <v>49</v>
      </c>
      <c r="H456" s="396"/>
    </row>
    <row r="457" spans="1:8" s="393" customFormat="1" x14ac:dyDescent="0.2">
      <c r="A457" s="402" t="s">
        <v>442</v>
      </c>
      <c r="B457" s="387">
        <v>800000</v>
      </c>
      <c r="C457" s="387">
        <v>800000</v>
      </c>
      <c r="D457" s="387">
        <v>800000</v>
      </c>
      <c r="E457" s="358">
        <f t="shared" si="21"/>
        <v>100</v>
      </c>
      <c r="F457" s="405" t="s">
        <v>94</v>
      </c>
      <c r="G457" s="404" t="s">
        <v>49</v>
      </c>
      <c r="H457" s="396"/>
    </row>
    <row r="458" spans="1:8" s="393" customFormat="1" x14ac:dyDescent="0.2">
      <c r="A458" s="402" t="s">
        <v>443</v>
      </c>
      <c r="B458" s="387">
        <v>750000</v>
      </c>
      <c r="C458" s="387">
        <v>750000</v>
      </c>
      <c r="D458" s="387">
        <v>750000</v>
      </c>
      <c r="E458" s="358">
        <f t="shared" si="21"/>
        <v>100</v>
      </c>
      <c r="F458" s="405" t="s">
        <v>94</v>
      </c>
      <c r="G458" s="404" t="s">
        <v>49</v>
      </c>
      <c r="H458" s="396"/>
    </row>
    <row r="459" spans="1:8" s="393" customFormat="1" x14ac:dyDescent="0.2">
      <c r="A459" s="402" t="s">
        <v>444</v>
      </c>
      <c r="B459" s="387">
        <v>600000</v>
      </c>
      <c r="C459" s="387">
        <v>600000</v>
      </c>
      <c r="D459" s="387">
        <v>600000</v>
      </c>
      <c r="E459" s="358">
        <f t="shared" si="21"/>
        <v>100</v>
      </c>
      <c r="F459" s="405" t="s">
        <v>94</v>
      </c>
      <c r="G459" s="404" t="s">
        <v>49</v>
      </c>
      <c r="H459" s="396"/>
    </row>
    <row r="460" spans="1:8" s="393" customFormat="1" x14ac:dyDescent="0.2">
      <c r="A460" s="402" t="s">
        <v>445</v>
      </c>
      <c r="B460" s="387">
        <v>400000</v>
      </c>
      <c r="C460" s="387">
        <v>400000</v>
      </c>
      <c r="D460" s="387">
        <v>400000</v>
      </c>
      <c r="E460" s="358">
        <f t="shared" si="21"/>
        <v>100</v>
      </c>
      <c r="F460" s="405" t="s">
        <v>94</v>
      </c>
      <c r="G460" s="404" t="s">
        <v>49</v>
      </c>
      <c r="H460" s="396"/>
    </row>
    <row r="461" spans="1:8" s="393" customFormat="1" x14ac:dyDescent="0.2">
      <c r="A461" s="402" t="s">
        <v>446</v>
      </c>
      <c r="B461" s="387">
        <v>700000</v>
      </c>
      <c r="C461" s="387">
        <v>700000</v>
      </c>
      <c r="D461" s="387">
        <v>700000</v>
      </c>
      <c r="E461" s="358">
        <f t="shared" si="21"/>
        <v>100</v>
      </c>
      <c r="F461" s="405" t="s">
        <v>94</v>
      </c>
      <c r="G461" s="404" t="s">
        <v>49</v>
      </c>
      <c r="H461" s="396"/>
    </row>
    <row r="462" spans="1:8" s="393" customFormat="1" x14ac:dyDescent="0.2">
      <c r="A462" s="402" t="s">
        <v>447</v>
      </c>
      <c r="B462" s="387">
        <v>500000</v>
      </c>
      <c r="C462" s="387">
        <v>500000</v>
      </c>
      <c r="D462" s="387">
        <v>500000</v>
      </c>
      <c r="E462" s="358">
        <f t="shared" si="21"/>
        <v>100</v>
      </c>
      <c r="F462" s="405" t="s">
        <v>94</v>
      </c>
      <c r="G462" s="404" t="s">
        <v>49</v>
      </c>
      <c r="H462" s="396"/>
    </row>
    <row r="463" spans="1:8" s="393" customFormat="1" x14ac:dyDescent="0.2">
      <c r="A463" s="402" t="s">
        <v>448</v>
      </c>
      <c r="B463" s="387">
        <v>800000</v>
      </c>
      <c r="C463" s="387">
        <v>800000</v>
      </c>
      <c r="D463" s="387">
        <v>800000</v>
      </c>
      <c r="E463" s="358">
        <f t="shared" si="21"/>
        <v>100</v>
      </c>
      <c r="F463" s="405" t="s">
        <v>94</v>
      </c>
      <c r="G463" s="404" t="s">
        <v>49</v>
      </c>
      <c r="H463" s="396"/>
    </row>
    <row r="464" spans="1:8" s="393" customFormat="1" x14ac:dyDescent="0.2">
      <c r="A464" s="402" t="s">
        <v>449</v>
      </c>
      <c r="B464" s="387">
        <v>600000</v>
      </c>
      <c r="C464" s="387">
        <v>600000</v>
      </c>
      <c r="D464" s="387">
        <v>600000</v>
      </c>
      <c r="E464" s="358">
        <f t="shared" si="21"/>
        <v>100</v>
      </c>
      <c r="F464" s="405" t="s">
        <v>94</v>
      </c>
      <c r="G464" s="404" t="s">
        <v>49</v>
      </c>
      <c r="H464" s="396"/>
    </row>
    <row r="465" spans="1:8" s="393" customFormat="1" x14ac:dyDescent="0.2">
      <c r="A465" s="402" t="s">
        <v>450</v>
      </c>
      <c r="B465" s="387">
        <v>600000</v>
      </c>
      <c r="C465" s="387">
        <v>600000</v>
      </c>
      <c r="D465" s="387">
        <v>600000</v>
      </c>
      <c r="E465" s="358">
        <f t="shared" si="21"/>
        <v>100</v>
      </c>
      <c r="F465" s="405" t="s">
        <v>94</v>
      </c>
      <c r="G465" s="404" t="s">
        <v>49</v>
      </c>
      <c r="H465" s="396"/>
    </row>
    <row r="466" spans="1:8" s="393" customFormat="1" x14ac:dyDescent="0.2">
      <c r="A466" s="402" t="s">
        <v>451</v>
      </c>
      <c r="B466" s="387">
        <v>600000</v>
      </c>
      <c r="C466" s="387">
        <v>600000</v>
      </c>
      <c r="D466" s="387">
        <v>600000</v>
      </c>
      <c r="E466" s="358">
        <f t="shared" si="21"/>
        <v>100</v>
      </c>
      <c r="F466" s="405" t="s">
        <v>94</v>
      </c>
      <c r="G466" s="404" t="s">
        <v>49</v>
      </c>
      <c r="H466" s="396"/>
    </row>
    <row r="467" spans="1:8" s="393" customFormat="1" x14ac:dyDescent="0.2">
      <c r="A467" s="402" t="s">
        <v>452</v>
      </c>
      <c r="B467" s="387">
        <v>600000</v>
      </c>
      <c r="C467" s="387">
        <v>600000</v>
      </c>
      <c r="D467" s="387">
        <v>600000</v>
      </c>
      <c r="E467" s="358">
        <f t="shared" si="21"/>
        <v>100</v>
      </c>
      <c r="F467" s="405" t="s">
        <v>94</v>
      </c>
      <c r="G467" s="404" t="s">
        <v>49</v>
      </c>
    </row>
    <row r="468" spans="1:8" s="393" customFormat="1" x14ac:dyDescent="0.2">
      <c r="A468" s="402" t="s">
        <v>453</v>
      </c>
      <c r="B468" s="387">
        <v>600000</v>
      </c>
      <c r="C468" s="387">
        <v>600000</v>
      </c>
      <c r="D468" s="387">
        <v>600000</v>
      </c>
      <c r="E468" s="358">
        <f t="shared" si="21"/>
        <v>100</v>
      </c>
      <c r="F468" s="405" t="s">
        <v>94</v>
      </c>
      <c r="G468" s="404" t="s">
        <v>49</v>
      </c>
      <c r="H468" s="396"/>
    </row>
    <row r="469" spans="1:8" s="393" customFormat="1" x14ac:dyDescent="0.2">
      <c r="A469" s="402" t="s">
        <v>454</v>
      </c>
      <c r="B469" s="387">
        <v>600000</v>
      </c>
      <c r="C469" s="387">
        <v>600000</v>
      </c>
      <c r="D469" s="387">
        <v>600000</v>
      </c>
      <c r="E469" s="358">
        <f t="shared" si="21"/>
        <v>100</v>
      </c>
      <c r="F469" s="405" t="s">
        <v>94</v>
      </c>
      <c r="G469" s="404" t="s">
        <v>49</v>
      </c>
      <c r="H469" s="396"/>
    </row>
    <row r="470" spans="1:8" s="393" customFormat="1" x14ac:dyDescent="0.2">
      <c r="A470" s="402" t="s">
        <v>455</v>
      </c>
      <c r="B470" s="387">
        <v>2000000</v>
      </c>
      <c r="C470" s="387">
        <v>2000000</v>
      </c>
      <c r="D470" s="387">
        <v>2000000</v>
      </c>
      <c r="E470" s="358">
        <f t="shared" si="21"/>
        <v>100</v>
      </c>
      <c r="F470" s="405" t="s">
        <v>94</v>
      </c>
      <c r="G470" s="404" t="s">
        <v>49</v>
      </c>
      <c r="H470" s="406">
        <f>SUM(D452:D470)</f>
        <v>13650000</v>
      </c>
    </row>
    <row r="471" spans="1:8" s="393" customFormat="1" x14ac:dyDescent="0.2">
      <c r="A471" s="402" t="s">
        <v>456</v>
      </c>
      <c r="B471" s="387">
        <v>1500000</v>
      </c>
      <c r="C471" s="387">
        <v>1500000</v>
      </c>
      <c r="D471" s="387">
        <v>1500000</v>
      </c>
      <c r="E471" s="358">
        <f t="shared" si="21"/>
        <v>100</v>
      </c>
      <c r="F471" s="405" t="s">
        <v>94</v>
      </c>
      <c r="G471" s="404" t="s">
        <v>49</v>
      </c>
      <c r="H471" s="406"/>
    </row>
    <row r="472" spans="1:8" s="393" customFormat="1" x14ac:dyDescent="0.2">
      <c r="A472" s="402" t="s">
        <v>457</v>
      </c>
      <c r="B472" s="387">
        <v>800000</v>
      </c>
      <c r="C472" s="387">
        <v>800000</v>
      </c>
      <c r="D472" s="387">
        <v>800000</v>
      </c>
      <c r="E472" s="358">
        <f t="shared" si="21"/>
        <v>100</v>
      </c>
      <c r="F472" s="405" t="s">
        <v>94</v>
      </c>
      <c r="G472" s="404" t="s">
        <v>49</v>
      </c>
      <c r="H472" s="406"/>
    </row>
    <row r="473" spans="1:8" s="393" customFormat="1" x14ac:dyDescent="0.2">
      <c r="A473" s="402" t="s">
        <v>458</v>
      </c>
      <c r="B473" s="387">
        <v>3000000</v>
      </c>
      <c r="C473" s="387">
        <v>3000000</v>
      </c>
      <c r="D473" s="387">
        <v>3000000</v>
      </c>
      <c r="E473" s="358">
        <f t="shared" si="21"/>
        <v>100</v>
      </c>
      <c r="F473" s="405" t="s">
        <v>94</v>
      </c>
      <c r="G473" s="404" t="s">
        <v>49</v>
      </c>
      <c r="H473" s="406"/>
    </row>
    <row r="474" spans="1:8" s="393" customFormat="1" x14ac:dyDescent="0.2">
      <c r="A474" s="402" t="s">
        <v>459</v>
      </c>
      <c r="B474" s="387">
        <v>1500000</v>
      </c>
      <c r="C474" s="387">
        <v>1500000</v>
      </c>
      <c r="D474" s="387">
        <v>1500000</v>
      </c>
      <c r="E474" s="358">
        <f t="shared" si="21"/>
        <v>100</v>
      </c>
      <c r="F474" s="405" t="s">
        <v>94</v>
      </c>
      <c r="G474" s="404" t="s">
        <v>49</v>
      </c>
      <c r="H474" s="406"/>
    </row>
    <row r="475" spans="1:8" s="393" customFormat="1" x14ac:dyDescent="0.2">
      <c r="A475" s="402" t="s">
        <v>460</v>
      </c>
      <c r="B475" s="387">
        <v>1800000</v>
      </c>
      <c r="C475" s="387">
        <v>1800000</v>
      </c>
      <c r="D475" s="387">
        <v>1800000</v>
      </c>
      <c r="E475" s="358">
        <f t="shared" si="21"/>
        <v>100</v>
      </c>
      <c r="F475" s="405" t="s">
        <v>94</v>
      </c>
      <c r="G475" s="404" t="s">
        <v>49</v>
      </c>
      <c r="H475" s="406"/>
    </row>
    <row r="476" spans="1:8" s="393" customFormat="1" x14ac:dyDescent="0.2">
      <c r="A476" s="402" t="s">
        <v>461</v>
      </c>
      <c r="B476" s="387">
        <v>5000000</v>
      </c>
      <c r="C476" s="387">
        <v>5000000</v>
      </c>
      <c r="D476" s="387">
        <v>5000000</v>
      </c>
      <c r="E476" s="358">
        <f t="shared" si="21"/>
        <v>100</v>
      </c>
      <c r="F476" s="405" t="s">
        <v>94</v>
      </c>
      <c r="G476" s="404" t="s">
        <v>49</v>
      </c>
      <c r="H476" s="406">
        <f>SUM(D471:D476)</f>
        <v>13600000</v>
      </c>
    </row>
    <row r="477" spans="1:8" s="393" customFormat="1" x14ac:dyDescent="0.2">
      <c r="A477" s="402" t="s">
        <v>462</v>
      </c>
      <c r="B477" s="387">
        <v>0</v>
      </c>
      <c r="C477" s="387">
        <v>3000000</v>
      </c>
      <c r="D477" s="387">
        <v>3000000</v>
      </c>
      <c r="E477" s="358">
        <f t="shared" si="21"/>
        <v>100</v>
      </c>
      <c r="F477" s="405" t="s">
        <v>94</v>
      </c>
      <c r="G477" s="404" t="s">
        <v>49</v>
      </c>
      <c r="H477" s="406"/>
    </row>
    <row r="478" spans="1:8" s="393" customFormat="1" x14ac:dyDescent="0.2">
      <c r="A478" s="402" t="s">
        <v>463</v>
      </c>
      <c r="B478" s="387">
        <v>0</v>
      </c>
      <c r="C478" s="387">
        <v>2500000</v>
      </c>
      <c r="D478" s="387">
        <v>2500000</v>
      </c>
      <c r="E478" s="358">
        <f t="shared" si="21"/>
        <v>100</v>
      </c>
      <c r="F478" s="405" t="s">
        <v>94</v>
      </c>
      <c r="G478" s="404" t="s">
        <v>49</v>
      </c>
      <c r="H478" s="406"/>
    </row>
    <row r="479" spans="1:8" s="393" customFormat="1" x14ac:dyDescent="0.2">
      <c r="A479" s="402" t="s">
        <v>464</v>
      </c>
      <c r="B479" s="387">
        <v>0</v>
      </c>
      <c r="C479" s="387">
        <v>12500000</v>
      </c>
      <c r="D479" s="387">
        <v>12500000</v>
      </c>
      <c r="E479" s="358">
        <f t="shared" si="21"/>
        <v>100</v>
      </c>
      <c r="F479" s="405" t="s">
        <v>94</v>
      </c>
      <c r="G479" s="404" t="s">
        <v>49</v>
      </c>
      <c r="H479" s="406"/>
    </row>
    <row r="480" spans="1:8" s="393" customFormat="1" x14ac:dyDescent="0.2">
      <c r="A480" s="402" t="s">
        <v>465</v>
      </c>
      <c r="B480" s="387">
        <v>0</v>
      </c>
      <c r="C480" s="387">
        <v>14000000</v>
      </c>
      <c r="D480" s="387">
        <v>14000000</v>
      </c>
      <c r="E480" s="358">
        <f t="shared" si="21"/>
        <v>100</v>
      </c>
      <c r="F480" s="405" t="s">
        <v>94</v>
      </c>
      <c r="G480" s="404" t="s">
        <v>49</v>
      </c>
      <c r="H480" s="406"/>
    </row>
    <row r="481" spans="1:8" s="393" customFormat="1" x14ac:dyDescent="0.2">
      <c r="A481" s="402" t="s">
        <v>466</v>
      </c>
      <c r="B481" s="387">
        <v>0</v>
      </c>
      <c r="C481" s="387">
        <v>3300000</v>
      </c>
      <c r="D481" s="387">
        <v>3300000</v>
      </c>
      <c r="E481" s="358">
        <f t="shared" si="21"/>
        <v>100</v>
      </c>
      <c r="F481" s="405" t="s">
        <v>94</v>
      </c>
      <c r="G481" s="404" t="s">
        <v>49</v>
      </c>
      <c r="H481" s="406"/>
    </row>
    <row r="482" spans="1:8" s="393" customFormat="1" x14ac:dyDescent="0.2">
      <c r="A482" s="402" t="s">
        <v>467</v>
      </c>
      <c r="B482" s="387">
        <v>0</v>
      </c>
      <c r="C482" s="387">
        <v>445000</v>
      </c>
      <c r="D482" s="387">
        <v>445000</v>
      </c>
      <c r="E482" s="358">
        <f t="shared" si="21"/>
        <v>100</v>
      </c>
      <c r="F482" s="405" t="s">
        <v>94</v>
      </c>
      <c r="G482" s="404" t="s">
        <v>49</v>
      </c>
      <c r="H482" s="406"/>
    </row>
    <row r="483" spans="1:8" s="393" customFormat="1" x14ac:dyDescent="0.2">
      <c r="A483" s="402" t="s">
        <v>468</v>
      </c>
      <c r="B483" s="387">
        <v>0</v>
      </c>
      <c r="C483" s="387">
        <v>12000000</v>
      </c>
      <c r="D483" s="387">
        <v>12000000</v>
      </c>
      <c r="E483" s="358">
        <f t="shared" si="21"/>
        <v>100</v>
      </c>
      <c r="F483" s="405" t="s">
        <v>94</v>
      </c>
      <c r="G483" s="404" t="s">
        <v>49</v>
      </c>
      <c r="H483" s="406"/>
    </row>
    <row r="484" spans="1:8" s="393" customFormat="1" x14ac:dyDescent="0.2">
      <c r="A484" s="402" t="s">
        <v>469</v>
      </c>
      <c r="B484" s="387">
        <v>0</v>
      </c>
      <c r="C484" s="387">
        <v>2800000</v>
      </c>
      <c r="D484" s="387">
        <v>2800000</v>
      </c>
      <c r="E484" s="358">
        <f t="shared" si="21"/>
        <v>100</v>
      </c>
      <c r="F484" s="405" t="s">
        <v>94</v>
      </c>
      <c r="G484" s="404" t="s">
        <v>49</v>
      </c>
      <c r="H484" s="406"/>
    </row>
    <row r="485" spans="1:8" s="393" customFormat="1" ht="31.5" customHeight="1" x14ac:dyDescent="0.2">
      <c r="A485" s="407" t="s">
        <v>470</v>
      </c>
      <c r="B485" s="387">
        <v>0</v>
      </c>
      <c r="C485" s="387">
        <v>5000000</v>
      </c>
      <c r="D485" s="387">
        <v>5000000</v>
      </c>
      <c r="E485" s="358">
        <f t="shared" si="21"/>
        <v>100</v>
      </c>
      <c r="F485" s="405" t="s">
        <v>94</v>
      </c>
      <c r="G485" s="404" t="s">
        <v>49</v>
      </c>
      <c r="H485" s="406"/>
    </row>
    <row r="486" spans="1:8" s="393" customFormat="1" x14ac:dyDescent="0.2">
      <c r="A486" s="402" t="s">
        <v>471</v>
      </c>
      <c r="B486" s="387">
        <v>0</v>
      </c>
      <c r="C486" s="387">
        <v>4800000</v>
      </c>
      <c r="D486" s="387">
        <v>4800000</v>
      </c>
      <c r="E486" s="358">
        <f t="shared" si="21"/>
        <v>100</v>
      </c>
      <c r="F486" s="405" t="s">
        <v>94</v>
      </c>
      <c r="G486" s="404" t="s">
        <v>49</v>
      </c>
      <c r="H486" s="396"/>
    </row>
    <row r="487" spans="1:8" s="393" customFormat="1" x14ac:dyDescent="0.2">
      <c r="A487" s="402" t="s">
        <v>472</v>
      </c>
      <c r="B487" s="387">
        <v>0</v>
      </c>
      <c r="C487" s="387">
        <v>750000</v>
      </c>
      <c r="D487" s="387">
        <v>750000</v>
      </c>
      <c r="E487" s="358">
        <f t="shared" si="21"/>
        <v>100</v>
      </c>
      <c r="F487" s="405" t="s">
        <v>94</v>
      </c>
      <c r="G487" s="404" t="s">
        <v>49</v>
      </c>
      <c r="H487" s="396"/>
    </row>
    <row r="488" spans="1:8" s="393" customFormat="1" x14ac:dyDescent="0.2">
      <c r="A488" s="402" t="s">
        <v>473</v>
      </c>
      <c r="B488" s="387">
        <v>0</v>
      </c>
      <c r="C488" s="387">
        <v>5000000</v>
      </c>
      <c r="D488" s="387">
        <v>5000000</v>
      </c>
      <c r="E488" s="358">
        <f t="shared" si="21"/>
        <v>100</v>
      </c>
      <c r="F488" s="405" t="s">
        <v>94</v>
      </c>
      <c r="G488" s="404" t="s">
        <v>49</v>
      </c>
      <c r="H488" s="406">
        <f>SUM(D477:D488)</f>
        <v>66095000</v>
      </c>
    </row>
    <row r="489" spans="1:8" s="393" customFormat="1" x14ac:dyDescent="0.2">
      <c r="A489" s="402" t="s">
        <v>414</v>
      </c>
      <c r="B489" s="387">
        <v>0</v>
      </c>
      <c r="C489" s="403">
        <v>3000000</v>
      </c>
      <c r="D489" s="403">
        <v>3000000</v>
      </c>
      <c r="E489" s="358">
        <f t="shared" si="21"/>
        <v>100</v>
      </c>
      <c r="F489" s="405" t="s">
        <v>94</v>
      </c>
      <c r="G489" s="404" t="s">
        <v>112</v>
      </c>
      <c r="H489" s="406"/>
    </row>
    <row r="490" spans="1:8" s="393" customFormat="1" x14ac:dyDescent="0.2">
      <c r="A490" s="402" t="s">
        <v>415</v>
      </c>
      <c r="B490" s="387">
        <v>0</v>
      </c>
      <c r="C490" s="403">
        <v>2000000</v>
      </c>
      <c r="D490" s="403">
        <v>2000000</v>
      </c>
      <c r="E490" s="358">
        <f t="shared" si="21"/>
        <v>100</v>
      </c>
      <c r="F490" s="405" t="s">
        <v>94</v>
      </c>
      <c r="G490" s="404" t="s">
        <v>112</v>
      </c>
      <c r="H490" s="406"/>
    </row>
    <row r="491" spans="1:8" s="393" customFormat="1" x14ac:dyDescent="0.2">
      <c r="A491" s="402" t="s">
        <v>416</v>
      </c>
      <c r="B491" s="387">
        <v>0</v>
      </c>
      <c r="C491" s="403">
        <v>2000000</v>
      </c>
      <c r="D491" s="403">
        <v>2000000</v>
      </c>
      <c r="E491" s="358">
        <f t="shared" si="21"/>
        <v>100</v>
      </c>
      <c r="F491" s="405" t="s">
        <v>94</v>
      </c>
      <c r="G491" s="404" t="s">
        <v>112</v>
      </c>
      <c r="H491" s="406"/>
    </row>
    <row r="492" spans="1:8" s="393" customFormat="1" x14ac:dyDescent="0.2">
      <c r="A492" s="402" t="s">
        <v>417</v>
      </c>
      <c r="B492" s="387">
        <v>0</v>
      </c>
      <c r="C492" s="403">
        <v>35000000</v>
      </c>
      <c r="D492" s="403">
        <v>35000000</v>
      </c>
      <c r="E492" s="358">
        <f t="shared" si="21"/>
        <v>100</v>
      </c>
      <c r="F492" s="405" t="s">
        <v>94</v>
      </c>
      <c r="G492" s="404" t="s">
        <v>112</v>
      </c>
      <c r="H492" s="406"/>
    </row>
    <row r="493" spans="1:8" s="393" customFormat="1" x14ac:dyDescent="0.2">
      <c r="A493" s="402" t="s">
        <v>418</v>
      </c>
      <c r="B493" s="387">
        <v>0</v>
      </c>
      <c r="C493" s="403">
        <v>5000000</v>
      </c>
      <c r="D493" s="403">
        <v>5000000</v>
      </c>
      <c r="E493" s="358">
        <f t="shared" si="21"/>
        <v>100</v>
      </c>
      <c r="F493" s="405" t="s">
        <v>94</v>
      </c>
      <c r="G493" s="404" t="s">
        <v>112</v>
      </c>
      <c r="H493" s="406"/>
    </row>
    <row r="494" spans="1:8" s="393" customFormat="1" x14ac:dyDescent="0.2">
      <c r="A494" s="402" t="s">
        <v>419</v>
      </c>
      <c r="B494" s="387">
        <v>0</v>
      </c>
      <c r="C494" s="403">
        <v>3000000</v>
      </c>
      <c r="D494" s="403">
        <v>3000000</v>
      </c>
      <c r="E494" s="358">
        <f t="shared" si="21"/>
        <v>100</v>
      </c>
      <c r="F494" s="405" t="s">
        <v>94</v>
      </c>
      <c r="G494" s="404" t="s">
        <v>112</v>
      </c>
      <c r="H494" s="406"/>
    </row>
    <row r="495" spans="1:8" s="393" customFormat="1" x14ac:dyDescent="0.2">
      <c r="A495" s="402" t="s">
        <v>420</v>
      </c>
      <c r="B495" s="387">
        <v>0</v>
      </c>
      <c r="C495" s="403">
        <v>3000000</v>
      </c>
      <c r="D495" s="403">
        <v>3000000</v>
      </c>
      <c r="E495" s="358">
        <f t="shared" si="21"/>
        <v>100</v>
      </c>
      <c r="F495" s="405" t="s">
        <v>94</v>
      </c>
      <c r="G495" s="404" t="s">
        <v>112</v>
      </c>
      <c r="H495" s="406"/>
    </row>
    <row r="496" spans="1:8" s="393" customFormat="1" x14ac:dyDescent="0.2">
      <c r="A496" s="402" t="s">
        <v>421</v>
      </c>
      <c r="B496" s="387">
        <v>0</v>
      </c>
      <c r="C496" s="403">
        <v>4000000</v>
      </c>
      <c r="D496" s="403">
        <v>4000000</v>
      </c>
      <c r="E496" s="358">
        <f t="shared" si="21"/>
        <v>100</v>
      </c>
      <c r="F496" s="405" t="s">
        <v>94</v>
      </c>
      <c r="G496" s="404" t="s">
        <v>112</v>
      </c>
      <c r="H496" s="406"/>
    </row>
    <row r="497" spans="1:12" s="393" customFormat="1" x14ac:dyDescent="0.2">
      <c r="A497" s="402" t="s">
        <v>422</v>
      </c>
      <c r="B497" s="387">
        <v>0</v>
      </c>
      <c r="C497" s="403">
        <v>4000000</v>
      </c>
      <c r="D497" s="403">
        <v>4000000</v>
      </c>
      <c r="E497" s="358">
        <f t="shared" si="21"/>
        <v>100</v>
      </c>
      <c r="F497" s="405" t="s">
        <v>94</v>
      </c>
      <c r="G497" s="404" t="s">
        <v>112</v>
      </c>
      <c r="H497" s="406"/>
    </row>
    <row r="498" spans="1:12" s="393" customFormat="1" x14ac:dyDescent="0.2">
      <c r="A498" s="402" t="s">
        <v>423</v>
      </c>
      <c r="B498" s="387">
        <v>0</v>
      </c>
      <c r="C498" s="403">
        <v>3500000</v>
      </c>
      <c r="D498" s="403">
        <v>3500000</v>
      </c>
      <c r="E498" s="358">
        <f t="shared" si="21"/>
        <v>100</v>
      </c>
      <c r="F498" s="405" t="s">
        <v>94</v>
      </c>
      <c r="G498" s="404" t="s">
        <v>112</v>
      </c>
      <c r="H498" s="406"/>
    </row>
    <row r="499" spans="1:12" s="393" customFormat="1" x14ac:dyDescent="0.2">
      <c r="A499" s="402" t="s">
        <v>424</v>
      </c>
      <c r="B499" s="387">
        <v>0</v>
      </c>
      <c r="C499" s="403">
        <v>8000000</v>
      </c>
      <c r="D499" s="403">
        <v>8000000</v>
      </c>
      <c r="E499" s="358">
        <f t="shared" si="21"/>
        <v>100</v>
      </c>
      <c r="F499" s="405" t="s">
        <v>94</v>
      </c>
      <c r="G499" s="404" t="s">
        <v>112</v>
      </c>
      <c r="H499" s="406"/>
    </row>
    <row r="500" spans="1:12" s="393" customFormat="1" x14ac:dyDescent="0.2">
      <c r="A500" s="402" t="s">
        <v>425</v>
      </c>
      <c r="B500" s="387">
        <v>0</v>
      </c>
      <c r="C500" s="403">
        <v>4000000</v>
      </c>
      <c r="D500" s="403">
        <v>4000000</v>
      </c>
      <c r="E500" s="358">
        <f t="shared" si="21"/>
        <v>100</v>
      </c>
      <c r="F500" s="405" t="s">
        <v>94</v>
      </c>
      <c r="G500" s="404" t="s">
        <v>112</v>
      </c>
      <c r="H500" s="406"/>
    </row>
    <row r="501" spans="1:12" s="393" customFormat="1" x14ac:dyDescent="0.2">
      <c r="A501" s="402" t="s">
        <v>426</v>
      </c>
      <c r="B501" s="387">
        <v>0</v>
      </c>
      <c r="C501" s="403">
        <v>5000000</v>
      </c>
      <c r="D501" s="403">
        <v>5000000</v>
      </c>
      <c r="E501" s="358">
        <f t="shared" si="21"/>
        <v>100</v>
      </c>
      <c r="F501" s="405" t="s">
        <v>94</v>
      </c>
      <c r="G501" s="404" t="s">
        <v>112</v>
      </c>
      <c r="H501" s="406"/>
    </row>
    <row r="502" spans="1:12" s="393" customFormat="1" x14ac:dyDescent="0.2">
      <c r="A502" s="402" t="s">
        <v>427</v>
      </c>
      <c r="B502" s="387">
        <v>0</v>
      </c>
      <c r="C502" s="403">
        <v>1500000</v>
      </c>
      <c r="D502" s="403">
        <v>1500000</v>
      </c>
      <c r="E502" s="358">
        <f t="shared" si="21"/>
        <v>100</v>
      </c>
      <c r="F502" s="405" t="s">
        <v>94</v>
      </c>
      <c r="G502" s="404" t="s">
        <v>112</v>
      </c>
      <c r="H502" s="406"/>
    </row>
    <row r="503" spans="1:12" s="393" customFormat="1" ht="13.5" thickBot="1" x14ac:dyDescent="0.25">
      <c r="A503" s="339" t="s">
        <v>428</v>
      </c>
      <c r="B503" s="390">
        <v>0</v>
      </c>
      <c r="C503" s="408">
        <v>2000000</v>
      </c>
      <c r="D503" s="408">
        <v>2000000</v>
      </c>
      <c r="E503" s="372">
        <f t="shared" si="21"/>
        <v>100</v>
      </c>
      <c r="F503" s="405" t="s">
        <v>94</v>
      </c>
      <c r="G503" s="404" t="s">
        <v>112</v>
      </c>
      <c r="H503" s="406">
        <f>SUM(D489:D503)</f>
        <v>85000000</v>
      </c>
    </row>
    <row r="504" spans="1:12" s="393" customFormat="1" ht="13.5" thickTop="1" x14ac:dyDescent="0.2">
      <c r="E504" s="394"/>
      <c r="F504" s="405"/>
      <c r="G504" s="404"/>
      <c r="H504" s="396"/>
    </row>
    <row r="505" spans="1:12" s="362" customFormat="1" ht="15" customHeight="1" thickBot="1" x14ac:dyDescent="0.3">
      <c r="A505" s="409" t="s">
        <v>47</v>
      </c>
      <c r="E505" s="410" t="s">
        <v>18</v>
      </c>
      <c r="G505" s="411"/>
      <c r="H505" s="412"/>
      <c r="I505" s="413"/>
      <c r="J505" s="413"/>
      <c r="K505" s="413"/>
      <c r="L505" s="364"/>
    </row>
    <row r="506" spans="1:12" s="362" customFormat="1" ht="18" customHeight="1" thickTop="1" thickBot="1" x14ac:dyDescent="0.25">
      <c r="A506" s="380" t="s">
        <v>5</v>
      </c>
      <c r="B506" s="381" t="s">
        <v>0</v>
      </c>
      <c r="C506" s="382" t="s">
        <v>1</v>
      </c>
      <c r="D506" s="383" t="s">
        <v>4</v>
      </c>
      <c r="E506" s="384" t="s">
        <v>6</v>
      </c>
      <c r="G506" s="411"/>
    </row>
    <row r="507" spans="1:12" s="362" customFormat="1" ht="15.75" thickTop="1" x14ac:dyDescent="0.2">
      <c r="A507" s="414" t="s">
        <v>11</v>
      </c>
      <c r="B507" s="415">
        <f>SUM(B508:B509)</f>
        <v>583000</v>
      </c>
      <c r="C507" s="415">
        <f>SUM(C508:C509)</f>
        <v>1768500</v>
      </c>
      <c r="D507" s="415">
        <f>SUM(D508:D509)</f>
        <v>1469644</v>
      </c>
      <c r="E507" s="416">
        <f>D507/C507*100</f>
        <v>83.101159174441619</v>
      </c>
      <c r="F507" s="417" t="s">
        <v>2</v>
      </c>
      <c r="G507" s="418" t="s">
        <v>50</v>
      </c>
      <c r="I507" s="418" t="s">
        <v>50</v>
      </c>
      <c r="J507" s="419">
        <f>SUM(B508:B509)</f>
        <v>583000</v>
      </c>
      <c r="K507" s="419">
        <f>SUM(C508:C509)</f>
        <v>1768500</v>
      </c>
      <c r="L507" s="419">
        <f>SUM(D508:D509)</f>
        <v>1469644</v>
      </c>
    </row>
    <row r="508" spans="1:12" s="113" customFormat="1" x14ac:dyDescent="0.2">
      <c r="A508" s="219" t="s">
        <v>52</v>
      </c>
      <c r="B508" s="224">
        <v>0</v>
      </c>
      <c r="C508" s="226">
        <f>894254+35746</f>
        <v>930000</v>
      </c>
      <c r="D508" s="226">
        <v>785682</v>
      </c>
      <c r="E508" s="68">
        <f>D508/C508*100</f>
        <v>84.481935483870956</v>
      </c>
      <c r="F508" s="195" t="s">
        <v>680</v>
      </c>
      <c r="G508" s="134"/>
      <c r="I508" s="191" t="s">
        <v>38</v>
      </c>
      <c r="J508" s="203">
        <f>SUM(B386:B433)</f>
        <v>141628000</v>
      </c>
      <c r="K508" s="203">
        <f>SUM(C386:C433)</f>
        <v>121155602.46000001</v>
      </c>
      <c r="L508" s="203">
        <f>SUM(D386:D433)</f>
        <v>96621620.649999991</v>
      </c>
    </row>
    <row r="509" spans="1:12" s="113" customFormat="1" ht="13.5" thickBot="1" x14ac:dyDescent="0.25">
      <c r="A509" s="318" t="s">
        <v>413</v>
      </c>
      <c r="B509" s="222">
        <v>583000</v>
      </c>
      <c r="C509" s="227">
        <v>838500</v>
      </c>
      <c r="D509" s="227">
        <v>683962</v>
      </c>
      <c r="E509" s="223">
        <f>D509/C509*100</f>
        <v>81.569707811568279</v>
      </c>
      <c r="F509" s="195"/>
      <c r="G509" s="134"/>
      <c r="I509" s="190" t="s">
        <v>55</v>
      </c>
      <c r="J509" s="283">
        <f>SUM(B434:B438)</f>
        <v>6920000</v>
      </c>
      <c r="K509" s="283">
        <f>SUM(C434:C438)</f>
        <v>5322952.3599999994</v>
      </c>
      <c r="L509" s="283">
        <f>SUM(D434:D438)</f>
        <v>2923139.36</v>
      </c>
    </row>
    <row r="510" spans="1:12" s="20" customFormat="1" ht="13.5" thickTop="1" x14ac:dyDescent="0.2">
      <c r="E510" s="74"/>
      <c r="F510" s="118"/>
      <c r="G510" s="78"/>
      <c r="I510" s="196" t="s">
        <v>49</v>
      </c>
      <c r="J510" s="277">
        <f>SUM(B443:B503)</f>
        <v>217384000</v>
      </c>
      <c r="K510" s="277">
        <f>SUM(C443:C503)</f>
        <v>369520000</v>
      </c>
      <c r="L510" s="277">
        <f>SUM(D443:D503)</f>
        <v>369520000</v>
      </c>
    </row>
    <row r="511" spans="1:12" s="20" customFormat="1" x14ac:dyDescent="0.2">
      <c r="E511" s="74"/>
      <c r="F511" s="118"/>
      <c r="G511" s="78"/>
      <c r="I511" s="196"/>
      <c r="J511" s="276">
        <f>SUM(J507:J510)</f>
        <v>366515000</v>
      </c>
      <c r="K511" s="276">
        <f>SUM(K507:K510)</f>
        <v>497767054.81999999</v>
      </c>
      <c r="L511" s="276">
        <f>SUM(L507:L510)</f>
        <v>470534404.00999999</v>
      </c>
    </row>
    <row r="512" spans="1:12" s="20" customFormat="1" x14ac:dyDescent="0.2">
      <c r="E512" s="74"/>
      <c r="F512" s="118"/>
      <c r="G512" s="78"/>
      <c r="I512" s="196"/>
      <c r="J512" s="277"/>
      <c r="K512" s="277"/>
      <c r="L512" s="277"/>
    </row>
    <row r="513" spans="1:9" s="19" customFormat="1" ht="18.75" thickBot="1" x14ac:dyDescent="0.3">
      <c r="A513" s="84" t="s">
        <v>24</v>
      </c>
      <c r="B513" s="85">
        <f>SUM(,B385,B442,B507)</f>
        <v>366515000</v>
      </c>
      <c r="C513" s="85">
        <f>SUM(,C385,C442,C507)</f>
        <v>497767054.81999999</v>
      </c>
      <c r="D513" s="85">
        <f>SUM(,D385,D442,D507)</f>
        <v>470534404.00999999</v>
      </c>
      <c r="E513" s="86">
        <f>D513/C513*100</f>
        <v>94.529037117603593</v>
      </c>
      <c r="F513" s="141"/>
      <c r="G513" s="87"/>
      <c r="I513" s="49"/>
    </row>
    <row r="514" spans="1:9" s="20" customFormat="1" ht="13.5" thickTop="1" x14ac:dyDescent="0.2">
      <c r="E514" s="74"/>
      <c r="F514" s="118"/>
      <c r="G514" s="78"/>
      <c r="H514" s="78"/>
    </row>
    <row r="515" spans="1:9" s="20" customFormat="1" x14ac:dyDescent="0.2">
      <c r="E515" s="74"/>
      <c r="F515" s="118"/>
      <c r="G515" s="78"/>
    </row>
    <row r="516" spans="1:9" s="20" customFormat="1" x14ac:dyDescent="0.2">
      <c r="E516" s="74"/>
      <c r="F516" s="118"/>
      <c r="G516" s="78"/>
    </row>
    <row r="517" spans="1:9" ht="15" customHeight="1" x14ac:dyDescent="0.25">
      <c r="A517" s="55" t="s">
        <v>32</v>
      </c>
    </row>
    <row r="518" spans="1:9" ht="15" customHeight="1" thickBot="1" x14ac:dyDescent="0.3">
      <c r="A518" s="58" t="s">
        <v>98</v>
      </c>
      <c r="E518" s="59" t="s">
        <v>18</v>
      </c>
    </row>
    <row r="519" spans="1:9" ht="14.25" thickTop="1" thickBot="1" x14ac:dyDescent="0.25">
      <c r="A519" s="60" t="s">
        <v>5</v>
      </c>
      <c r="B519" s="61" t="s">
        <v>0</v>
      </c>
      <c r="C519" s="62" t="s">
        <v>1</v>
      </c>
      <c r="D519" s="63" t="s">
        <v>4</v>
      </c>
      <c r="E519" s="64" t="s">
        <v>6</v>
      </c>
    </row>
    <row r="520" spans="1:9" ht="15.75" thickTop="1" x14ac:dyDescent="0.2">
      <c r="A520" s="65" t="s">
        <v>10</v>
      </c>
      <c r="B520" s="90">
        <f>SUM(B521:B550)</f>
        <v>49444000</v>
      </c>
      <c r="C520" s="90">
        <f>SUM(C521:C550)</f>
        <v>57627456.719999999</v>
      </c>
      <c r="D520" s="90">
        <f>SUM(D521:D550)</f>
        <v>27043195.520000003</v>
      </c>
      <c r="E520" s="111">
        <f>D520/C520*100</f>
        <v>46.927622802091278</v>
      </c>
      <c r="F520" s="56"/>
    </row>
    <row r="521" spans="1:9" x14ac:dyDescent="0.2">
      <c r="A521" s="265" t="s">
        <v>368</v>
      </c>
      <c r="B521" s="321">
        <v>0</v>
      </c>
      <c r="C521" s="317">
        <v>90750</v>
      </c>
      <c r="D521" s="317">
        <v>90750</v>
      </c>
      <c r="E521" s="68">
        <f>D521/C521*100</f>
        <v>100</v>
      </c>
      <c r="F521" s="121">
        <v>100299</v>
      </c>
      <c r="G521" s="191" t="s">
        <v>38</v>
      </c>
    </row>
    <row r="522" spans="1:9" x14ac:dyDescent="0.2">
      <c r="A522" s="72" t="s">
        <v>369</v>
      </c>
      <c r="B522" s="92">
        <v>10000000</v>
      </c>
      <c r="C522" s="92">
        <v>168432</v>
      </c>
      <c r="D522" s="92">
        <v>168432</v>
      </c>
      <c r="E522" s="68">
        <f t="shared" ref="E522:E523" si="22">D522/C522*100</f>
        <v>100</v>
      </c>
      <c r="F522" s="235">
        <v>100669</v>
      </c>
      <c r="G522" s="191" t="s">
        <v>38</v>
      </c>
    </row>
    <row r="523" spans="1:9" x14ac:dyDescent="0.2">
      <c r="A523" s="72" t="s">
        <v>372</v>
      </c>
      <c r="B523" s="92">
        <v>0</v>
      </c>
      <c r="C523" s="92">
        <v>7419.72</v>
      </c>
      <c r="D523" s="92">
        <v>7419.72</v>
      </c>
      <c r="E523" s="68">
        <f t="shared" si="22"/>
        <v>100</v>
      </c>
      <c r="F523" s="235">
        <v>100901</v>
      </c>
      <c r="G523" s="191" t="s">
        <v>38</v>
      </c>
    </row>
    <row r="524" spans="1:9" s="132" customFormat="1" x14ac:dyDescent="0.2">
      <c r="A524" s="72" t="s">
        <v>374</v>
      </c>
      <c r="B524" s="92">
        <v>10035000</v>
      </c>
      <c r="C524" s="92">
        <v>9075071.3900000006</v>
      </c>
      <c r="D524" s="92">
        <v>9075071.3900000006</v>
      </c>
      <c r="E524" s="68">
        <f t="shared" ref="E524:E550" si="23">D524/C524*100</f>
        <v>100</v>
      </c>
      <c r="F524" s="235">
        <v>100997</v>
      </c>
      <c r="G524" s="191" t="s">
        <v>38</v>
      </c>
      <c r="H524" s="131"/>
    </row>
    <row r="525" spans="1:9" s="132" customFormat="1" ht="25.5" x14ac:dyDescent="0.2">
      <c r="A525" s="72" t="s">
        <v>375</v>
      </c>
      <c r="B525" s="92">
        <v>5000000</v>
      </c>
      <c r="C525" s="92">
        <v>0</v>
      </c>
      <c r="D525" s="92">
        <v>0</v>
      </c>
      <c r="E525" s="68">
        <v>0</v>
      </c>
      <c r="F525" s="235">
        <v>101084</v>
      </c>
      <c r="G525" s="191" t="s">
        <v>38</v>
      </c>
      <c r="H525" s="131"/>
    </row>
    <row r="526" spans="1:9" s="132" customFormat="1" ht="25.5" x14ac:dyDescent="0.2">
      <c r="A526" s="72" t="s">
        <v>376</v>
      </c>
      <c r="B526" s="92">
        <v>3000000</v>
      </c>
      <c r="C526" s="92">
        <v>0</v>
      </c>
      <c r="D526" s="92">
        <v>0</v>
      </c>
      <c r="E526" s="68">
        <v>0</v>
      </c>
      <c r="F526" s="235">
        <v>101085</v>
      </c>
      <c r="G526" s="191" t="s">
        <v>38</v>
      </c>
      <c r="H526" s="131"/>
    </row>
    <row r="527" spans="1:9" s="132" customFormat="1" x14ac:dyDescent="0.2">
      <c r="A527" s="72" t="s">
        <v>377</v>
      </c>
      <c r="B527" s="92">
        <v>5000000</v>
      </c>
      <c r="C527" s="92">
        <v>0</v>
      </c>
      <c r="D527" s="92">
        <v>0</v>
      </c>
      <c r="E527" s="68">
        <v>0</v>
      </c>
      <c r="F527" s="235">
        <v>101086</v>
      </c>
      <c r="G527" s="191" t="s">
        <v>38</v>
      </c>
      <c r="H527" s="131"/>
    </row>
    <row r="528" spans="1:9" s="132" customFormat="1" ht="25.5" x14ac:dyDescent="0.2">
      <c r="A528" s="72" t="s">
        <v>378</v>
      </c>
      <c r="B528" s="92">
        <v>2850000</v>
      </c>
      <c r="C528" s="92">
        <v>0</v>
      </c>
      <c r="D528" s="92">
        <v>0</v>
      </c>
      <c r="E528" s="68">
        <v>0</v>
      </c>
      <c r="F528" s="235">
        <v>101087</v>
      </c>
      <c r="G528" s="191" t="s">
        <v>38</v>
      </c>
      <c r="H528" s="131"/>
    </row>
    <row r="529" spans="1:9" s="132" customFormat="1" x14ac:dyDescent="0.2">
      <c r="A529" s="72" t="s">
        <v>379</v>
      </c>
      <c r="B529" s="92">
        <v>1200000</v>
      </c>
      <c r="C529" s="92">
        <v>182105</v>
      </c>
      <c r="D529" s="92">
        <v>170005</v>
      </c>
      <c r="E529" s="68">
        <f t="shared" si="23"/>
        <v>93.355481727574755</v>
      </c>
      <c r="F529" s="235">
        <v>101088</v>
      </c>
      <c r="G529" s="191" t="s">
        <v>38</v>
      </c>
      <c r="H529" s="131"/>
    </row>
    <row r="530" spans="1:9" s="132" customFormat="1" ht="25.5" x14ac:dyDescent="0.2">
      <c r="A530" s="72" t="s">
        <v>380</v>
      </c>
      <c r="B530" s="92">
        <v>0</v>
      </c>
      <c r="C530" s="92">
        <v>195000</v>
      </c>
      <c r="D530" s="92">
        <v>93775</v>
      </c>
      <c r="E530" s="68">
        <f t="shared" si="23"/>
        <v>48.089743589743591</v>
      </c>
      <c r="F530" s="235">
        <v>101125</v>
      </c>
      <c r="G530" s="191" t="s">
        <v>38</v>
      </c>
      <c r="H530" s="131"/>
    </row>
    <row r="531" spans="1:9" s="132" customFormat="1" x14ac:dyDescent="0.2">
      <c r="A531" s="72" t="s">
        <v>381</v>
      </c>
      <c r="B531" s="92">
        <v>0</v>
      </c>
      <c r="C531" s="92">
        <v>24564178.609999999</v>
      </c>
      <c r="D531" s="92">
        <v>96800</v>
      </c>
      <c r="E531" s="68">
        <f t="shared" si="23"/>
        <v>0.39406976124409476</v>
      </c>
      <c r="F531" s="235">
        <v>101177</v>
      </c>
      <c r="G531" s="191" t="s">
        <v>38</v>
      </c>
      <c r="H531" s="329">
        <f>SUM(D521:D531)</f>
        <v>9702253.1100000013</v>
      </c>
    </row>
    <row r="532" spans="1:9" s="132" customFormat="1" ht="25.5" x14ac:dyDescent="0.2">
      <c r="A532" s="72" t="s">
        <v>382</v>
      </c>
      <c r="B532" s="92">
        <v>0</v>
      </c>
      <c r="C532" s="92">
        <v>6233000</v>
      </c>
      <c r="D532" s="92">
        <v>4267467.4000000004</v>
      </c>
      <c r="E532" s="68">
        <f t="shared" si="23"/>
        <v>68.465705117920749</v>
      </c>
      <c r="F532" s="235">
        <v>100782</v>
      </c>
      <c r="G532" s="249" t="s">
        <v>202</v>
      </c>
      <c r="H532" s="131"/>
    </row>
    <row r="533" spans="1:9" s="94" customFormat="1" ht="25.5" x14ac:dyDescent="0.2">
      <c r="A533" s="72" t="s">
        <v>383</v>
      </c>
      <c r="B533" s="224">
        <v>0</v>
      </c>
      <c r="C533" s="310">
        <v>11842509.9</v>
      </c>
      <c r="D533" s="310">
        <v>8106534.46</v>
      </c>
      <c r="E533" s="68">
        <f t="shared" si="23"/>
        <v>68.452840896506245</v>
      </c>
      <c r="F533" s="130">
        <v>100963</v>
      </c>
      <c r="G533" s="249" t="s">
        <v>202</v>
      </c>
    </row>
    <row r="534" spans="1:9" s="94" customFormat="1" ht="25.5" x14ac:dyDescent="0.2">
      <c r="A534" s="72" t="s">
        <v>384</v>
      </c>
      <c r="B534" s="224">
        <v>0</v>
      </c>
      <c r="C534" s="331">
        <v>481000</v>
      </c>
      <c r="D534" s="331">
        <v>479450.45</v>
      </c>
      <c r="E534" s="68">
        <f t="shared" si="23"/>
        <v>99.677848232848234</v>
      </c>
      <c r="F534" s="130">
        <v>100966</v>
      </c>
      <c r="G534" s="249" t="s">
        <v>202</v>
      </c>
    </row>
    <row r="535" spans="1:9" s="94" customFormat="1" x14ac:dyDescent="0.2">
      <c r="A535" s="72" t="s">
        <v>385</v>
      </c>
      <c r="B535" s="224">
        <v>0</v>
      </c>
      <c r="C535" s="92">
        <v>160500</v>
      </c>
      <c r="D535" s="92">
        <v>0</v>
      </c>
      <c r="E535" s="68">
        <f t="shared" si="23"/>
        <v>0</v>
      </c>
      <c r="F535" s="130">
        <v>101166</v>
      </c>
      <c r="G535" s="251" t="s">
        <v>204</v>
      </c>
      <c r="H535" s="93"/>
    </row>
    <row r="536" spans="1:9" s="94" customFormat="1" ht="25.5" x14ac:dyDescent="0.2">
      <c r="A536" s="72" t="s">
        <v>382</v>
      </c>
      <c r="B536" s="224">
        <v>1233000</v>
      </c>
      <c r="C536" s="92">
        <v>0</v>
      </c>
      <c r="D536" s="92">
        <v>0</v>
      </c>
      <c r="E536" s="68">
        <v>0</v>
      </c>
      <c r="F536" s="130">
        <v>100782</v>
      </c>
      <c r="G536" s="251" t="s">
        <v>155</v>
      </c>
    </row>
    <row r="537" spans="1:9" s="94" customFormat="1" ht="25.5" x14ac:dyDescent="0.2">
      <c r="A537" s="72" t="s">
        <v>383</v>
      </c>
      <c r="B537" s="224">
        <v>6266000</v>
      </c>
      <c r="C537" s="92">
        <v>43490.1</v>
      </c>
      <c r="D537" s="92">
        <v>43490.1</v>
      </c>
      <c r="E537" s="68">
        <f t="shared" si="23"/>
        <v>100</v>
      </c>
      <c r="F537" s="130">
        <v>100963</v>
      </c>
      <c r="G537" s="251" t="s">
        <v>155</v>
      </c>
    </row>
    <row r="538" spans="1:9" s="94" customFormat="1" ht="25.5" x14ac:dyDescent="0.2">
      <c r="A538" s="72" t="s">
        <v>384</v>
      </c>
      <c r="B538" s="224">
        <v>276000</v>
      </c>
      <c r="C538" s="92">
        <v>0</v>
      </c>
      <c r="D538" s="92">
        <v>0</v>
      </c>
      <c r="E538" s="68">
        <v>0</v>
      </c>
      <c r="F538" s="130">
        <v>100966</v>
      </c>
      <c r="G538" s="251" t="s">
        <v>155</v>
      </c>
    </row>
    <row r="539" spans="1:9" s="94" customFormat="1" x14ac:dyDescent="0.2">
      <c r="A539" s="320" t="s">
        <v>386</v>
      </c>
      <c r="B539" s="224">
        <v>210000</v>
      </c>
      <c r="C539" s="92">
        <v>210000</v>
      </c>
      <c r="D539" s="92">
        <v>210000</v>
      </c>
      <c r="E539" s="68">
        <f t="shared" si="23"/>
        <v>100</v>
      </c>
      <c r="F539" s="130">
        <v>100967</v>
      </c>
      <c r="G539" s="251" t="s">
        <v>155</v>
      </c>
      <c r="H539" s="136"/>
      <c r="I539" s="136"/>
    </row>
    <row r="540" spans="1:9" s="94" customFormat="1" x14ac:dyDescent="0.2">
      <c r="A540" s="320" t="s">
        <v>387</v>
      </c>
      <c r="B540" s="224">
        <v>600000</v>
      </c>
      <c r="C540" s="92">
        <v>600000</v>
      </c>
      <c r="D540" s="92">
        <v>460000</v>
      </c>
      <c r="E540" s="68">
        <f t="shared" si="23"/>
        <v>76.666666666666671</v>
      </c>
      <c r="F540" s="130">
        <v>100968</v>
      </c>
      <c r="G540" s="251" t="s">
        <v>155</v>
      </c>
      <c r="H540" s="136"/>
      <c r="I540" s="136"/>
    </row>
    <row r="541" spans="1:9" s="94" customFormat="1" ht="25.5" x14ac:dyDescent="0.2">
      <c r="A541" s="72" t="s">
        <v>388</v>
      </c>
      <c r="B541" s="224">
        <v>1000000</v>
      </c>
      <c r="C541" s="92">
        <v>1000000</v>
      </c>
      <c r="D541" s="92">
        <v>1000000</v>
      </c>
      <c r="E541" s="68">
        <f t="shared" si="23"/>
        <v>100</v>
      </c>
      <c r="F541" s="130">
        <v>100969</v>
      </c>
      <c r="G541" s="251" t="s">
        <v>155</v>
      </c>
      <c r="H541" s="136"/>
      <c r="I541" s="136"/>
    </row>
    <row r="542" spans="1:9" s="94" customFormat="1" x14ac:dyDescent="0.2">
      <c r="A542" s="320" t="s">
        <v>389</v>
      </c>
      <c r="B542" s="224">
        <v>200000</v>
      </c>
      <c r="C542" s="92">
        <v>200000</v>
      </c>
      <c r="D542" s="92">
        <v>200000</v>
      </c>
      <c r="E542" s="68">
        <f t="shared" si="23"/>
        <v>100</v>
      </c>
      <c r="F542" s="130">
        <v>100970</v>
      </c>
      <c r="G542" s="251" t="s">
        <v>155</v>
      </c>
      <c r="H542" s="136"/>
      <c r="I542" s="136"/>
    </row>
    <row r="543" spans="1:9" s="94" customFormat="1" x14ac:dyDescent="0.2">
      <c r="A543" s="320" t="s">
        <v>390</v>
      </c>
      <c r="B543" s="224">
        <v>300000</v>
      </c>
      <c r="C543" s="92">
        <v>300000</v>
      </c>
      <c r="D543" s="92">
        <v>300000</v>
      </c>
      <c r="E543" s="68">
        <f t="shared" si="23"/>
        <v>100</v>
      </c>
      <c r="F543" s="130">
        <v>100971</v>
      </c>
      <c r="G543" s="251" t="s">
        <v>155</v>
      </c>
      <c r="H543" s="136"/>
      <c r="I543" s="136"/>
    </row>
    <row r="544" spans="1:9" s="94" customFormat="1" x14ac:dyDescent="0.2">
      <c r="A544" s="320" t="s">
        <v>391</v>
      </c>
      <c r="B544" s="224">
        <v>120000</v>
      </c>
      <c r="C544" s="92">
        <v>120000</v>
      </c>
      <c r="D544" s="92">
        <v>120000</v>
      </c>
      <c r="E544" s="68">
        <f t="shared" si="23"/>
        <v>100</v>
      </c>
      <c r="F544" s="130">
        <v>100972</v>
      </c>
      <c r="G544" s="251" t="s">
        <v>155</v>
      </c>
      <c r="H544" s="136"/>
      <c r="I544" s="136"/>
    </row>
    <row r="545" spans="1:9" s="94" customFormat="1" x14ac:dyDescent="0.2">
      <c r="A545" s="320" t="s">
        <v>392</v>
      </c>
      <c r="B545" s="224">
        <v>120000</v>
      </c>
      <c r="C545" s="92">
        <v>120000</v>
      </c>
      <c r="D545" s="92">
        <v>120000</v>
      </c>
      <c r="E545" s="68">
        <f t="shared" si="23"/>
        <v>100</v>
      </c>
      <c r="F545" s="130">
        <v>100973</v>
      </c>
      <c r="G545" s="251" t="s">
        <v>155</v>
      </c>
      <c r="H545" s="136"/>
      <c r="I545" s="136"/>
    </row>
    <row r="546" spans="1:9" s="94" customFormat="1" x14ac:dyDescent="0.2">
      <c r="A546" s="320" t="s">
        <v>393</v>
      </c>
      <c r="B546" s="224">
        <v>120000</v>
      </c>
      <c r="C546" s="92">
        <v>120000</v>
      </c>
      <c r="D546" s="92">
        <v>120000</v>
      </c>
      <c r="E546" s="68">
        <f t="shared" si="23"/>
        <v>100</v>
      </c>
      <c r="F546" s="130">
        <v>100974</v>
      </c>
      <c r="G546" s="251" t="s">
        <v>155</v>
      </c>
      <c r="H546" s="136"/>
      <c r="I546" s="136"/>
    </row>
    <row r="547" spans="1:9" s="94" customFormat="1" x14ac:dyDescent="0.2">
      <c r="A547" s="320" t="s">
        <v>394</v>
      </c>
      <c r="B547" s="224">
        <v>420000</v>
      </c>
      <c r="C547" s="92">
        <v>420000</v>
      </c>
      <c r="D547" s="92">
        <v>420000</v>
      </c>
      <c r="E547" s="68">
        <f t="shared" si="23"/>
        <v>100</v>
      </c>
      <c r="F547" s="130">
        <v>100975</v>
      </c>
      <c r="G547" s="251" t="s">
        <v>155</v>
      </c>
      <c r="H547" s="136"/>
      <c r="I547" s="136"/>
    </row>
    <row r="548" spans="1:9" s="94" customFormat="1" x14ac:dyDescent="0.2">
      <c r="A548" s="320" t="s">
        <v>395</v>
      </c>
      <c r="B548" s="224">
        <v>614000</v>
      </c>
      <c r="C548" s="92">
        <v>614000</v>
      </c>
      <c r="D548" s="92">
        <v>614000</v>
      </c>
      <c r="E548" s="68">
        <f t="shared" si="23"/>
        <v>100</v>
      </c>
      <c r="F548" s="130">
        <v>100976</v>
      </c>
      <c r="G548" s="251" t="s">
        <v>155</v>
      </c>
      <c r="H548" s="136"/>
      <c r="I548" s="136"/>
    </row>
    <row r="549" spans="1:9" s="94" customFormat="1" x14ac:dyDescent="0.2">
      <c r="A549" s="320" t="s">
        <v>396</v>
      </c>
      <c r="B549" s="224">
        <v>320000</v>
      </c>
      <c r="C549" s="92">
        <v>320000</v>
      </c>
      <c r="D549" s="92">
        <v>320000</v>
      </c>
      <c r="E549" s="68">
        <f t="shared" si="23"/>
        <v>100</v>
      </c>
      <c r="F549" s="130">
        <v>100977</v>
      </c>
      <c r="G549" s="251" t="s">
        <v>155</v>
      </c>
      <c r="H549" s="136"/>
      <c r="I549" s="136"/>
    </row>
    <row r="550" spans="1:9" s="94" customFormat="1" x14ac:dyDescent="0.2">
      <c r="A550" s="320" t="s">
        <v>397</v>
      </c>
      <c r="B550" s="224">
        <v>560000</v>
      </c>
      <c r="C550" s="92">
        <v>560000</v>
      </c>
      <c r="D550" s="92">
        <v>560000</v>
      </c>
      <c r="E550" s="68">
        <f t="shared" si="23"/>
        <v>100</v>
      </c>
      <c r="F550" s="130">
        <v>100978</v>
      </c>
      <c r="G550" s="251" t="s">
        <v>155</v>
      </c>
      <c r="H550" s="136">
        <f>SUM(D535:D550)</f>
        <v>4487490.0999999996</v>
      </c>
      <c r="I550" s="136"/>
    </row>
    <row r="551" spans="1:9" ht="15" x14ac:dyDescent="0.2">
      <c r="A551" s="65" t="s">
        <v>33</v>
      </c>
      <c r="B551" s="90">
        <f>SUM(B552:B561)</f>
        <v>37279000</v>
      </c>
      <c r="C551" s="90">
        <f>SUM(C552:C561)</f>
        <v>54978363.670000002</v>
      </c>
      <c r="D551" s="90">
        <f>SUM(D552:D561)</f>
        <v>49687298.609999992</v>
      </c>
      <c r="E551" s="111">
        <f>D551/C551*100</f>
        <v>90.376095782408342</v>
      </c>
      <c r="F551" s="56"/>
    </row>
    <row r="552" spans="1:9" x14ac:dyDescent="0.2">
      <c r="A552" s="265" t="s">
        <v>370</v>
      </c>
      <c r="B552" s="321">
        <v>900000</v>
      </c>
      <c r="C552" s="317">
        <v>2400000</v>
      </c>
      <c r="D552" s="317">
        <v>0</v>
      </c>
      <c r="E552" s="68">
        <f t="shared" ref="E552:E561" si="24">D552/C552*100</f>
        <v>0</v>
      </c>
      <c r="F552" s="121">
        <v>100816</v>
      </c>
      <c r="G552" s="191" t="s">
        <v>38</v>
      </c>
    </row>
    <row r="553" spans="1:9" x14ac:dyDescent="0.2">
      <c r="A553" s="265" t="s">
        <v>371</v>
      </c>
      <c r="B553" s="321">
        <v>4320000</v>
      </c>
      <c r="C553" s="317">
        <v>0</v>
      </c>
      <c r="D553" s="317">
        <v>0</v>
      </c>
      <c r="E553" s="68">
        <v>0</v>
      </c>
      <c r="F553" s="121">
        <v>100867</v>
      </c>
      <c r="G553" s="191" t="s">
        <v>38</v>
      </c>
    </row>
    <row r="554" spans="1:9" x14ac:dyDescent="0.2">
      <c r="A554" s="265" t="s">
        <v>373</v>
      </c>
      <c r="B554" s="321">
        <v>19730000</v>
      </c>
      <c r="C554" s="317">
        <v>27980000</v>
      </c>
      <c r="D554" s="317">
        <v>27746487</v>
      </c>
      <c r="E554" s="68">
        <f t="shared" si="24"/>
        <v>99.165428877769841</v>
      </c>
      <c r="F554" s="121">
        <v>100923</v>
      </c>
      <c r="G554" s="191" t="s">
        <v>38</v>
      </c>
    </row>
    <row r="555" spans="1:9" x14ac:dyDescent="0.2">
      <c r="A555" s="265" t="s">
        <v>398</v>
      </c>
      <c r="B555" s="321">
        <v>5979000</v>
      </c>
      <c r="C555" s="317">
        <v>18747315.84</v>
      </c>
      <c r="D555" s="317">
        <v>18439205.16</v>
      </c>
      <c r="E555" s="68">
        <f t="shared" si="24"/>
        <v>98.356507765540485</v>
      </c>
      <c r="F555" s="121">
        <v>100929</v>
      </c>
      <c r="G555" s="191" t="s">
        <v>38</v>
      </c>
    </row>
    <row r="556" spans="1:9" x14ac:dyDescent="0.2">
      <c r="A556" s="265" t="s">
        <v>399</v>
      </c>
      <c r="B556" s="321">
        <v>1000000</v>
      </c>
      <c r="C556" s="317">
        <v>0</v>
      </c>
      <c r="D556" s="317">
        <v>0</v>
      </c>
      <c r="E556" s="68">
        <v>0</v>
      </c>
      <c r="F556" s="121">
        <v>101089</v>
      </c>
      <c r="G556" s="191" t="s">
        <v>38</v>
      </c>
    </row>
    <row r="557" spans="1:9" x14ac:dyDescent="0.2">
      <c r="A557" s="265" t="s">
        <v>400</v>
      </c>
      <c r="B557" s="321">
        <v>750000</v>
      </c>
      <c r="C557" s="317">
        <v>674551.72</v>
      </c>
      <c r="D557" s="317">
        <v>674551.72</v>
      </c>
      <c r="E557" s="68">
        <f t="shared" si="24"/>
        <v>100</v>
      </c>
      <c r="F557" s="121">
        <v>101090</v>
      </c>
      <c r="G557" s="191" t="s">
        <v>38</v>
      </c>
    </row>
    <row r="558" spans="1:9" x14ac:dyDescent="0.2">
      <c r="A558" s="265" t="s">
        <v>401</v>
      </c>
      <c r="B558" s="321">
        <v>850000</v>
      </c>
      <c r="C558" s="317">
        <v>1404517.73</v>
      </c>
      <c r="D558" s="317">
        <v>1404517.73</v>
      </c>
      <c r="E558" s="68">
        <f t="shared" si="24"/>
        <v>100</v>
      </c>
      <c r="F558" s="121">
        <v>101091</v>
      </c>
      <c r="G558" s="191" t="s">
        <v>38</v>
      </c>
    </row>
    <row r="559" spans="1:9" x14ac:dyDescent="0.2">
      <c r="A559" s="265" t="s">
        <v>402</v>
      </c>
      <c r="B559" s="321">
        <v>1750000</v>
      </c>
      <c r="C559" s="317">
        <v>1750000</v>
      </c>
      <c r="D559" s="317">
        <v>0</v>
      </c>
      <c r="E559" s="68">
        <f t="shared" si="24"/>
        <v>0</v>
      </c>
      <c r="F559" s="121">
        <v>101092</v>
      </c>
      <c r="G559" s="191" t="s">
        <v>38</v>
      </c>
    </row>
    <row r="560" spans="1:9" x14ac:dyDescent="0.2">
      <c r="A560" s="265" t="s">
        <v>403</v>
      </c>
      <c r="B560" s="226">
        <v>2000000</v>
      </c>
      <c r="C560" s="317">
        <v>1500000</v>
      </c>
      <c r="D560" s="317">
        <v>1422537</v>
      </c>
      <c r="E560" s="68">
        <f t="shared" si="24"/>
        <v>94.835800000000006</v>
      </c>
      <c r="F560" s="121">
        <v>101093</v>
      </c>
      <c r="G560" s="191" t="s">
        <v>38</v>
      </c>
    </row>
    <row r="561" spans="1:11" ht="13.5" thickBot="1" x14ac:dyDescent="0.25">
      <c r="A561" s="292" t="s">
        <v>404</v>
      </c>
      <c r="B561" s="227">
        <v>0</v>
      </c>
      <c r="C561" s="319">
        <v>521978.38</v>
      </c>
      <c r="D561" s="319">
        <v>0</v>
      </c>
      <c r="E561" s="223">
        <f t="shared" si="24"/>
        <v>0</v>
      </c>
      <c r="F561" s="121">
        <v>101140</v>
      </c>
      <c r="G561" s="249" t="s">
        <v>203</v>
      </c>
    </row>
    <row r="562" spans="1:11" s="20" customFormat="1" ht="13.5" thickTop="1" x14ac:dyDescent="0.2">
      <c r="E562" s="74"/>
      <c r="F562" s="118"/>
      <c r="G562" s="78"/>
      <c r="H562" s="78"/>
    </row>
    <row r="563" spans="1:11" s="20" customFormat="1" x14ac:dyDescent="0.2">
      <c r="E563" s="74"/>
      <c r="F563" s="118"/>
      <c r="G563" s="78"/>
      <c r="H563" s="78"/>
    </row>
    <row r="564" spans="1:11" s="20" customFormat="1" x14ac:dyDescent="0.2">
      <c r="E564" s="74"/>
      <c r="F564" s="118"/>
      <c r="G564" s="78"/>
      <c r="H564" s="78"/>
    </row>
    <row r="565" spans="1:11" s="20" customFormat="1" ht="15.75" thickBot="1" x14ac:dyDescent="0.25">
      <c r="A565" s="79" t="s">
        <v>31</v>
      </c>
      <c r="B565" s="15"/>
      <c r="C565" s="15"/>
      <c r="D565" s="15"/>
      <c r="E565" s="260" t="s">
        <v>18</v>
      </c>
      <c r="F565" s="118"/>
      <c r="G565" s="78"/>
      <c r="H565" s="196"/>
      <c r="I565" s="204"/>
      <c r="J565" s="204"/>
      <c r="K565" s="204"/>
    </row>
    <row r="566" spans="1:11" s="19" customFormat="1" ht="19.5" thickTop="1" thickBot="1" x14ac:dyDescent="0.3">
      <c r="A566" s="60" t="s">
        <v>5</v>
      </c>
      <c r="B566" s="61" t="s">
        <v>0</v>
      </c>
      <c r="C566" s="62" t="s">
        <v>1</v>
      </c>
      <c r="D566" s="63" t="s">
        <v>4</v>
      </c>
      <c r="E566" s="64" t="s">
        <v>6</v>
      </c>
      <c r="F566" s="48"/>
      <c r="G566" s="87"/>
      <c r="H566" s="87"/>
    </row>
    <row r="567" spans="1:11" s="20" customFormat="1" ht="15.75" thickTop="1" x14ac:dyDescent="0.2">
      <c r="A567" s="262" t="s">
        <v>10</v>
      </c>
      <c r="B567" s="184">
        <f>SUM(B568:B608)</f>
        <v>22668000</v>
      </c>
      <c r="C567" s="184">
        <f>SUM(C568:C608)</f>
        <v>23714540.32</v>
      </c>
      <c r="D567" s="184">
        <f>SUM(D568:D608)</f>
        <v>23548597.43</v>
      </c>
      <c r="E567" s="263">
        <f>D567/C567*100</f>
        <v>99.300248338104822</v>
      </c>
      <c r="F567" s="118"/>
      <c r="G567" s="78"/>
      <c r="H567" s="78"/>
    </row>
    <row r="568" spans="1:11" s="20" customFormat="1" x14ac:dyDescent="0.2">
      <c r="A568" s="265" t="s">
        <v>91</v>
      </c>
      <c r="B568" s="224">
        <v>912000</v>
      </c>
      <c r="C568" s="224">
        <v>3479652</v>
      </c>
      <c r="D568" s="224">
        <v>3479652</v>
      </c>
      <c r="E568" s="68">
        <f t="shared" ref="E568:E608" si="25">D568/C568*100</f>
        <v>100</v>
      </c>
      <c r="F568" s="118">
        <v>1700</v>
      </c>
      <c r="G568" s="69" t="s">
        <v>110</v>
      </c>
      <c r="H568" s="78"/>
    </row>
    <row r="569" spans="1:11" s="20" customFormat="1" x14ac:dyDescent="0.2">
      <c r="A569" s="265" t="s">
        <v>637</v>
      </c>
      <c r="B569" s="224">
        <v>70000</v>
      </c>
      <c r="C569" s="224">
        <v>70000</v>
      </c>
      <c r="D569" s="224">
        <v>69191</v>
      </c>
      <c r="E569" s="68">
        <f t="shared" si="25"/>
        <v>98.844285714285718</v>
      </c>
      <c r="F569" s="118">
        <v>1700</v>
      </c>
      <c r="G569" s="69" t="s">
        <v>627</v>
      </c>
      <c r="H569" s="78"/>
    </row>
    <row r="570" spans="1:11" s="20" customFormat="1" x14ac:dyDescent="0.2">
      <c r="A570" s="265" t="s">
        <v>638</v>
      </c>
      <c r="B570" s="224">
        <v>160000</v>
      </c>
      <c r="C570" s="224">
        <v>159646.19</v>
      </c>
      <c r="D570" s="224">
        <v>159646.19</v>
      </c>
      <c r="E570" s="68">
        <f t="shared" si="25"/>
        <v>100</v>
      </c>
      <c r="F570" s="118">
        <v>1700</v>
      </c>
      <c r="G570" s="69" t="s">
        <v>627</v>
      </c>
      <c r="H570" s="78"/>
    </row>
    <row r="571" spans="1:11" s="20" customFormat="1" x14ac:dyDescent="0.2">
      <c r="A571" s="265" t="s">
        <v>639</v>
      </c>
      <c r="B571" s="224">
        <v>150000</v>
      </c>
      <c r="C571" s="224">
        <v>149435</v>
      </c>
      <c r="D571" s="224">
        <v>149435</v>
      </c>
      <c r="E571" s="68">
        <f t="shared" si="25"/>
        <v>100</v>
      </c>
      <c r="F571" s="118">
        <v>1700</v>
      </c>
      <c r="G571" s="69" t="s">
        <v>627</v>
      </c>
      <c r="H571" s="78"/>
    </row>
    <row r="572" spans="1:11" s="20" customFormat="1" x14ac:dyDescent="0.2">
      <c r="A572" s="265" t="s">
        <v>640</v>
      </c>
      <c r="B572" s="224">
        <v>300000</v>
      </c>
      <c r="C572" s="224">
        <v>97843.02</v>
      </c>
      <c r="D572" s="224">
        <v>97843.02</v>
      </c>
      <c r="E572" s="68">
        <f t="shared" si="25"/>
        <v>100</v>
      </c>
      <c r="F572" s="118">
        <v>1700</v>
      </c>
      <c r="G572" s="69" t="s">
        <v>627</v>
      </c>
      <c r="H572" s="78"/>
    </row>
    <row r="573" spans="1:11" s="20" customFormat="1" x14ac:dyDescent="0.2">
      <c r="A573" s="265" t="s">
        <v>641</v>
      </c>
      <c r="B573" s="224">
        <v>100000</v>
      </c>
      <c r="C573" s="224">
        <v>100000</v>
      </c>
      <c r="D573" s="224">
        <v>99900</v>
      </c>
      <c r="E573" s="68">
        <f t="shared" si="25"/>
        <v>99.9</v>
      </c>
      <c r="F573" s="118">
        <v>1700</v>
      </c>
      <c r="G573" s="69" t="s">
        <v>627</v>
      </c>
      <c r="H573" s="78"/>
    </row>
    <row r="574" spans="1:11" s="20" customFormat="1" x14ac:dyDescent="0.2">
      <c r="A574" s="265" t="s">
        <v>642</v>
      </c>
      <c r="B574" s="224">
        <v>56000</v>
      </c>
      <c r="C574" s="224">
        <v>56000</v>
      </c>
      <c r="D574" s="224">
        <v>49890.31</v>
      </c>
      <c r="E574" s="68">
        <f t="shared" si="25"/>
        <v>89.089839285714277</v>
      </c>
      <c r="F574" s="118">
        <v>1700</v>
      </c>
      <c r="G574" s="69" t="s">
        <v>627</v>
      </c>
      <c r="H574" s="78"/>
    </row>
    <row r="575" spans="1:11" s="20" customFormat="1" x14ac:dyDescent="0.2">
      <c r="A575" s="265" t="s">
        <v>643</v>
      </c>
      <c r="B575" s="224">
        <v>0</v>
      </c>
      <c r="C575" s="224">
        <v>3750000</v>
      </c>
      <c r="D575" s="224">
        <v>3745441.69</v>
      </c>
      <c r="E575" s="68">
        <f t="shared" si="25"/>
        <v>99.878445066666671</v>
      </c>
      <c r="F575" s="118">
        <v>1700</v>
      </c>
      <c r="G575" s="69" t="s">
        <v>627</v>
      </c>
      <c r="H575" s="78"/>
    </row>
    <row r="576" spans="1:11" s="20" customFormat="1" x14ac:dyDescent="0.2">
      <c r="A576" s="265" t="s">
        <v>644</v>
      </c>
      <c r="B576" s="224">
        <v>700000</v>
      </c>
      <c r="C576" s="224">
        <v>692576</v>
      </c>
      <c r="D576" s="224">
        <v>692576</v>
      </c>
      <c r="E576" s="68">
        <f t="shared" si="25"/>
        <v>100</v>
      </c>
      <c r="F576" s="118">
        <v>1700</v>
      </c>
      <c r="G576" s="69" t="s">
        <v>627</v>
      </c>
      <c r="H576" s="78"/>
    </row>
    <row r="577" spans="1:8" s="20" customFormat="1" x14ac:dyDescent="0.2">
      <c r="A577" s="265" t="s">
        <v>645</v>
      </c>
      <c r="B577" s="224">
        <v>1500000</v>
      </c>
      <c r="C577" s="224">
        <v>2250000</v>
      </c>
      <c r="D577" s="224">
        <v>2250000</v>
      </c>
      <c r="E577" s="68">
        <f t="shared" si="25"/>
        <v>100</v>
      </c>
      <c r="F577" s="118">
        <v>1700</v>
      </c>
      <c r="G577" s="69" t="s">
        <v>627</v>
      </c>
      <c r="H577" s="78"/>
    </row>
    <row r="578" spans="1:8" s="20" customFormat="1" x14ac:dyDescent="0.2">
      <c r="A578" s="265" t="s">
        <v>646</v>
      </c>
      <c r="B578" s="224">
        <v>150000</v>
      </c>
      <c r="C578" s="224">
        <v>104507.7</v>
      </c>
      <c r="D578" s="224">
        <v>104507.7</v>
      </c>
      <c r="E578" s="68">
        <f t="shared" si="25"/>
        <v>100</v>
      </c>
      <c r="F578" s="118">
        <v>1700</v>
      </c>
      <c r="G578" s="69" t="s">
        <v>627</v>
      </c>
      <c r="H578" s="78"/>
    </row>
    <row r="579" spans="1:8" s="20" customFormat="1" x14ac:dyDescent="0.2">
      <c r="A579" s="265" t="s">
        <v>647</v>
      </c>
      <c r="B579" s="224">
        <v>180000</v>
      </c>
      <c r="C579" s="224">
        <v>179314.42</v>
      </c>
      <c r="D579" s="224">
        <v>179314.42</v>
      </c>
      <c r="E579" s="68">
        <f t="shared" si="25"/>
        <v>100</v>
      </c>
      <c r="F579" s="118">
        <v>1700</v>
      </c>
      <c r="G579" s="69" t="s">
        <v>627</v>
      </c>
      <c r="H579" s="78"/>
    </row>
    <row r="580" spans="1:8" s="20" customFormat="1" x14ac:dyDescent="0.2">
      <c r="A580" s="265" t="s">
        <v>648</v>
      </c>
      <c r="B580" s="224">
        <v>0</v>
      </c>
      <c r="C580" s="224">
        <v>450120</v>
      </c>
      <c r="D580" s="224">
        <v>450120</v>
      </c>
      <c r="E580" s="68">
        <f t="shared" si="25"/>
        <v>100</v>
      </c>
      <c r="F580" s="118">
        <v>1700</v>
      </c>
      <c r="G580" s="69" t="s">
        <v>627</v>
      </c>
      <c r="H580" s="78"/>
    </row>
    <row r="581" spans="1:8" s="20" customFormat="1" x14ac:dyDescent="0.2">
      <c r="A581" s="265" t="s">
        <v>649</v>
      </c>
      <c r="B581" s="224">
        <v>0</v>
      </c>
      <c r="C581" s="224">
        <v>1533000</v>
      </c>
      <c r="D581" s="224">
        <v>1533000</v>
      </c>
      <c r="E581" s="68">
        <f t="shared" si="25"/>
        <v>100</v>
      </c>
      <c r="F581" s="118">
        <v>1700</v>
      </c>
      <c r="G581" s="69" t="s">
        <v>627</v>
      </c>
      <c r="H581" s="78"/>
    </row>
    <row r="582" spans="1:8" s="20" customFormat="1" x14ac:dyDescent="0.2">
      <c r="A582" s="265" t="s">
        <v>650</v>
      </c>
      <c r="B582" s="224">
        <v>0</v>
      </c>
      <c r="C582" s="224">
        <f>1911100.59+89899.41</f>
        <v>2001000</v>
      </c>
      <c r="D582" s="224">
        <v>1911100.59</v>
      </c>
      <c r="E582" s="68">
        <f t="shared" si="25"/>
        <v>95.50727586206898</v>
      </c>
      <c r="F582" s="118">
        <v>1700</v>
      </c>
      <c r="G582" s="69" t="s">
        <v>627</v>
      </c>
      <c r="H582" s="78"/>
    </row>
    <row r="583" spans="1:8" s="20" customFormat="1" x14ac:dyDescent="0.2">
      <c r="A583" s="265" t="s">
        <v>651</v>
      </c>
      <c r="B583" s="224">
        <v>0</v>
      </c>
      <c r="C583" s="224">
        <v>1381868.59</v>
      </c>
      <c r="D583" s="224">
        <v>1381868.59</v>
      </c>
      <c r="E583" s="68">
        <f t="shared" si="25"/>
        <v>100</v>
      </c>
      <c r="F583" s="118">
        <v>1700</v>
      </c>
      <c r="G583" s="69" t="s">
        <v>627</v>
      </c>
      <c r="H583" s="78"/>
    </row>
    <row r="584" spans="1:8" s="20" customFormat="1" x14ac:dyDescent="0.2">
      <c r="A584" s="265" t="s">
        <v>652</v>
      </c>
      <c r="B584" s="224">
        <v>0</v>
      </c>
      <c r="C584" s="224">
        <v>106036</v>
      </c>
      <c r="D584" s="224">
        <v>106036</v>
      </c>
      <c r="E584" s="68">
        <f t="shared" si="25"/>
        <v>100</v>
      </c>
      <c r="F584" s="118">
        <v>1700</v>
      </c>
      <c r="G584" s="69" t="s">
        <v>627</v>
      </c>
      <c r="H584" s="78"/>
    </row>
    <row r="585" spans="1:8" s="20" customFormat="1" x14ac:dyDescent="0.2">
      <c r="A585" s="265" t="s">
        <v>653</v>
      </c>
      <c r="B585" s="224">
        <v>0</v>
      </c>
      <c r="C585" s="224">
        <v>176393.9</v>
      </c>
      <c r="D585" s="224">
        <v>176393.9</v>
      </c>
      <c r="E585" s="68">
        <f t="shared" si="25"/>
        <v>100</v>
      </c>
      <c r="F585" s="118">
        <v>1700</v>
      </c>
      <c r="G585" s="69" t="s">
        <v>627</v>
      </c>
      <c r="H585" s="78"/>
    </row>
    <row r="586" spans="1:8" s="20" customFormat="1" x14ac:dyDescent="0.2">
      <c r="A586" s="265" t="s">
        <v>654</v>
      </c>
      <c r="B586" s="224">
        <v>0</v>
      </c>
      <c r="C586" s="224">
        <f>189926.44+10073.56</f>
        <v>200000</v>
      </c>
      <c r="D586" s="224">
        <v>189926.44</v>
      </c>
      <c r="E586" s="68">
        <f t="shared" si="25"/>
        <v>94.963220000000007</v>
      </c>
      <c r="F586" s="118">
        <v>1700</v>
      </c>
      <c r="G586" s="69" t="s">
        <v>627</v>
      </c>
      <c r="H586" s="78"/>
    </row>
    <row r="587" spans="1:8" s="20" customFormat="1" x14ac:dyDescent="0.2">
      <c r="A587" s="265" t="s">
        <v>655</v>
      </c>
      <c r="B587" s="224">
        <v>0</v>
      </c>
      <c r="C587" s="224">
        <f>621691+53309</f>
        <v>675000</v>
      </c>
      <c r="D587" s="224">
        <v>621691</v>
      </c>
      <c r="E587" s="68">
        <f t="shared" si="25"/>
        <v>92.102370370370366</v>
      </c>
      <c r="F587" s="118">
        <v>1700</v>
      </c>
      <c r="G587" s="69" t="s">
        <v>627</v>
      </c>
      <c r="H587" s="78"/>
    </row>
    <row r="588" spans="1:8" s="20" customFormat="1" x14ac:dyDescent="0.2">
      <c r="A588" s="265" t="s">
        <v>656</v>
      </c>
      <c r="B588" s="224">
        <v>0</v>
      </c>
      <c r="C588" s="224">
        <f>449031.88+968.12</f>
        <v>450000</v>
      </c>
      <c r="D588" s="224">
        <v>449031.88</v>
      </c>
      <c r="E588" s="68">
        <f t="shared" si="25"/>
        <v>99.78486222222223</v>
      </c>
      <c r="F588" s="118">
        <v>1700</v>
      </c>
      <c r="G588" s="69" t="s">
        <v>627</v>
      </c>
      <c r="H588" s="78"/>
    </row>
    <row r="589" spans="1:8" s="20" customFormat="1" x14ac:dyDescent="0.2">
      <c r="A589" s="265" t="s">
        <v>657</v>
      </c>
      <c r="B589" s="224">
        <v>0</v>
      </c>
      <c r="C589" s="224">
        <v>119635</v>
      </c>
      <c r="D589" s="224">
        <v>119635</v>
      </c>
      <c r="E589" s="68">
        <f t="shared" si="25"/>
        <v>100</v>
      </c>
      <c r="F589" s="118">
        <v>1700</v>
      </c>
      <c r="G589" s="69" t="s">
        <v>627</v>
      </c>
      <c r="H589" s="78"/>
    </row>
    <row r="590" spans="1:8" s="20" customFormat="1" x14ac:dyDescent="0.2">
      <c r="A590" s="265" t="s">
        <v>658</v>
      </c>
      <c r="B590" s="224">
        <v>0</v>
      </c>
      <c r="C590" s="224">
        <v>79430</v>
      </c>
      <c r="D590" s="224">
        <v>79430</v>
      </c>
      <c r="E590" s="68">
        <f t="shared" si="25"/>
        <v>100</v>
      </c>
      <c r="F590" s="118">
        <v>1700</v>
      </c>
      <c r="G590" s="69" t="s">
        <v>627</v>
      </c>
      <c r="H590" s="78"/>
    </row>
    <row r="591" spans="1:8" s="20" customFormat="1" x14ac:dyDescent="0.2">
      <c r="A591" s="265" t="s">
        <v>659</v>
      </c>
      <c r="B591" s="224">
        <v>0</v>
      </c>
      <c r="C591" s="224">
        <v>96800</v>
      </c>
      <c r="D591" s="224">
        <v>96800</v>
      </c>
      <c r="E591" s="68">
        <f t="shared" si="25"/>
        <v>100</v>
      </c>
      <c r="F591" s="118">
        <v>1700</v>
      </c>
      <c r="G591" s="69" t="s">
        <v>627</v>
      </c>
      <c r="H591" s="78"/>
    </row>
    <row r="592" spans="1:8" s="20" customFormat="1" x14ac:dyDescent="0.2">
      <c r="A592" s="265" t="s">
        <v>660</v>
      </c>
      <c r="B592" s="224">
        <v>0</v>
      </c>
      <c r="C592" s="224">
        <v>143083</v>
      </c>
      <c r="D592" s="224">
        <v>143083</v>
      </c>
      <c r="E592" s="68">
        <f t="shared" si="25"/>
        <v>100</v>
      </c>
      <c r="F592" s="118">
        <v>1700</v>
      </c>
      <c r="G592" s="69" t="s">
        <v>627</v>
      </c>
      <c r="H592" s="78"/>
    </row>
    <row r="593" spans="1:12" s="20" customFormat="1" x14ac:dyDescent="0.2">
      <c r="A593" s="265" t="s">
        <v>661</v>
      </c>
      <c r="B593" s="224">
        <v>0</v>
      </c>
      <c r="C593" s="224">
        <v>1833755</v>
      </c>
      <c r="D593" s="224">
        <v>1833755</v>
      </c>
      <c r="E593" s="68">
        <f t="shared" si="25"/>
        <v>100</v>
      </c>
      <c r="F593" s="118">
        <v>1700</v>
      </c>
      <c r="G593" s="69" t="s">
        <v>627</v>
      </c>
      <c r="H593" s="78"/>
    </row>
    <row r="594" spans="1:12" s="20" customFormat="1" x14ac:dyDescent="0.2">
      <c r="A594" s="265" t="s">
        <v>673</v>
      </c>
      <c r="B594" s="224">
        <v>900000</v>
      </c>
      <c r="C594" s="224">
        <v>0</v>
      </c>
      <c r="D594" s="224">
        <v>0</v>
      </c>
      <c r="E594" s="68">
        <v>0</v>
      </c>
      <c r="F594" s="118">
        <v>1700</v>
      </c>
      <c r="G594" s="69" t="s">
        <v>627</v>
      </c>
      <c r="H594" s="78"/>
    </row>
    <row r="595" spans="1:12" s="20" customFormat="1" x14ac:dyDescent="0.2">
      <c r="A595" s="265" t="s">
        <v>674</v>
      </c>
      <c r="B595" s="224">
        <v>120000</v>
      </c>
      <c r="C595" s="224">
        <v>0</v>
      </c>
      <c r="D595" s="224">
        <v>0</v>
      </c>
      <c r="E595" s="68">
        <v>0</v>
      </c>
      <c r="F595" s="118">
        <v>1700</v>
      </c>
      <c r="G595" s="69" t="s">
        <v>627</v>
      </c>
      <c r="H595" s="78"/>
    </row>
    <row r="596" spans="1:12" s="20" customFormat="1" ht="25.5" x14ac:dyDescent="0.2">
      <c r="A596" s="230" t="s">
        <v>628</v>
      </c>
      <c r="B596" s="224">
        <v>0</v>
      </c>
      <c r="C596" s="224">
        <v>700000</v>
      </c>
      <c r="D596" s="224">
        <v>700000</v>
      </c>
      <c r="E596" s="68">
        <f t="shared" si="25"/>
        <v>100</v>
      </c>
      <c r="F596" s="118">
        <v>1702</v>
      </c>
      <c r="G596" s="69" t="s">
        <v>627</v>
      </c>
      <c r="H596" s="78"/>
    </row>
    <row r="597" spans="1:12" s="20" customFormat="1" ht="25.5" x14ac:dyDescent="0.2">
      <c r="A597" s="230" t="s">
        <v>629</v>
      </c>
      <c r="B597" s="224">
        <v>400000</v>
      </c>
      <c r="C597" s="224">
        <v>281820</v>
      </c>
      <c r="D597" s="224">
        <v>281820</v>
      </c>
      <c r="E597" s="68">
        <f t="shared" si="25"/>
        <v>100</v>
      </c>
      <c r="F597" s="118">
        <v>1704</v>
      </c>
      <c r="G597" s="69" t="s">
        <v>627</v>
      </c>
      <c r="H597" s="78"/>
    </row>
    <row r="598" spans="1:12" s="20" customFormat="1" ht="25.5" x14ac:dyDescent="0.2">
      <c r="A598" s="230" t="s">
        <v>630</v>
      </c>
      <c r="B598" s="224">
        <v>0</v>
      </c>
      <c r="C598" s="224">
        <f>126884.2+115.8</f>
        <v>127000</v>
      </c>
      <c r="D598" s="224">
        <v>126884.2</v>
      </c>
      <c r="E598" s="68">
        <f t="shared" si="25"/>
        <v>99.908818897637801</v>
      </c>
      <c r="F598" s="118">
        <v>1704</v>
      </c>
      <c r="G598" s="69" t="s">
        <v>627</v>
      </c>
      <c r="H598" s="78"/>
    </row>
    <row r="599" spans="1:12" s="20" customFormat="1" ht="25.5" x14ac:dyDescent="0.2">
      <c r="A599" s="230" t="s">
        <v>631</v>
      </c>
      <c r="B599" s="224">
        <v>0</v>
      </c>
      <c r="C599" s="224">
        <v>35376.1</v>
      </c>
      <c r="D599" s="224">
        <v>35376.1</v>
      </c>
      <c r="E599" s="68">
        <f t="shared" si="25"/>
        <v>100</v>
      </c>
      <c r="F599" s="118">
        <v>1704</v>
      </c>
      <c r="G599" s="69" t="s">
        <v>627</v>
      </c>
      <c r="H599" s="78"/>
    </row>
    <row r="600" spans="1:12" s="20" customFormat="1" ht="25.5" x14ac:dyDescent="0.2">
      <c r="A600" s="230" t="s">
        <v>675</v>
      </c>
      <c r="B600" s="224">
        <v>320000</v>
      </c>
      <c r="C600" s="224">
        <v>0</v>
      </c>
      <c r="D600" s="224">
        <v>0</v>
      </c>
      <c r="E600" s="68">
        <v>0</v>
      </c>
      <c r="F600" s="118">
        <v>1704</v>
      </c>
      <c r="G600" s="69" t="s">
        <v>627</v>
      </c>
      <c r="H600" s="78"/>
    </row>
    <row r="601" spans="1:12" s="20" customFormat="1" x14ac:dyDescent="0.2">
      <c r="A601" s="230" t="s">
        <v>676</v>
      </c>
      <c r="B601" s="224">
        <v>10500000</v>
      </c>
      <c r="C601" s="224">
        <v>0</v>
      </c>
      <c r="D601" s="224">
        <v>0</v>
      </c>
      <c r="E601" s="68">
        <v>0</v>
      </c>
      <c r="F601" s="118">
        <v>1704</v>
      </c>
      <c r="G601" s="69" t="s">
        <v>627</v>
      </c>
      <c r="H601" s="78"/>
    </row>
    <row r="602" spans="1:12" s="20" customFormat="1" ht="25.5" x14ac:dyDescent="0.2">
      <c r="A602" s="230" t="s">
        <v>677</v>
      </c>
      <c r="B602" s="224">
        <v>4000000</v>
      </c>
      <c r="C602" s="224">
        <v>0</v>
      </c>
      <c r="D602" s="224">
        <v>0</v>
      </c>
      <c r="E602" s="68">
        <v>0</v>
      </c>
      <c r="F602" s="118">
        <v>1704</v>
      </c>
      <c r="G602" s="69" t="s">
        <v>627</v>
      </c>
      <c r="H602" s="78"/>
      <c r="I602" s="191" t="s">
        <v>38</v>
      </c>
      <c r="J602" s="241">
        <f>SUM(B521:B531)+SUM(B552:B560)</f>
        <v>74364000</v>
      </c>
      <c r="K602" s="241">
        <f t="shared" ref="K602:L602" si="26">SUM(C521:C531)+SUM(C552:C560)</f>
        <v>88739342.00999999</v>
      </c>
      <c r="L602" s="241">
        <f t="shared" si="26"/>
        <v>59389551.719999991</v>
      </c>
    </row>
    <row r="603" spans="1:12" s="20" customFormat="1" ht="25.5" x14ac:dyDescent="0.2">
      <c r="A603" s="230" t="s">
        <v>678</v>
      </c>
      <c r="B603" s="224">
        <v>1000000</v>
      </c>
      <c r="C603" s="224">
        <v>0</v>
      </c>
      <c r="D603" s="224">
        <v>0</v>
      </c>
      <c r="E603" s="68">
        <v>0</v>
      </c>
      <c r="F603" s="118">
        <v>1704</v>
      </c>
      <c r="G603" s="69" t="s">
        <v>627</v>
      </c>
      <c r="H603" s="78"/>
      <c r="I603" s="249" t="s">
        <v>63</v>
      </c>
      <c r="J603" s="278">
        <f>SUM(B532:B534)+SUM(B561)</f>
        <v>0</v>
      </c>
      <c r="K603" s="278">
        <f>SUM(C532:C534)+SUM(C561)</f>
        <v>19078488.279999997</v>
      </c>
      <c r="L603" s="278">
        <f>SUM(D532:D534)+SUM(D561)</f>
        <v>12853452.309999999</v>
      </c>
    </row>
    <row r="604" spans="1:12" s="20" customFormat="1" x14ac:dyDescent="0.2">
      <c r="A604" s="230" t="s">
        <v>632</v>
      </c>
      <c r="B604" s="224">
        <v>750000</v>
      </c>
      <c r="C604" s="224">
        <v>585996.4</v>
      </c>
      <c r="D604" s="224">
        <v>585996.4</v>
      </c>
      <c r="E604" s="68">
        <f t="shared" si="25"/>
        <v>100</v>
      </c>
      <c r="F604" s="118">
        <v>1704</v>
      </c>
      <c r="G604" s="69" t="s">
        <v>627</v>
      </c>
      <c r="H604" s="78"/>
      <c r="I604" s="281" t="s">
        <v>51</v>
      </c>
      <c r="J604" s="280">
        <f>SUM(B535:B550)</f>
        <v>12359000</v>
      </c>
      <c r="K604" s="280">
        <f>SUM(C535:C550)</f>
        <v>4787990.0999999996</v>
      </c>
      <c r="L604" s="280">
        <f>SUM(D535:D550)</f>
        <v>4487490.0999999996</v>
      </c>
    </row>
    <row r="605" spans="1:12" s="20" customFormat="1" ht="25.5" x14ac:dyDescent="0.2">
      <c r="A605" s="230" t="s">
        <v>633</v>
      </c>
      <c r="B605" s="224">
        <v>400000</v>
      </c>
      <c r="C605" s="224">
        <v>400000</v>
      </c>
      <c r="D605" s="224">
        <v>400000</v>
      </c>
      <c r="E605" s="68">
        <f t="shared" si="25"/>
        <v>100</v>
      </c>
      <c r="F605" s="118">
        <v>1704</v>
      </c>
      <c r="G605" s="69" t="s">
        <v>627</v>
      </c>
      <c r="H605" s="78"/>
      <c r="I605" s="69" t="s">
        <v>688</v>
      </c>
      <c r="J605" s="279">
        <f>SUM(B568:B608)</f>
        <v>22668000</v>
      </c>
      <c r="K605" s="279">
        <f>SUM(C568:C608)</f>
        <v>23714540.32</v>
      </c>
      <c r="L605" s="279">
        <f>SUM(D568:D608)</f>
        <v>23548597.43</v>
      </c>
    </row>
    <row r="606" spans="1:12" s="20" customFormat="1" ht="25.5" x14ac:dyDescent="0.2">
      <c r="A606" s="230" t="s">
        <v>634</v>
      </c>
      <c r="B606" s="224">
        <v>0</v>
      </c>
      <c r="C606" s="224">
        <v>356950</v>
      </c>
      <c r="D606" s="224">
        <v>356950</v>
      </c>
      <c r="E606" s="68">
        <f t="shared" si="25"/>
        <v>100</v>
      </c>
      <c r="F606" s="118">
        <v>1704</v>
      </c>
      <c r="G606" s="69" t="s">
        <v>627</v>
      </c>
      <c r="H606" s="78"/>
      <c r="I606" s="93"/>
      <c r="J606" s="240">
        <f>SUM(J602:J605)</f>
        <v>109391000</v>
      </c>
      <c r="K606" s="240">
        <f t="shared" ref="K606:L606" si="27">SUM(K602:K605)</f>
        <v>136320360.70999998</v>
      </c>
      <c r="L606" s="240">
        <f t="shared" si="27"/>
        <v>100279091.55999997</v>
      </c>
    </row>
    <row r="607" spans="1:12" s="20" customFormat="1" ht="13.5" customHeight="1" x14ac:dyDescent="0.2">
      <c r="A607" s="230" t="s">
        <v>635</v>
      </c>
      <c r="B607" s="224">
        <v>0</v>
      </c>
      <c r="C607" s="224">
        <v>701800</v>
      </c>
      <c r="D607" s="224">
        <v>701800</v>
      </c>
      <c r="E607" s="68">
        <f t="shared" si="25"/>
        <v>100</v>
      </c>
      <c r="F607" s="118">
        <v>1704</v>
      </c>
      <c r="G607" s="69" t="s">
        <v>627</v>
      </c>
      <c r="H607" s="78"/>
    </row>
    <row r="608" spans="1:12" s="20" customFormat="1" ht="26.25" thickBot="1" x14ac:dyDescent="0.25">
      <c r="A608" s="315" t="s">
        <v>636</v>
      </c>
      <c r="B608" s="222">
        <v>0</v>
      </c>
      <c r="C608" s="222">
        <v>190502</v>
      </c>
      <c r="D608" s="222">
        <v>190502</v>
      </c>
      <c r="E608" s="223">
        <f t="shared" si="25"/>
        <v>100</v>
      </c>
      <c r="F608" s="118">
        <v>1704</v>
      </c>
      <c r="G608" s="69" t="s">
        <v>627</v>
      </c>
      <c r="H608" s="78"/>
    </row>
    <row r="609" spans="1:12" s="20" customFormat="1" ht="13.5" thickTop="1" x14ac:dyDescent="0.2">
      <c r="B609" s="129"/>
      <c r="C609" s="129"/>
      <c r="D609" s="129"/>
      <c r="E609" s="74"/>
      <c r="F609" s="118"/>
      <c r="G609" s="78"/>
      <c r="H609" s="78"/>
    </row>
    <row r="610" spans="1:12" s="20" customFormat="1" ht="18.75" thickBot="1" x14ac:dyDescent="0.25">
      <c r="A610" s="84" t="s">
        <v>23</v>
      </c>
      <c r="B610" s="85">
        <f>SUM(B551,B520,B567)</f>
        <v>109391000</v>
      </c>
      <c r="C610" s="85">
        <f>SUM(C551,C520,C567)</f>
        <v>136320360.71000001</v>
      </c>
      <c r="D610" s="85">
        <f>SUM(D551,D520,D567)</f>
        <v>100279091.56</v>
      </c>
      <c r="E610" s="86">
        <f>D610/C610*100</f>
        <v>73.561345522939078</v>
      </c>
      <c r="F610" s="118"/>
      <c r="G610" s="78"/>
      <c r="H610" s="78"/>
    </row>
    <row r="611" spans="1:12" s="20" customFormat="1" ht="13.5" thickTop="1" x14ac:dyDescent="0.2">
      <c r="E611" s="74"/>
      <c r="F611" s="118"/>
      <c r="G611" s="78"/>
      <c r="H611" s="78"/>
    </row>
    <row r="612" spans="1:12" s="20" customFormat="1" x14ac:dyDescent="0.2">
      <c r="E612" s="74"/>
      <c r="F612" s="118"/>
      <c r="G612" s="78"/>
      <c r="H612" s="78"/>
    </row>
    <row r="613" spans="1:12" s="20" customFormat="1" ht="18" x14ac:dyDescent="0.25">
      <c r="A613" s="1" t="s">
        <v>147</v>
      </c>
      <c r="B613" s="162"/>
      <c r="C613" s="9"/>
      <c r="D613" s="145"/>
      <c r="E613" s="9"/>
      <c r="F613" s="118"/>
      <c r="G613" s="78"/>
      <c r="H613" s="78"/>
    </row>
    <row r="614" spans="1:12" s="20" customFormat="1" ht="15.75" thickBot="1" x14ac:dyDescent="0.3">
      <c r="A614" s="2" t="s">
        <v>97</v>
      </c>
      <c r="B614" s="162"/>
      <c r="C614" s="9"/>
      <c r="D614" s="145"/>
      <c r="E614" s="9" t="s">
        <v>18</v>
      </c>
      <c r="F614" s="118"/>
      <c r="G614" s="78"/>
      <c r="H614" s="78"/>
    </row>
    <row r="615" spans="1:12" s="20" customFormat="1" ht="14.25" thickTop="1" thickBot="1" x14ac:dyDescent="0.25">
      <c r="A615" s="182" t="s">
        <v>5</v>
      </c>
      <c r="B615" s="307" t="s">
        <v>0</v>
      </c>
      <c r="C615" s="308" t="s">
        <v>1</v>
      </c>
      <c r="D615" s="309" t="s">
        <v>4</v>
      </c>
      <c r="E615" s="314" t="s">
        <v>6</v>
      </c>
      <c r="F615" s="118"/>
      <c r="G615" s="78"/>
      <c r="H615" s="78"/>
    </row>
    <row r="616" spans="1:12" s="20" customFormat="1" ht="15.75" thickTop="1" x14ac:dyDescent="0.25">
      <c r="A616" s="47" t="s">
        <v>148</v>
      </c>
      <c r="B616" s="233">
        <f>SUM(B617:B617)</f>
        <v>0</v>
      </c>
      <c r="C616" s="233">
        <f>SUM(C617:C617)</f>
        <v>136650</v>
      </c>
      <c r="D616" s="233">
        <f>SUM(D617:D617)</f>
        <v>0</v>
      </c>
      <c r="E616" s="263">
        <f>D616/C616*100</f>
        <v>0</v>
      </c>
      <c r="F616" s="118"/>
      <c r="G616" s="78"/>
      <c r="H616" s="78"/>
      <c r="I616" s="281" t="s">
        <v>51</v>
      </c>
      <c r="J616" s="280">
        <f>SUM(B617:B617)</f>
        <v>0</v>
      </c>
      <c r="K616" s="280">
        <f>SUM(C617:C617)</f>
        <v>136650</v>
      </c>
      <c r="L616" s="280">
        <f>SUM(D617:D617)</f>
        <v>0</v>
      </c>
    </row>
    <row r="617" spans="1:12" s="20" customFormat="1" ht="15" thickBot="1" x14ac:dyDescent="0.25">
      <c r="A617" s="297" t="s">
        <v>405</v>
      </c>
      <c r="B617" s="296">
        <v>0</v>
      </c>
      <c r="C617" s="296">
        <v>136650</v>
      </c>
      <c r="D617" s="296">
        <v>0</v>
      </c>
      <c r="E617" s="223">
        <f t="shared" ref="E617" si="28">D617/C617*100</f>
        <v>0</v>
      </c>
      <c r="F617" s="118">
        <v>101180</v>
      </c>
      <c r="G617" s="251" t="s">
        <v>208</v>
      </c>
      <c r="J617" s="240">
        <f>SUM(J616)</f>
        <v>0</v>
      </c>
      <c r="K617" s="240">
        <f t="shared" ref="K617:L617" si="29">SUM(K616)</f>
        <v>136650</v>
      </c>
      <c r="L617" s="240">
        <f t="shared" si="29"/>
        <v>0</v>
      </c>
    </row>
    <row r="618" spans="1:12" s="20" customFormat="1" ht="15.75" thickTop="1" x14ac:dyDescent="0.25">
      <c r="A618" s="11"/>
      <c r="B618" s="166"/>
      <c r="C618" s="166"/>
      <c r="D618" s="166"/>
      <c r="E618" s="154"/>
      <c r="F618" s="118"/>
      <c r="G618" s="78"/>
    </row>
    <row r="619" spans="1:12" s="20" customFormat="1" ht="18.75" thickBot="1" x14ac:dyDescent="0.25">
      <c r="A619" s="17" t="s">
        <v>149</v>
      </c>
      <c r="B619" s="164">
        <f>B616</f>
        <v>0</v>
      </c>
      <c r="C619" s="164">
        <f>C616</f>
        <v>136650</v>
      </c>
      <c r="D619" s="164">
        <f>D616</f>
        <v>0</v>
      </c>
      <c r="E619" s="86">
        <f>D619/C619*100</f>
        <v>0</v>
      </c>
      <c r="F619" s="118"/>
      <c r="G619" s="78"/>
    </row>
    <row r="620" spans="1:12" s="20" customFormat="1" ht="13.5" thickTop="1" x14ac:dyDescent="0.2">
      <c r="E620" s="74"/>
      <c r="F620" s="118"/>
      <c r="G620" s="78"/>
    </row>
    <row r="621" spans="1:12" s="20" customFormat="1" x14ac:dyDescent="0.2">
      <c r="E621" s="74"/>
      <c r="F621" s="118"/>
      <c r="G621" s="78"/>
    </row>
    <row r="622" spans="1:12" s="20" customFormat="1" ht="18" x14ac:dyDescent="0.25">
      <c r="A622" s="1" t="s">
        <v>150</v>
      </c>
      <c r="B622" s="162"/>
      <c r="C622" s="9"/>
      <c r="D622" s="145"/>
      <c r="E622" s="9"/>
      <c r="F622" s="118"/>
      <c r="G622" s="78"/>
    </row>
    <row r="623" spans="1:12" s="20" customFormat="1" ht="15.75" thickBot="1" x14ac:dyDescent="0.3">
      <c r="A623" s="2" t="s">
        <v>97</v>
      </c>
      <c r="B623" s="162"/>
      <c r="C623" s="9"/>
      <c r="D623" s="145"/>
      <c r="E623" s="9" t="s">
        <v>18</v>
      </c>
      <c r="F623" s="118"/>
      <c r="G623" s="78"/>
    </row>
    <row r="624" spans="1:12" s="20" customFormat="1" ht="14.25" thickTop="1" thickBot="1" x14ac:dyDescent="0.25">
      <c r="A624" s="182" t="s">
        <v>5</v>
      </c>
      <c r="B624" s="307" t="s">
        <v>0</v>
      </c>
      <c r="C624" s="308" t="s">
        <v>1</v>
      </c>
      <c r="D624" s="309" t="s">
        <v>4</v>
      </c>
      <c r="E624" s="314" t="s">
        <v>6</v>
      </c>
      <c r="F624" s="118"/>
      <c r="G624" s="78"/>
    </row>
    <row r="625" spans="1:12" s="20" customFormat="1" ht="15.75" thickTop="1" x14ac:dyDescent="0.25">
      <c r="A625" s="183" t="s">
        <v>70</v>
      </c>
      <c r="B625" s="163">
        <f>SUM(B626:B628)</f>
        <v>0</v>
      </c>
      <c r="C625" s="163">
        <f>SUM(C626:C628)</f>
        <v>981303.54</v>
      </c>
      <c r="D625" s="163">
        <f>SUM(D626:D628)</f>
        <v>891802.54</v>
      </c>
      <c r="E625" s="263">
        <f t="shared" ref="E625:E628" si="30">D625/C625*100</f>
        <v>90.87937662998749</v>
      </c>
      <c r="F625" s="118"/>
      <c r="G625" s="78"/>
    </row>
    <row r="626" spans="1:12" s="20" customFormat="1" x14ac:dyDescent="0.2">
      <c r="A626" s="298" t="s">
        <v>72</v>
      </c>
      <c r="B626" s="295">
        <v>0</v>
      </c>
      <c r="C626" s="295">
        <v>813273.54</v>
      </c>
      <c r="D626" s="295">
        <v>813273.54</v>
      </c>
      <c r="E626" s="68">
        <f t="shared" si="30"/>
        <v>100</v>
      </c>
      <c r="F626" s="118">
        <v>100581</v>
      </c>
      <c r="G626" s="251" t="s">
        <v>88</v>
      </c>
    </row>
    <row r="627" spans="1:12" s="20" customFormat="1" x14ac:dyDescent="0.2">
      <c r="A627" s="298" t="s">
        <v>406</v>
      </c>
      <c r="B627" s="295">
        <v>0</v>
      </c>
      <c r="C627" s="295">
        <v>150000</v>
      </c>
      <c r="D627" s="295">
        <v>60500</v>
      </c>
      <c r="E627" s="68">
        <f t="shared" si="30"/>
        <v>40.333333333333329</v>
      </c>
      <c r="F627" s="118">
        <v>101118</v>
      </c>
      <c r="G627" s="251" t="s">
        <v>204</v>
      </c>
      <c r="H627" s="281"/>
      <c r="I627" s="280"/>
      <c r="J627" s="280"/>
      <c r="K627" s="280"/>
    </row>
    <row r="628" spans="1:12" s="20" customFormat="1" ht="13.5" thickBot="1" x14ac:dyDescent="0.25">
      <c r="A628" s="297" t="s">
        <v>407</v>
      </c>
      <c r="B628" s="296">
        <v>0</v>
      </c>
      <c r="C628" s="296">
        <v>18030</v>
      </c>
      <c r="D628" s="296">
        <v>18029</v>
      </c>
      <c r="E628" s="223">
        <f t="shared" si="30"/>
        <v>99.994453688297284</v>
      </c>
      <c r="F628" s="118">
        <v>101119</v>
      </c>
      <c r="G628" s="251" t="s">
        <v>105</v>
      </c>
      <c r="H628" s="281"/>
      <c r="I628" s="281" t="s">
        <v>51</v>
      </c>
      <c r="J628" s="280">
        <f>SUM(B625)</f>
        <v>0</v>
      </c>
      <c r="K628" s="280">
        <f>SUM(C625)</f>
        <v>981303.54</v>
      </c>
      <c r="L628" s="280">
        <f>SUM(D625)</f>
        <v>891802.54</v>
      </c>
    </row>
    <row r="629" spans="1:12" s="20" customFormat="1" ht="15.75" thickTop="1" x14ac:dyDescent="0.25">
      <c r="A629" s="11"/>
      <c r="B629" s="166"/>
      <c r="C629" s="166"/>
      <c r="D629" s="166"/>
      <c r="E629" s="154"/>
      <c r="F629" s="118"/>
      <c r="G629" s="78"/>
      <c r="J629" s="240">
        <f>SUM(J628)</f>
        <v>0</v>
      </c>
      <c r="K629" s="240">
        <f>SUM(K628)</f>
        <v>981303.54</v>
      </c>
      <c r="L629" s="240">
        <f>SUM(L628)</f>
        <v>891802.54</v>
      </c>
    </row>
    <row r="630" spans="1:12" s="20" customFormat="1" ht="18.75" thickBot="1" x14ac:dyDescent="0.25">
      <c r="A630" s="17" t="s">
        <v>71</v>
      </c>
      <c r="B630" s="164">
        <f>B625</f>
        <v>0</v>
      </c>
      <c r="C630" s="164">
        <f>C625</f>
        <v>981303.54</v>
      </c>
      <c r="D630" s="164">
        <f>D625</f>
        <v>891802.54</v>
      </c>
      <c r="E630" s="151">
        <v>0</v>
      </c>
      <c r="F630" s="118"/>
      <c r="G630" s="78"/>
    </row>
    <row r="631" spans="1:12" s="20" customFormat="1" ht="13.5" customHeight="1" thickTop="1" x14ac:dyDescent="0.2">
      <c r="A631" s="18"/>
      <c r="B631" s="165"/>
      <c r="C631" s="165"/>
      <c r="D631" s="165"/>
      <c r="E631" s="152"/>
      <c r="F631" s="118"/>
      <c r="G631" s="78"/>
    </row>
    <row r="632" spans="1:12" s="20" customFormat="1" ht="12.75" customHeight="1" x14ac:dyDescent="0.2">
      <c r="A632" s="18"/>
      <c r="B632" s="165"/>
      <c r="C632" s="165"/>
      <c r="D632" s="165"/>
      <c r="E632" s="152"/>
      <c r="F632" s="118"/>
      <c r="G632" s="78"/>
    </row>
    <row r="633" spans="1:12" s="20" customFormat="1" ht="18" x14ac:dyDescent="0.25">
      <c r="A633" s="1" t="s">
        <v>151</v>
      </c>
      <c r="B633" s="162"/>
      <c r="C633" s="9"/>
      <c r="D633" s="145"/>
      <c r="E633" s="9"/>
      <c r="F633" s="118"/>
      <c r="G633" s="78"/>
    </row>
    <row r="634" spans="1:12" s="20" customFormat="1" ht="15.75" thickBot="1" x14ac:dyDescent="0.3">
      <c r="A634" s="2" t="s">
        <v>97</v>
      </c>
      <c r="B634" s="162"/>
      <c r="C634" s="9"/>
      <c r="D634" s="145"/>
      <c r="E634" s="9" t="s">
        <v>18</v>
      </c>
      <c r="F634" s="118"/>
      <c r="G634" s="78"/>
    </row>
    <row r="635" spans="1:12" s="20" customFormat="1" ht="14.25" thickTop="1" thickBot="1" x14ac:dyDescent="0.25">
      <c r="A635" s="182" t="s">
        <v>5</v>
      </c>
      <c r="B635" s="307" t="s">
        <v>0</v>
      </c>
      <c r="C635" s="308" t="s">
        <v>1</v>
      </c>
      <c r="D635" s="309" t="s">
        <v>4</v>
      </c>
      <c r="E635" s="314" t="s">
        <v>6</v>
      </c>
      <c r="F635" s="118"/>
      <c r="G635" s="78"/>
    </row>
    <row r="636" spans="1:12" s="20" customFormat="1" ht="15.75" thickTop="1" x14ac:dyDescent="0.25">
      <c r="A636" s="183" t="s">
        <v>107</v>
      </c>
      <c r="B636" s="163">
        <f>SUM(B637:B637)</f>
        <v>0</v>
      </c>
      <c r="C636" s="163">
        <f>SUM(C637:C637)</f>
        <v>223850</v>
      </c>
      <c r="D636" s="163">
        <f>SUM(D637:D637)</f>
        <v>0</v>
      </c>
      <c r="E636" s="80">
        <f>D636/C636*100</f>
        <v>0</v>
      </c>
      <c r="F636" s="118"/>
      <c r="G636" s="78"/>
    </row>
    <row r="637" spans="1:12" s="20" customFormat="1" ht="13.5" thickBot="1" x14ac:dyDescent="0.25">
      <c r="A637" s="303" t="s">
        <v>408</v>
      </c>
      <c r="B637" s="296">
        <v>0</v>
      </c>
      <c r="C637" s="296">
        <v>223850</v>
      </c>
      <c r="D637" s="296">
        <v>0</v>
      </c>
      <c r="E637" s="223">
        <f>D637/C637*100</f>
        <v>0</v>
      </c>
      <c r="F637" s="118">
        <v>101135</v>
      </c>
      <c r="G637" s="251" t="s">
        <v>204</v>
      </c>
      <c r="I637" s="281" t="s">
        <v>51</v>
      </c>
      <c r="J637" s="280">
        <f>SUM(B637)</f>
        <v>0</v>
      </c>
      <c r="K637" s="280">
        <f>SUM(C637)</f>
        <v>223850</v>
      </c>
      <c r="L637" s="280">
        <f>SUM(D637)</f>
        <v>0</v>
      </c>
    </row>
    <row r="638" spans="1:12" s="20" customFormat="1" ht="15.75" thickTop="1" x14ac:dyDescent="0.25">
      <c r="A638" s="11"/>
      <c r="B638" s="166"/>
      <c r="C638" s="166"/>
      <c r="D638" s="166"/>
      <c r="E638" s="154"/>
      <c r="F638" s="118"/>
      <c r="G638" s="78"/>
      <c r="J638" s="240">
        <f>SUM(J637)</f>
        <v>0</v>
      </c>
      <c r="K638" s="240">
        <f>SUM(K637)</f>
        <v>223850</v>
      </c>
      <c r="L638" s="240">
        <f t="shared" ref="L638" si="31">SUM(L637)</f>
        <v>0</v>
      </c>
    </row>
    <row r="639" spans="1:12" s="20" customFormat="1" ht="18.75" thickBot="1" x14ac:dyDescent="0.25">
      <c r="A639" s="17" t="s">
        <v>108</v>
      </c>
      <c r="B639" s="164">
        <f>B636</f>
        <v>0</v>
      </c>
      <c r="C639" s="164">
        <f>C636</f>
        <v>223850</v>
      </c>
      <c r="D639" s="164">
        <f>D636</f>
        <v>0</v>
      </c>
      <c r="E639" s="86">
        <f>D639/C639*100</f>
        <v>0</v>
      </c>
      <c r="F639" s="118"/>
      <c r="G639" s="78"/>
      <c r="H639" s="78"/>
    </row>
    <row r="640" spans="1:12" s="20" customFormat="1" ht="18.75" thickTop="1" x14ac:dyDescent="0.2">
      <c r="A640" s="18"/>
      <c r="B640" s="165"/>
      <c r="C640" s="165"/>
      <c r="D640" s="165"/>
      <c r="E640" s="152"/>
      <c r="F640" s="118"/>
      <c r="G640" s="78"/>
      <c r="H640" s="78"/>
    </row>
    <row r="641" spans="1:12" s="20" customFormat="1" ht="18" x14ac:dyDescent="0.2">
      <c r="A641" s="18"/>
      <c r="B641" s="165"/>
      <c r="C641" s="165"/>
      <c r="D641" s="165"/>
      <c r="E641" s="152"/>
      <c r="F641" s="118"/>
      <c r="G641" s="78"/>
      <c r="H641" s="78"/>
    </row>
    <row r="642" spans="1:12" ht="18" x14ac:dyDescent="0.25">
      <c r="A642" s="55" t="s">
        <v>152</v>
      </c>
      <c r="F642" s="56"/>
    </row>
    <row r="643" spans="1:12" s="82" customFormat="1" ht="15.75" thickBot="1" x14ac:dyDescent="0.3">
      <c r="A643" s="58" t="s">
        <v>69</v>
      </c>
      <c r="B643" s="15"/>
      <c r="C643" s="15"/>
      <c r="D643" s="15"/>
      <c r="E643" s="59" t="s">
        <v>18</v>
      </c>
      <c r="F643" s="122"/>
      <c r="G643" s="81"/>
      <c r="H643" s="81"/>
    </row>
    <row r="644" spans="1:12" ht="14.25" thickTop="1" thickBot="1" x14ac:dyDescent="0.25">
      <c r="A644" s="60" t="s">
        <v>5</v>
      </c>
      <c r="B644" s="61" t="s">
        <v>0</v>
      </c>
      <c r="C644" s="62" t="s">
        <v>1</v>
      </c>
      <c r="D644" s="63" t="s">
        <v>4</v>
      </c>
      <c r="E644" s="64" t="s">
        <v>6</v>
      </c>
      <c r="F644" s="56"/>
    </row>
    <row r="645" spans="1:12" ht="15.75" thickTop="1" x14ac:dyDescent="0.2">
      <c r="A645" s="65" t="s">
        <v>156</v>
      </c>
      <c r="B645" s="90">
        <f>SUM(B646:B648)</f>
        <v>2150000</v>
      </c>
      <c r="C645" s="90">
        <f>SUM(C646:C648)</f>
        <v>2400000</v>
      </c>
      <c r="D645" s="90">
        <f>SUM(D646:D648)</f>
        <v>2387941.7400000002</v>
      </c>
      <c r="E645" s="80">
        <f t="shared" ref="E645:E650" si="32">D645/C645*100</f>
        <v>99.497572500000004</v>
      </c>
      <c r="F645" s="56"/>
      <c r="G645" s="57" t="s">
        <v>56</v>
      </c>
      <c r="I645" s="57" t="s">
        <v>56</v>
      </c>
      <c r="J645" s="14">
        <f>B645</f>
        <v>2150000</v>
      </c>
      <c r="K645" s="14">
        <f>C645</f>
        <v>2400000</v>
      </c>
      <c r="L645" s="14">
        <f>D645</f>
        <v>2387941.7400000002</v>
      </c>
    </row>
    <row r="646" spans="1:12" x14ac:dyDescent="0.2">
      <c r="A646" s="230" t="s">
        <v>214</v>
      </c>
      <c r="B646" s="224">
        <v>500000</v>
      </c>
      <c r="C646" s="224">
        <v>869846</v>
      </c>
      <c r="D646" s="224">
        <v>857787.74</v>
      </c>
      <c r="E646" s="68">
        <f t="shared" si="32"/>
        <v>98.613747720860928</v>
      </c>
      <c r="F646" s="56"/>
      <c r="G646" s="243"/>
      <c r="I646" s="57" t="s">
        <v>57</v>
      </c>
      <c r="J646" s="14">
        <f>B649</f>
        <v>2930000</v>
      </c>
      <c r="K646" s="14">
        <f>C649</f>
        <v>2539586</v>
      </c>
      <c r="L646" s="14">
        <f>D649</f>
        <v>2539586</v>
      </c>
    </row>
    <row r="647" spans="1:12" x14ac:dyDescent="0.2">
      <c r="A647" s="230" t="s">
        <v>216</v>
      </c>
      <c r="B647" s="226">
        <v>1650000</v>
      </c>
      <c r="C647" s="226">
        <v>1497375</v>
      </c>
      <c r="D647" s="226">
        <v>1497375</v>
      </c>
      <c r="E647" s="68">
        <f t="shared" si="32"/>
        <v>100</v>
      </c>
      <c r="F647" s="56"/>
      <c r="G647" s="243"/>
      <c r="I647" s="69" t="s">
        <v>58</v>
      </c>
      <c r="J647" s="242">
        <f>B653</f>
        <v>1627000</v>
      </c>
      <c r="K647" s="242">
        <f>C653</f>
        <v>1627000</v>
      </c>
      <c r="L647" s="242">
        <f>D653</f>
        <v>1624572</v>
      </c>
    </row>
    <row r="648" spans="1:12" x14ac:dyDescent="0.2">
      <c r="A648" s="265" t="s">
        <v>217</v>
      </c>
      <c r="B648" s="226">
        <v>0</v>
      </c>
      <c r="C648" s="226">
        <v>32779</v>
      </c>
      <c r="D648" s="226">
        <v>32779</v>
      </c>
      <c r="E648" s="68">
        <f t="shared" si="32"/>
        <v>100</v>
      </c>
      <c r="F648" s="56"/>
      <c r="G648" s="343"/>
      <c r="H648" s="78"/>
      <c r="I648" s="150" t="s">
        <v>685</v>
      </c>
      <c r="J648" s="353">
        <f>B655</f>
        <v>0</v>
      </c>
      <c r="K648" s="353">
        <f t="shared" ref="K648:L648" si="33">C655</f>
        <v>6402110</v>
      </c>
      <c r="L648" s="353">
        <f t="shared" si="33"/>
        <v>6402110</v>
      </c>
    </row>
    <row r="649" spans="1:12" ht="15" x14ac:dyDescent="0.25">
      <c r="A649" s="65" t="s">
        <v>34</v>
      </c>
      <c r="B649" s="90">
        <f>SUM(B650:B650)</f>
        <v>2930000</v>
      </c>
      <c r="C649" s="90">
        <f>SUM(C650:C650)</f>
        <v>2539586</v>
      </c>
      <c r="D649" s="90">
        <f>SUM(D650:D650)</f>
        <v>2539586</v>
      </c>
      <c r="E649" s="80">
        <f t="shared" si="32"/>
        <v>100</v>
      </c>
      <c r="F649" s="56"/>
      <c r="G649" s="78" t="s">
        <v>57</v>
      </c>
      <c r="H649" s="20"/>
      <c r="J649" s="239">
        <f>SUM(J645:J648)</f>
        <v>6707000</v>
      </c>
      <c r="K649" s="239">
        <f t="shared" ref="K649:L649" si="34">SUM(K645:K648)</f>
        <v>12968696</v>
      </c>
      <c r="L649" s="239">
        <f t="shared" si="34"/>
        <v>12954209.74</v>
      </c>
    </row>
    <row r="650" spans="1:12" x14ac:dyDescent="0.2">
      <c r="A650" s="230" t="s">
        <v>215</v>
      </c>
      <c r="B650" s="224">
        <v>2930000</v>
      </c>
      <c r="C650" s="224">
        <v>2539586</v>
      </c>
      <c r="D650" s="224">
        <v>2539586</v>
      </c>
      <c r="E650" s="68">
        <f t="shared" si="32"/>
        <v>100</v>
      </c>
      <c r="F650" s="56"/>
      <c r="G650" s="78"/>
      <c r="H650" s="20"/>
    </row>
    <row r="651" spans="1:12" hidden="1" x14ac:dyDescent="0.2">
      <c r="A651" s="230"/>
      <c r="B651" s="224"/>
      <c r="C651" s="224"/>
      <c r="D651" s="224"/>
      <c r="E651" s="68" t="e">
        <f t="shared" ref="E651" si="35">D651/C651*100</f>
        <v>#DIV/0!</v>
      </c>
      <c r="F651" s="56"/>
      <c r="G651" s="78"/>
      <c r="H651" s="78" t="s">
        <v>59</v>
      </c>
      <c r="I651" s="14" t="e">
        <f>#REF!</f>
        <v>#REF!</v>
      </c>
      <c r="J651" s="14" t="e">
        <f>#REF!</f>
        <v>#REF!</v>
      </c>
      <c r="K651" s="14" t="e">
        <f>#REF!</f>
        <v>#REF!</v>
      </c>
    </row>
    <row r="652" spans="1:12" ht="15" hidden="1" x14ac:dyDescent="0.25">
      <c r="A652" s="65"/>
      <c r="B652" s="90"/>
      <c r="C652" s="90"/>
      <c r="D652" s="90"/>
      <c r="E652" s="80" t="e">
        <f>D652/C652*100</f>
        <v>#DIV/0!</v>
      </c>
      <c r="F652" s="142"/>
      <c r="G652" s="78" t="s">
        <v>61</v>
      </c>
      <c r="H652" s="78"/>
      <c r="I652" s="202" t="e">
        <f>SUM(I645:I651)</f>
        <v>#REF!</v>
      </c>
      <c r="J652" s="202" t="e">
        <f>SUM(J645:J651)</f>
        <v>#REF!</v>
      </c>
      <c r="K652" s="202" t="e">
        <f>SUM(K645:K651)</f>
        <v>#REF!</v>
      </c>
    </row>
    <row r="653" spans="1:12" ht="15" x14ac:dyDescent="0.2">
      <c r="A653" s="65" t="s">
        <v>35</v>
      </c>
      <c r="B653" s="90">
        <f>SUM(B654:B654)</f>
        <v>1627000</v>
      </c>
      <c r="C653" s="90">
        <f>SUM(C654:C654)</f>
        <v>1627000</v>
      </c>
      <c r="D653" s="90">
        <f>SUM(D654:D654)</f>
        <v>1624572</v>
      </c>
      <c r="E653" s="80">
        <f>D653/C653*100</f>
        <v>99.850768285187456</v>
      </c>
      <c r="F653" s="56"/>
      <c r="G653" s="78" t="s">
        <v>60</v>
      </c>
      <c r="H653" s="78"/>
    </row>
    <row r="654" spans="1:12" x14ac:dyDescent="0.2">
      <c r="A654" s="265" t="s">
        <v>66</v>
      </c>
      <c r="B654" s="226">
        <v>1627000</v>
      </c>
      <c r="C654" s="226">
        <v>1627000</v>
      </c>
      <c r="D654" s="226">
        <v>1624572</v>
      </c>
      <c r="E654" s="68">
        <f>D654/C654*100</f>
        <v>99.850768285187456</v>
      </c>
      <c r="F654" s="56"/>
      <c r="G654" s="78"/>
      <c r="H654" s="78"/>
    </row>
    <row r="655" spans="1:12" ht="15" x14ac:dyDescent="0.2">
      <c r="A655" s="65" t="s">
        <v>686</v>
      </c>
      <c r="B655" s="90">
        <f>B656</f>
        <v>0</v>
      </c>
      <c r="C655" s="90">
        <f t="shared" ref="C655:D655" si="36">C656</f>
        <v>6402110</v>
      </c>
      <c r="D655" s="90">
        <f t="shared" si="36"/>
        <v>6402110</v>
      </c>
      <c r="E655" s="80">
        <f t="shared" ref="E655:E656" si="37">D655/C655*100</f>
        <v>100</v>
      </c>
      <c r="F655" s="56"/>
      <c r="G655" s="78" t="s">
        <v>685</v>
      </c>
      <c r="H655" s="78"/>
    </row>
    <row r="656" spans="1:12" ht="13.5" thickBot="1" x14ac:dyDescent="0.25">
      <c r="A656" s="350" t="s">
        <v>687</v>
      </c>
      <c r="B656" s="227">
        <v>0</v>
      </c>
      <c r="C656" s="227">
        <v>6402110</v>
      </c>
      <c r="D656" s="227">
        <v>6402110</v>
      </c>
      <c r="E656" s="68">
        <f t="shared" si="37"/>
        <v>100</v>
      </c>
      <c r="F656" s="56"/>
      <c r="G656" s="78"/>
      <c r="H656" s="78"/>
    </row>
    <row r="657" spans="1:12" ht="13.5" hidden="1" thickTop="1" x14ac:dyDescent="0.2">
      <c r="A657" s="264"/>
      <c r="B657" s="98"/>
      <c r="C657" s="98"/>
      <c r="D657" s="98"/>
      <c r="E657" s="74"/>
      <c r="F657" s="56"/>
      <c r="G657" s="78"/>
      <c r="H657" s="78"/>
    </row>
    <row r="658" spans="1:12" hidden="1" x14ac:dyDescent="0.2">
      <c r="A658" s="88"/>
      <c r="B658" s="89"/>
      <c r="C658" s="89"/>
      <c r="D658" s="89"/>
      <c r="E658" s="74"/>
      <c r="G658" s="78"/>
      <c r="H658" s="78"/>
    </row>
    <row r="659" spans="1:12" ht="19.5" thickTop="1" thickBot="1" x14ac:dyDescent="0.25">
      <c r="A659" s="352" t="s">
        <v>36</v>
      </c>
      <c r="B659" s="85">
        <f>SUM(B645,B649,B653,B655)</f>
        <v>6707000</v>
      </c>
      <c r="C659" s="85">
        <f t="shared" ref="C659:D659" si="38">SUM(C645,C649,C653,C655)</f>
        <v>12968696</v>
      </c>
      <c r="D659" s="85">
        <f t="shared" si="38"/>
        <v>12954209.74</v>
      </c>
      <c r="E659" s="351">
        <f>D659/C659*100</f>
        <v>99.888298252962372</v>
      </c>
      <c r="G659" s="78"/>
      <c r="H659" s="78"/>
    </row>
    <row r="660" spans="1:12" ht="18.75" thickTop="1" x14ac:dyDescent="0.2">
      <c r="A660" s="257"/>
      <c r="B660" s="258"/>
      <c r="C660" s="258"/>
      <c r="D660" s="258"/>
      <c r="E660" s="259"/>
      <c r="G660" s="78"/>
      <c r="H660" s="78"/>
    </row>
    <row r="661" spans="1:12" ht="18" x14ac:dyDescent="0.2">
      <c r="A661" s="257"/>
      <c r="B661" s="258"/>
      <c r="C661" s="258"/>
      <c r="D661" s="258"/>
      <c r="E661" s="259"/>
      <c r="G661" s="78"/>
      <c r="H661" s="78"/>
    </row>
    <row r="662" spans="1:12" ht="18" x14ac:dyDescent="0.2">
      <c r="A662" s="257"/>
      <c r="B662" s="258"/>
      <c r="C662" s="258"/>
      <c r="D662" s="258"/>
      <c r="E662" s="259"/>
      <c r="G662" s="78"/>
      <c r="H662" s="78"/>
    </row>
    <row r="663" spans="1:12" x14ac:dyDescent="0.2">
      <c r="F663" s="126"/>
      <c r="G663" s="78"/>
      <c r="H663" s="78"/>
    </row>
    <row r="664" spans="1:12" x14ac:dyDescent="0.2">
      <c r="B664" s="14"/>
      <c r="F664" s="137"/>
      <c r="G664" s="78"/>
      <c r="H664" s="78"/>
    </row>
    <row r="665" spans="1:12" ht="14.25" x14ac:dyDescent="0.2">
      <c r="A665" s="95" t="s">
        <v>12</v>
      </c>
      <c r="B665" s="95"/>
      <c r="C665" s="95"/>
      <c r="D665" s="95"/>
      <c r="E665" s="96"/>
      <c r="F665" s="138"/>
      <c r="G665" s="78"/>
      <c r="H665" s="78"/>
    </row>
    <row r="666" spans="1:12" ht="14.25" x14ac:dyDescent="0.2">
      <c r="A666" s="97" t="s">
        <v>16</v>
      </c>
      <c r="B666" s="98">
        <f>SUM(B212)</f>
        <v>170373000</v>
      </c>
      <c r="C666" s="98">
        <f>SUM(C212)</f>
        <v>220122610.06999999</v>
      </c>
      <c r="D666" s="98">
        <f>SUM(D212)</f>
        <v>165020165.51999998</v>
      </c>
      <c r="E666" s="99">
        <f t="shared" ref="E666:E673" si="39">D666/C666*100</f>
        <v>74.967385434655171</v>
      </c>
      <c r="F666" s="139"/>
      <c r="G666" s="78"/>
      <c r="H666" s="78"/>
    </row>
    <row r="667" spans="1:12" ht="14.25" x14ac:dyDescent="0.2">
      <c r="A667" s="97" t="s">
        <v>15</v>
      </c>
      <c r="B667" s="98">
        <f>SUM(B341)</f>
        <v>113870000</v>
      </c>
      <c r="C667" s="98">
        <f>SUM(C341)</f>
        <v>136035301.18000001</v>
      </c>
      <c r="D667" s="98">
        <f>SUM(D341)</f>
        <v>117641386.87</v>
      </c>
      <c r="E667" s="99">
        <f t="shared" si="39"/>
        <v>86.478572730425739</v>
      </c>
      <c r="F667" s="140"/>
      <c r="G667" s="78"/>
      <c r="H667" s="78"/>
    </row>
    <row r="668" spans="1:12" ht="14.25" x14ac:dyDescent="0.2">
      <c r="A668" s="97" t="s">
        <v>17</v>
      </c>
      <c r="B668" s="98">
        <f>SUM(B379)</f>
        <v>59253000</v>
      </c>
      <c r="C668" s="98">
        <f>SUM(C379)</f>
        <v>49910227.759999998</v>
      </c>
      <c r="D668" s="98">
        <f>SUM(D379)</f>
        <v>35951864.539999999</v>
      </c>
      <c r="E668" s="99">
        <f>D668/C668*100</f>
        <v>72.033060463837884</v>
      </c>
      <c r="G668" s="78"/>
      <c r="H668" s="78"/>
    </row>
    <row r="669" spans="1:12" ht="14.25" x14ac:dyDescent="0.2">
      <c r="A669" s="97" t="s">
        <v>13</v>
      </c>
      <c r="B669" s="98">
        <f>SUM(B513)</f>
        <v>366515000</v>
      </c>
      <c r="C669" s="98">
        <f>SUM(C513)</f>
        <v>497767054.81999999</v>
      </c>
      <c r="D669" s="98">
        <f>SUM(D513)</f>
        <v>470534404.00999999</v>
      </c>
      <c r="E669" s="99">
        <f t="shared" si="39"/>
        <v>94.529037117603593</v>
      </c>
      <c r="G669" s="78"/>
      <c r="H669" s="78"/>
    </row>
    <row r="670" spans="1:12" ht="15" thickBot="1" x14ac:dyDescent="0.25">
      <c r="A670" s="97" t="s">
        <v>14</v>
      </c>
      <c r="B670" s="98">
        <f>SUM(B610)</f>
        <v>109391000</v>
      </c>
      <c r="C670" s="98">
        <f>SUM(C610)</f>
        <v>136320360.71000001</v>
      </c>
      <c r="D670" s="98">
        <f>SUM(D610)</f>
        <v>100279091.56</v>
      </c>
      <c r="E670" s="99">
        <f t="shared" si="39"/>
        <v>73.561345522939078</v>
      </c>
      <c r="G670" s="78"/>
      <c r="H670" s="78"/>
      <c r="I670" s="22"/>
      <c r="J670" s="22"/>
      <c r="K670" s="22"/>
      <c r="L670" s="22"/>
    </row>
    <row r="671" spans="1:12" ht="15" thickTop="1" x14ac:dyDescent="0.2">
      <c r="A671" s="97" t="s">
        <v>153</v>
      </c>
      <c r="B671" s="98">
        <f>B619</f>
        <v>0</v>
      </c>
      <c r="C671" s="98">
        <f t="shared" ref="C671:D671" si="40">C619</f>
        <v>136650</v>
      </c>
      <c r="D671" s="98">
        <f t="shared" si="40"/>
        <v>0</v>
      </c>
      <c r="E671" s="99">
        <f t="shared" si="39"/>
        <v>0</v>
      </c>
      <c r="G671" s="78"/>
      <c r="H671" s="78"/>
      <c r="I671" s="20"/>
      <c r="J671" s="20"/>
      <c r="K671" s="20"/>
    </row>
    <row r="672" spans="1:12" ht="14.25" x14ac:dyDescent="0.2">
      <c r="A672" s="97" t="s">
        <v>73</v>
      </c>
      <c r="B672" s="98">
        <f>B630</f>
        <v>0</v>
      </c>
      <c r="C672" s="98">
        <f>C630</f>
        <v>981303.54</v>
      </c>
      <c r="D672" s="98">
        <f>D630</f>
        <v>891802.54</v>
      </c>
      <c r="E672" s="99">
        <f t="shared" si="39"/>
        <v>90.87937662998749</v>
      </c>
      <c r="G672" s="78"/>
      <c r="H672" s="78"/>
      <c r="I672" s="207" t="s">
        <v>50</v>
      </c>
      <c r="J672" s="208">
        <f>J207+J507+J340</f>
        <v>583000</v>
      </c>
      <c r="K672" s="208">
        <f>K207+K507+K340</f>
        <v>5769700</v>
      </c>
      <c r="L672" s="208">
        <f>L207+L507+L340</f>
        <v>5441844</v>
      </c>
    </row>
    <row r="673" spans="1:12" ht="14.25" x14ac:dyDescent="0.2">
      <c r="A673" s="97" t="s">
        <v>109</v>
      </c>
      <c r="B673" s="98">
        <f>B639</f>
        <v>0</v>
      </c>
      <c r="C673" s="98">
        <f>C639</f>
        <v>223850</v>
      </c>
      <c r="D673" s="98">
        <f>D639</f>
        <v>0</v>
      </c>
      <c r="E673" s="99">
        <f t="shared" si="39"/>
        <v>0</v>
      </c>
      <c r="G673" s="78"/>
      <c r="H673" s="78"/>
      <c r="I673" s="191" t="s">
        <v>38</v>
      </c>
      <c r="J673" s="284">
        <f>J208+J336+J508+J376+J602</f>
        <v>528699000</v>
      </c>
      <c r="K673" s="284">
        <f>K208+K336+K508+K376+K602</f>
        <v>529052696.69999993</v>
      </c>
      <c r="L673" s="284">
        <f>L208+L336+L508+L376+L602</f>
        <v>396991589.13999993</v>
      </c>
    </row>
    <row r="674" spans="1:12" ht="14.25" x14ac:dyDescent="0.2">
      <c r="A674" s="97" t="s">
        <v>106</v>
      </c>
      <c r="B674" s="98">
        <f>SUM(B659)</f>
        <v>6707000</v>
      </c>
      <c r="C674" s="98">
        <f>SUM(C659)</f>
        <v>12968696</v>
      </c>
      <c r="D674" s="98">
        <f>SUM(D659)</f>
        <v>12954209.74</v>
      </c>
      <c r="E674" s="99">
        <f>D674/C674*100</f>
        <v>99.888298252962372</v>
      </c>
      <c r="I674" s="190" t="s">
        <v>55</v>
      </c>
      <c r="J674" s="286">
        <f>J509</f>
        <v>6920000</v>
      </c>
      <c r="K674" s="286">
        <f>K509</f>
        <v>5322952.3599999994</v>
      </c>
      <c r="L674" s="286">
        <f>L509</f>
        <v>2923139.36</v>
      </c>
    </row>
    <row r="675" spans="1:12" ht="15.75" thickBot="1" x14ac:dyDescent="0.25">
      <c r="A675" s="100" t="s">
        <v>3</v>
      </c>
      <c r="B675" s="101">
        <f>SUM(B666:B674)</f>
        <v>826109000</v>
      </c>
      <c r="C675" s="101">
        <f>SUM(C666:C674)</f>
        <v>1054466054.0799999</v>
      </c>
      <c r="D675" s="101">
        <f>SUM(D666:D674)</f>
        <v>903272924.77999997</v>
      </c>
      <c r="E675" s="102">
        <f>D675/C675*100</f>
        <v>85.661640911531009</v>
      </c>
      <c r="I675" s="252" t="s">
        <v>63</v>
      </c>
      <c r="J675" s="282">
        <f>J209+J337+J603</f>
        <v>0</v>
      </c>
      <c r="K675" s="282">
        <f>K209+K337+K603</f>
        <v>41792433.280000001</v>
      </c>
      <c r="L675" s="282">
        <f>L209+L337+L603</f>
        <v>27891265.789999999</v>
      </c>
    </row>
    <row r="676" spans="1:12" ht="13.5" thickTop="1" x14ac:dyDescent="0.2">
      <c r="F676" s="6"/>
      <c r="G676" s="6"/>
      <c r="H676" s="209"/>
      <c r="I676" s="256" t="s">
        <v>51</v>
      </c>
      <c r="J676" s="285">
        <f>J210+J338+J604+J377+J616+J628+J637</f>
        <v>12359000</v>
      </c>
      <c r="K676" s="285">
        <f>K210+K338+K604+K377+K616+K628+K637</f>
        <v>8389312.6400000006</v>
      </c>
      <c r="L676" s="285">
        <f>L210+L338+L604+L377+L616+L628+L637</f>
        <v>6307056.54</v>
      </c>
    </row>
    <row r="677" spans="1:12" x14ac:dyDescent="0.2">
      <c r="F677" s="6"/>
      <c r="G677" s="6"/>
      <c r="I677" s="196" t="s">
        <v>49</v>
      </c>
      <c r="J677" s="287">
        <f>J211+J339+J510+J378+J605</f>
        <v>270841000</v>
      </c>
      <c r="K677" s="287">
        <f>K211+K339+K510+K378+K605</f>
        <v>451170263.09999996</v>
      </c>
      <c r="L677" s="287">
        <f>L211+L339+L510+L378+L605</f>
        <v>450763820.20999998</v>
      </c>
    </row>
    <row r="678" spans="1:12" x14ac:dyDescent="0.2">
      <c r="F678" s="6"/>
      <c r="G678" s="6"/>
      <c r="I678" s="57" t="s">
        <v>56</v>
      </c>
      <c r="J678" s="288">
        <f t="shared" ref="J678:L680" si="41">J645</f>
        <v>2150000</v>
      </c>
      <c r="K678" s="288">
        <f t="shared" si="41"/>
        <v>2400000</v>
      </c>
      <c r="L678" s="288">
        <f t="shared" si="41"/>
        <v>2387941.7400000002</v>
      </c>
    </row>
    <row r="679" spans="1:12" x14ac:dyDescent="0.2">
      <c r="A679" s="198"/>
      <c r="B679" s="289"/>
      <c r="C679" s="289"/>
      <c r="D679" s="289"/>
      <c r="E679" s="9"/>
      <c r="F679" s="6"/>
      <c r="G679" s="6"/>
      <c r="I679" s="57" t="s">
        <v>57</v>
      </c>
      <c r="J679" s="288">
        <f t="shared" si="41"/>
        <v>2930000</v>
      </c>
      <c r="K679" s="288">
        <f t="shared" si="41"/>
        <v>2539586</v>
      </c>
      <c r="L679" s="288">
        <f t="shared" si="41"/>
        <v>2539586</v>
      </c>
    </row>
    <row r="680" spans="1:12" x14ac:dyDescent="0.2">
      <c r="A680" s="290"/>
      <c r="B680" s="291"/>
      <c r="C680" s="291"/>
      <c r="D680" s="291"/>
      <c r="E680" s="9"/>
      <c r="F680" s="6"/>
      <c r="G680" s="6"/>
      <c r="I680" s="57" t="s">
        <v>58</v>
      </c>
      <c r="J680" s="288">
        <f t="shared" si="41"/>
        <v>1627000</v>
      </c>
      <c r="K680" s="288">
        <f t="shared" si="41"/>
        <v>1627000</v>
      </c>
      <c r="L680" s="288">
        <f t="shared" si="41"/>
        <v>1624572</v>
      </c>
    </row>
    <row r="681" spans="1:12" x14ac:dyDescent="0.2">
      <c r="A681" s="290"/>
      <c r="B681" s="291"/>
      <c r="C681" s="291"/>
      <c r="D681" s="291"/>
      <c r="E681" s="9"/>
      <c r="F681" s="6"/>
      <c r="G681" s="6"/>
      <c r="I681" s="150" t="s">
        <v>685</v>
      </c>
      <c r="J681" s="288">
        <f>B655</f>
        <v>0</v>
      </c>
      <c r="K681" s="288">
        <f t="shared" ref="K681:L681" si="42">C655</f>
        <v>6402110</v>
      </c>
      <c r="L681" s="288">
        <f t="shared" si="42"/>
        <v>6402110</v>
      </c>
    </row>
    <row r="682" spans="1:12" x14ac:dyDescent="0.2">
      <c r="A682" s="290"/>
      <c r="B682" s="291"/>
      <c r="C682" s="291"/>
      <c r="D682" s="291"/>
      <c r="E682" s="9"/>
      <c r="F682" s="15"/>
      <c r="G682" s="15"/>
      <c r="I682" s="57"/>
      <c r="J682" s="14"/>
      <c r="K682" s="14"/>
      <c r="L682" s="14"/>
    </row>
    <row r="683" spans="1:12" ht="15" x14ac:dyDescent="0.25">
      <c r="A683" s="197"/>
      <c r="B683" s="145"/>
      <c r="C683" s="145"/>
      <c r="D683" s="145"/>
      <c r="E683" s="9"/>
      <c r="F683" s="15"/>
      <c r="G683" s="15"/>
      <c r="I683" s="57"/>
      <c r="J683" s="202">
        <f>SUM(J672:J682)</f>
        <v>826109000</v>
      </c>
      <c r="K683" s="202">
        <f t="shared" ref="K683:L683" si="43">SUM(K672:K682)</f>
        <v>1054466054.0799999</v>
      </c>
      <c r="L683" s="202">
        <f t="shared" si="43"/>
        <v>903272924.77999997</v>
      </c>
    </row>
    <row r="684" spans="1:12" x14ac:dyDescent="0.2">
      <c r="A684" s="197"/>
      <c r="B684" s="145"/>
      <c r="C684" s="145"/>
      <c r="D684" s="145"/>
      <c r="E684" s="9"/>
      <c r="F684" s="15"/>
      <c r="G684" s="15"/>
    </row>
    <row r="685" spans="1:12" x14ac:dyDescent="0.2">
      <c r="E685" s="15"/>
      <c r="F685" s="15"/>
      <c r="G685" s="15"/>
    </row>
    <row r="686" spans="1:12" x14ac:dyDescent="0.2">
      <c r="E686" s="15"/>
      <c r="F686" s="15"/>
      <c r="G686" s="15"/>
      <c r="K686" s="14"/>
    </row>
    <row r="687" spans="1:12" x14ac:dyDescent="0.2">
      <c r="E687" s="15"/>
      <c r="F687" s="15"/>
      <c r="G687" s="15"/>
    </row>
    <row r="688" spans="1:12" x14ac:dyDescent="0.2">
      <c r="E688" s="15"/>
      <c r="F688" s="15"/>
      <c r="G688" s="15"/>
    </row>
    <row r="689" spans="5:5" x14ac:dyDescent="0.2">
      <c r="E689" s="15"/>
    </row>
    <row r="690" spans="5:5" x14ac:dyDescent="0.2">
      <c r="E690" s="15"/>
    </row>
    <row r="691" spans="5:5" x14ac:dyDescent="0.2">
      <c r="E691" s="15"/>
    </row>
  </sheetData>
  <pageMargins left="0.78740157480314965" right="0.78740157480314965" top="0.98425196850393704" bottom="0.98425196850393704" header="0.51181102362204722" footer="0.51181102362204722"/>
  <pageSetup paperSize="9" scale="60" firstPageNumber="169" fitToHeight="5" orientation="portrait" useFirstPageNumber="1" r:id="rId1"/>
  <headerFooter alignWithMargins="0">
    <oddFooter xml:space="preserve">&amp;L&amp;"Arial,Kurzíva"Zastupitelstvo Olomouckého kraje 19. 6. 2017
5.1. - Rozpočet Olomouckého kraje 2016 – závěrečný účet
Příloha č. 8: Přehled financování oprav a investic v roce 2016&amp;R&amp;"Arial,Kurzíva"Strana &amp;P (celkem 500)
</oddFooter>
  </headerFooter>
  <rowBreaks count="12" manualBreakCount="12">
    <brk id="64" max="4" man="1"/>
    <brk id="114" max="4" man="1"/>
    <brk id="165" max="4" man="1"/>
    <brk id="214" max="16383" man="1"/>
    <brk id="281" max="4" man="1"/>
    <brk id="343" max="4" man="1"/>
    <brk id="343" max="4" man="1"/>
    <brk id="427" max="4" man="1"/>
    <brk id="516" max="4" man="1"/>
    <brk id="563" max="4" man="1"/>
    <brk id="611" max="4" man="1"/>
    <brk id="680" max="4" man="1"/>
  </rowBreaks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75"/>
  <sheetViews>
    <sheetView showGridLines="0" view="pageBreakPreview" zoomScaleNormal="100" zoomScaleSheetLayoutView="100" workbookViewId="0">
      <selection activeCell="A81" sqref="A81"/>
    </sheetView>
  </sheetViews>
  <sheetFormatPr defaultRowHeight="12.75" x14ac:dyDescent="0.2"/>
  <cols>
    <col min="1" max="1" width="59.5703125" style="7" customWidth="1"/>
    <col min="2" max="2" width="17.28515625" style="162" customWidth="1"/>
    <col min="3" max="3" width="17.42578125" style="9" customWidth="1"/>
    <col min="4" max="4" width="16.85546875" style="145" customWidth="1"/>
    <col min="5" max="5" width="7.7109375" style="9" customWidth="1"/>
    <col min="6" max="6" width="14.85546875" style="6" customWidth="1"/>
    <col min="7" max="7" width="9.140625" style="6"/>
    <col min="8" max="8" width="12.28515625" style="6" customWidth="1"/>
    <col min="9" max="9" width="15.42578125" style="6" bestFit="1" customWidth="1"/>
    <col min="10" max="11" width="17.28515625" style="6" customWidth="1"/>
    <col min="12" max="16384" width="9.140625" style="6"/>
  </cols>
  <sheetData>
    <row r="1" spans="1:6" ht="18" x14ac:dyDescent="0.25">
      <c r="A1" s="1" t="s">
        <v>172</v>
      </c>
    </row>
    <row r="2" spans="1:6" ht="15" x14ac:dyDescent="0.25">
      <c r="A2" s="2" t="s">
        <v>691</v>
      </c>
    </row>
    <row r="3" spans="1:6" ht="7.5" customHeight="1" x14ac:dyDescent="0.25">
      <c r="A3" s="8"/>
    </row>
    <row r="4" spans="1:6" s="10" customFormat="1" ht="18" x14ac:dyDescent="0.25">
      <c r="A4" s="18"/>
      <c r="B4" s="205"/>
      <c r="C4" s="205"/>
      <c r="D4" s="205"/>
      <c r="E4" s="152"/>
      <c r="F4" s="1"/>
    </row>
    <row r="5" spans="1:6" s="10" customFormat="1" ht="18" x14ac:dyDescent="0.25">
      <c r="A5" s="18"/>
      <c r="B5" s="205"/>
      <c r="C5" s="205"/>
      <c r="D5" s="205"/>
      <c r="E5" s="152"/>
      <c r="F5" s="16"/>
    </row>
    <row r="6" spans="1:6" s="10" customFormat="1" ht="18" x14ac:dyDescent="0.25">
      <c r="A6" s="1" t="s">
        <v>175</v>
      </c>
      <c r="B6" s="162"/>
      <c r="C6" s="9"/>
      <c r="D6" s="145"/>
      <c r="E6" s="9"/>
      <c r="F6" s="16"/>
    </row>
    <row r="7" spans="1:6" s="10" customFormat="1" ht="15.75" thickBot="1" x14ac:dyDescent="0.3">
      <c r="A7" s="2" t="s">
        <v>174</v>
      </c>
      <c r="B7" s="162"/>
      <c r="C7" s="9"/>
      <c r="D7" s="145"/>
      <c r="E7" s="9" t="s">
        <v>18</v>
      </c>
      <c r="F7" s="16"/>
    </row>
    <row r="8" spans="1:6" s="10" customFormat="1" ht="16.5" thickTop="1" thickBot="1" x14ac:dyDescent="0.3">
      <c r="A8" s="182" t="s">
        <v>5</v>
      </c>
      <c r="B8" s="307" t="s">
        <v>0</v>
      </c>
      <c r="C8" s="308" t="s">
        <v>1</v>
      </c>
      <c r="D8" s="309" t="s">
        <v>4</v>
      </c>
      <c r="E8" s="314" t="s">
        <v>6</v>
      </c>
      <c r="F8" s="16"/>
    </row>
    <row r="9" spans="1:6" s="10" customFormat="1" ht="15.75" thickTop="1" x14ac:dyDescent="0.25">
      <c r="A9" s="183" t="s">
        <v>114</v>
      </c>
      <c r="B9" s="163">
        <f>SUM(B10:B10)</f>
        <v>26000000</v>
      </c>
      <c r="C9" s="163">
        <f>SUM(C10:C10)</f>
        <v>26000000</v>
      </c>
      <c r="D9" s="163">
        <f>SUM(D10:D10)</f>
        <v>26000000</v>
      </c>
      <c r="E9" s="153">
        <f>D9/C9*100</f>
        <v>100</v>
      </c>
      <c r="F9" s="206"/>
    </row>
    <row r="10" spans="1:6" s="10" customFormat="1" ht="24.75" thickBot="1" x14ac:dyDescent="0.3">
      <c r="A10" s="330" t="s">
        <v>91</v>
      </c>
      <c r="B10" s="296">
        <v>26000000</v>
      </c>
      <c r="C10" s="296">
        <v>26000000</v>
      </c>
      <c r="D10" s="296">
        <v>26000000</v>
      </c>
      <c r="E10" s="299">
        <f>D10/C10*100</f>
        <v>100</v>
      </c>
      <c r="F10" s="300" t="s">
        <v>116</v>
      </c>
    </row>
    <row r="11" spans="1:6" s="10" customFormat="1" ht="15.75" thickTop="1" x14ac:dyDescent="0.25">
      <c r="A11" s="11"/>
      <c r="B11" s="166"/>
      <c r="C11" s="166"/>
      <c r="D11" s="166"/>
      <c r="E11" s="154"/>
      <c r="F11" s="16"/>
    </row>
    <row r="12" spans="1:6" s="10" customFormat="1" ht="18.75" thickBot="1" x14ac:dyDescent="0.3">
      <c r="A12" s="17" t="s">
        <v>115</v>
      </c>
      <c r="B12" s="164">
        <f>B9</f>
        <v>26000000</v>
      </c>
      <c r="C12" s="164">
        <f t="shared" ref="C12:D12" si="0">C9</f>
        <v>26000000</v>
      </c>
      <c r="D12" s="164">
        <f t="shared" si="0"/>
        <v>26000000</v>
      </c>
      <c r="E12" s="151">
        <f>D12/C12*100</f>
        <v>100</v>
      </c>
      <c r="F12" s="16"/>
    </row>
    <row r="13" spans="1:6" s="10" customFormat="1" ht="18.75" thickTop="1" x14ac:dyDescent="0.25">
      <c r="A13" s="18"/>
      <c r="B13" s="165"/>
      <c r="C13" s="165"/>
      <c r="D13" s="165"/>
      <c r="E13" s="152"/>
      <c r="F13" s="16"/>
    </row>
    <row r="14" spans="1:6" s="10" customFormat="1" ht="18" x14ac:dyDescent="0.25">
      <c r="A14" s="18"/>
      <c r="B14" s="165"/>
      <c r="C14" s="165"/>
      <c r="D14" s="165"/>
      <c r="E14" s="152"/>
      <c r="F14" s="16"/>
    </row>
    <row r="15" spans="1:6" s="10" customFormat="1" ht="18" customHeight="1" x14ac:dyDescent="0.25">
      <c r="A15" s="18"/>
      <c r="B15" s="165"/>
      <c r="C15" s="165"/>
      <c r="D15" s="165"/>
      <c r="E15" s="152"/>
      <c r="F15" s="16"/>
    </row>
    <row r="16" spans="1:6" s="10" customFormat="1" ht="18" customHeight="1" x14ac:dyDescent="0.25">
      <c r="A16" s="18"/>
      <c r="B16" s="165"/>
      <c r="C16" s="165"/>
      <c r="D16" s="165"/>
      <c r="E16" s="152"/>
      <c r="F16" s="16"/>
    </row>
    <row r="17" spans="1:11" s="10" customFormat="1" ht="18" customHeight="1" x14ac:dyDescent="0.25">
      <c r="A17" s="18"/>
      <c r="B17" s="205"/>
      <c r="C17" s="205"/>
      <c r="D17" s="205"/>
      <c r="E17" s="152"/>
      <c r="F17" s="16"/>
    </row>
    <row r="18" spans="1:11" ht="15" x14ac:dyDescent="0.25">
      <c r="A18" s="11"/>
      <c r="B18" s="166"/>
      <c r="C18" s="166"/>
      <c r="D18" s="166"/>
      <c r="E18" s="154"/>
      <c r="F18" s="12"/>
    </row>
    <row r="19" spans="1:11" ht="14.25" x14ac:dyDescent="0.2">
      <c r="A19" s="3" t="s">
        <v>12</v>
      </c>
      <c r="B19" s="167"/>
      <c r="C19" s="167"/>
      <c r="D19" s="167"/>
      <c r="E19" s="155"/>
    </row>
    <row r="20" spans="1:11" ht="14.25" x14ac:dyDescent="0.2">
      <c r="A20" s="4" t="s">
        <v>14</v>
      </c>
      <c r="B20" s="168">
        <f>B12</f>
        <v>26000000</v>
      </c>
      <c r="C20" s="168">
        <f>C12</f>
        <v>26000000</v>
      </c>
      <c r="D20" s="168">
        <f>D12</f>
        <v>26000000</v>
      </c>
      <c r="E20" s="156">
        <f t="shared" ref="E20:E21" si="1">D20/C20*100</f>
        <v>100</v>
      </c>
    </row>
    <row r="21" spans="1:11" ht="15.75" thickBot="1" x14ac:dyDescent="0.25">
      <c r="A21" s="5" t="s">
        <v>3</v>
      </c>
      <c r="B21" s="169">
        <f>SUM(B20:B20)</f>
        <v>26000000</v>
      </c>
      <c r="C21" s="169">
        <f>SUM(C20:C20)</f>
        <v>26000000</v>
      </c>
      <c r="D21" s="169">
        <f>SUM(D20:D20)</f>
        <v>26000000</v>
      </c>
      <c r="E21" s="157">
        <f t="shared" si="1"/>
        <v>100</v>
      </c>
      <c r="H21" s="191"/>
      <c r="I21" s="245"/>
      <c r="J21" s="245"/>
      <c r="K21" s="245"/>
    </row>
    <row r="22" spans="1:11" ht="14.25" customHeight="1" thickTop="1" x14ac:dyDescent="0.2">
      <c r="B22" s="170"/>
      <c r="C22" s="171"/>
      <c r="D22" s="172"/>
      <c r="H22" s="254"/>
      <c r="I22" s="245"/>
      <c r="J22" s="245"/>
      <c r="K22" s="245"/>
    </row>
    <row r="23" spans="1:11" s="148" customFormat="1" x14ac:dyDescent="0.2">
      <c r="A23" s="147"/>
      <c r="B23" s="173"/>
      <c r="C23" s="174"/>
      <c r="D23" s="175"/>
      <c r="E23" s="158"/>
      <c r="H23" s="232"/>
      <c r="I23" s="245"/>
      <c r="J23" s="245"/>
      <c r="K23" s="245"/>
    </row>
    <row r="24" spans="1:11" hidden="1" x14ac:dyDescent="0.2">
      <c r="B24" s="146" t="e">
        <f>SUM(B25:B31)</f>
        <v>#REF!</v>
      </c>
      <c r="C24" s="146" t="e">
        <f>SUM(C25:C31)</f>
        <v>#REF!</v>
      </c>
      <c r="D24" s="146" t="e">
        <f>SUM(D25:D31)</f>
        <v>#REF!</v>
      </c>
      <c r="H24" s="234"/>
      <c r="I24" s="245"/>
      <c r="J24" s="245"/>
      <c r="K24" s="245"/>
    </row>
    <row r="25" spans="1:11" hidden="1" x14ac:dyDescent="0.2">
      <c r="B25" s="145" t="e">
        <f>SUM(#REF!)+SUM(#REF!)+#REF!+SUM(#REF!)+#REF!</f>
        <v>#REF!</v>
      </c>
      <c r="C25" s="145" t="e">
        <f>SUM(#REF!)+SUM(#REF!)+#REF!+SUM(#REF!)+#REF!</f>
        <v>#REF!</v>
      </c>
      <c r="D25" s="145" t="e">
        <f>SUM(#REF!)+SUM(#REF!)+#REF!+SUM(#REF!)+#REF!</f>
        <v>#REF!</v>
      </c>
      <c r="E25" s="159"/>
      <c r="I25" s="245"/>
      <c r="J25" s="245"/>
      <c r="K25" s="245"/>
    </row>
    <row r="26" spans="1:11" hidden="1" x14ac:dyDescent="0.2">
      <c r="B26" s="145" t="e">
        <f>#REF!</f>
        <v>#REF!</v>
      </c>
      <c r="C26" s="145" t="e">
        <f>#REF!</f>
        <v>#REF!</v>
      </c>
      <c r="D26" s="145" t="e">
        <f>#REF!</f>
        <v>#REF!</v>
      </c>
      <c r="I26" s="245"/>
      <c r="J26" s="245"/>
      <c r="K26" s="245"/>
    </row>
    <row r="27" spans="1:11" hidden="1" x14ac:dyDescent="0.2">
      <c r="B27" s="145" t="e">
        <f>#REF!</f>
        <v>#REF!</v>
      </c>
      <c r="C27" s="145" t="e">
        <f>#REF!</f>
        <v>#REF!</v>
      </c>
      <c r="D27" s="145" t="e">
        <f>#REF!</f>
        <v>#REF!</v>
      </c>
      <c r="I27" s="245"/>
      <c r="J27" s="245"/>
      <c r="K27" s="245"/>
    </row>
    <row r="28" spans="1:11" hidden="1" x14ac:dyDescent="0.2">
      <c r="B28" s="145" t="e">
        <f>#REF!</f>
        <v>#REF!</v>
      </c>
      <c r="C28" s="145" t="e">
        <f>#REF!</f>
        <v>#REF!</v>
      </c>
      <c r="D28" s="145" t="e">
        <f>#REF!</f>
        <v>#REF!</v>
      </c>
      <c r="I28" s="245"/>
      <c r="J28" s="245"/>
      <c r="K28" s="245"/>
    </row>
    <row r="29" spans="1:11" hidden="1" x14ac:dyDescent="0.2">
      <c r="B29" s="145" t="e">
        <f>#REF!</f>
        <v>#REF!</v>
      </c>
      <c r="C29" s="145" t="e">
        <f>#REF!</f>
        <v>#REF!</v>
      </c>
      <c r="D29" s="145" t="e">
        <f>#REF!</f>
        <v>#REF!</v>
      </c>
      <c r="I29" s="245"/>
      <c r="J29" s="245"/>
      <c r="K29" s="245"/>
    </row>
    <row r="30" spans="1:11" hidden="1" x14ac:dyDescent="0.2">
      <c r="B30" s="145" t="e">
        <f>SUM(#REF!)</f>
        <v>#REF!</v>
      </c>
      <c r="C30" s="145" t="e">
        <f>SUM(#REF!)</f>
        <v>#REF!</v>
      </c>
      <c r="D30" s="145" t="e">
        <f>SUM(#REF!)</f>
        <v>#REF!</v>
      </c>
      <c r="E30" s="160"/>
      <c r="I30" s="245"/>
      <c r="J30" s="245"/>
      <c r="K30" s="245"/>
    </row>
    <row r="31" spans="1:11" hidden="1" x14ac:dyDescent="0.2">
      <c r="B31" s="145" t="e">
        <f>#REF!+#REF!+#REF!+#REF!+#REF!+#REF!+#REF!+#REF!+#REF!+#REF!+#REF!+#REF!</f>
        <v>#REF!</v>
      </c>
      <c r="C31" s="145" t="e">
        <f>#REF!+#REF!+#REF!+#REF!+#REF!+#REF!+#REF!+#REF!+#REF!+#REF!+#REF!+#REF!</f>
        <v>#REF!</v>
      </c>
      <c r="D31" s="145" t="e">
        <f>#REF!+#REF!+#REF!+#REF!+#REF!+#REF!+#REF!+#REF!+#REF!+#REF!+#REF!+#REF!</f>
        <v>#REF!</v>
      </c>
      <c r="E31" s="161"/>
      <c r="I31" s="245"/>
      <c r="J31" s="245"/>
      <c r="K31" s="245"/>
    </row>
    <row r="32" spans="1:11" hidden="1" x14ac:dyDescent="0.2">
      <c r="I32" s="245"/>
      <c r="J32" s="245"/>
      <c r="K32" s="245"/>
    </row>
    <row r="33" spans="1:11" hidden="1" x14ac:dyDescent="0.2">
      <c r="A33" s="7">
        <v>2011</v>
      </c>
      <c r="I33" s="245"/>
      <c r="J33" s="245"/>
      <c r="K33" s="245"/>
    </row>
    <row r="34" spans="1:11" hidden="1" x14ac:dyDescent="0.2">
      <c r="I34" s="245"/>
      <c r="J34" s="245"/>
      <c r="K34" s="245"/>
    </row>
    <row r="35" spans="1:11" hidden="1" x14ac:dyDescent="0.2">
      <c r="I35" s="245"/>
      <c r="J35" s="245"/>
      <c r="K35" s="245"/>
    </row>
    <row r="36" spans="1:11" hidden="1" x14ac:dyDescent="0.2">
      <c r="I36" s="245"/>
      <c r="J36" s="245"/>
      <c r="K36" s="245"/>
    </row>
    <row r="37" spans="1:11" hidden="1" x14ac:dyDescent="0.2">
      <c r="I37" s="245"/>
      <c r="J37" s="245"/>
      <c r="K37" s="245"/>
    </row>
    <row r="38" spans="1:11" hidden="1" x14ac:dyDescent="0.2">
      <c r="I38" s="245"/>
      <c r="J38" s="245"/>
      <c r="K38" s="245"/>
    </row>
    <row r="39" spans="1:11" hidden="1" x14ac:dyDescent="0.2">
      <c r="I39" s="245"/>
      <c r="J39" s="245"/>
      <c r="K39" s="245"/>
    </row>
    <row r="40" spans="1:11" hidden="1" x14ac:dyDescent="0.2">
      <c r="I40" s="245"/>
      <c r="J40" s="245"/>
      <c r="K40" s="245"/>
    </row>
    <row r="41" spans="1:11" hidden="1" x14ac:dyDescent="0.2">
      <c r="I41" s="245"/>
      <c r="J41" s="245"/>
      <c r="K41" s="245"/>
    </row>
    <row r="42" spans="1:11" hidden="1" x14ac:dyDescent="0.2">
      <c r="I42" s="245"/>
      <c r="J42" s="245"/>
      <c r="K42" s="245"/>
    </row>
    <row r="43" spans="1:11" hidden="1" x14ac:dyDescent="0.2">
      <c r="A43" s="6"/>
      <c r="C43" s="6"/>
      <c r="D43" s="6"/>
      <c r="E43" s="6"/>
      <c r="I43" s="245"/>
      <c r="J43" s="245"/>
      <c r="K43" s="245"/>
    </row>
    <row r="44" spans="1:11" hidden="1" x14ac:dyDescent="0.2">
      <c r="A44" s="6"/>
      <c r="C44" s="6"/>
      <c r="D44" s="6"/>
      <c r="E44" s="6"/>
      <c r="I44" s="245"/>
      <c r="J44" s="245"/>
      <c r="K44" s="245"/>
    </row>
    <row r="45" spans="1:11" hidden="1" x14ac:dyDescent="0.2">
      <c r="A45" s="6"/>
      <c r="C45" s="6"/>
      <c r="D45" s="6"/>
      <c r="E45" s="6"/>
      <c r="I45" s="245"/>
      <c r="J45" s="245"/>
      <c r="K45" s="245"/>
    </row>
    <row r="46" spans="1:11" hidden="1" x14ac:dyDescent="0.2">
      <c r="A46" s="6"/>
      <c r="C46" s="6"/>
      <c r="D46" s="6"/>
      <c r="E46" s="6"/>
      <c r="I46" s="245"/>
      <c r="J46" s="245"/>
      <c r="K46" s="245"/>
    </row>
    <row r="47" spans="1:11" hidden="1" x14ac:dyDescent="0.2">
      <c r="A47" s="6"/>
      <c r="B47" s="176" t="s">
        <v>39</v>
      </c>
      <c r="C47" s="6"/>
      <c r="D47" s="6"/>
      <c r="E47" s="6"/>
      <c r="I47" s="245"/>
      <c r="J47" s="245"/>
      <c r="K47" s="245"/>
    </row>
    <row r="48" spans="1:11" hidden="1" x14ac:dyDescent="0.2">
      <c r="A48" s="6"/>
      <c r="B48" s="176" t="s">
        <v>40</v>
      </c>
      <c r="C48" s="6"/>
      <c r="D48" s="6"/>
      <c r="E48" s="6"/>
      <c r="I48" s="245"/>
      <c r="J48" s="245"/>
      <c r="K48" s="245"/>
    </row>
    <row r="49" spans="1:11" hidden="1" x14ac:dyDescent="0.2">
      <c r="A49" s="6"/>
      <c r="B49" s="177" t="s">
        <v>41</v>
      </c>
      <c r="C49" s="6"/>
      <c r="D49" s="6"/>
      <c r="E49" s="6"/>
      <c r="I49" s="245"/>
      <c r="J49" s="245"/>
      <c r="K49" s="245"/>
    </row>
    <row r="50" spans="1:11" hidden="1" x14ac:dyDescent="0.2">
      <c r="A50" s="6"/>
      <c r="B50" s="178" t="s">
        <v>42</v>
      </c>
      <c r="C50" s="6"/>
      <c r="D50" s="6"/>
      <c r="E50" s="6"/>
      <c r="I50" s="245"/>
      <c r="J50" s="245"/>
      <c r="K50" s="245"/>
    </row>
    <row r="51" spans="1:11" hidden="1" x14ac:dyDescent="0.2">
      <c r="A51" s="6"/>
      <c r="B51" s="176" t="s">
        <v>43</v>
      </c>
      <c r="C51" s="6"/>
      <c r="D51" s="6"/>
      <c r="E51" s="6"/>
      <c r="I51" s="245"/>
      <c r="J51" s="245"/>
      <c r="K51" s="245"/>
    </row>
    <row r="52" spans="1:11" hidden="1" x14ac:dyDescent="0.2">
      <c r="A52" s="6"/>
      <c r="C52" s="6"/>
      <c r="D52" s="6"/>
      <c r="E52" s="6"/>
      <c r="I52" s="245"/>
      <c r="J52" s="245"/>
      <c r="K52" s="245"/>
    </row>
    <row r="53" spans="1:11" hidden="1" x14ac:dyDescent="0.2">
      <c r="A53" s="6"/>
      <c r="B53" s="179" t="s">
        <v>44</v>
      </c>
      <c r="C53" s="6"/>
      <c r="D53" s="6"/>
      <c r="E53" s="6"/>
      <c r="I53" s="245"/>
      <c r="J53" s="245"/>
      <c r="K53" s="245"/>
    </row>
    <row r="54" spans="1:11" hidden="1" x14ac:dyDescent="0.2">
      <c r="A54" s="6"/>
      <c r="C54" s="6"/>
      <c r="D54" s="6"/>
      <c r="E54" s="6"/>
      <c r="I54" s="245"/>
      <c r="J54" s="245"/>
      <c r="K54" s="245"/>
    </row>
    <row r="55" spans="1:11" hidden="1" x14ac:dyDescent="0.2">
      <c r="A55" s="6"/>
      <c r="C55" s="6"/>
      <c r="D55" s="6"/>
      <c r="E55" s="6"/>
      <c r="I55" s="245"/>
      <c r="J55" s="245"/>
      <c r="K55" s="245"/>
    </row>
    <row r="56" spans="1:11" hidden="1" x14ac:dyDescent="0.2">
      <c r="A56" s="6"/>
      <c r="C56" s="6"/>
      <c r="D56" s="6"/>
      <c r="E56" s="6"/>
      <c r="I56" s="245"/>
      <c r="J56" s="245"/>
      <c r="K56" s="245"/>
    </row>
    <row r="57" spans="1:11" hidden="1" x14ac:dyDescent="0.2">
      <c r="A57" s="6"/>
      <c r="C57" s="6"/>
      <c r="D57" s="6"/>
      <c r="E57" s="6"/>
      <c r="I57" s="245"/>
      <c r="J57" s="245"/>
      <c r="K57" s="245"/>
    </row>
    <row r="58" spans="1:11" hidden="1" x14ac:dyDescent="0.2">
      <c r="I58" s="245"/>
      <c r="J58" s="245"/>
      <c r="K58" s="245"/>
    </row>
    <row r="59" spans="1:11" hidden="1" x14ac:dyDescent="0.2">
      <c r="A59" s="198"/>
      <c r="B59" s="199"/>
      <c r="C59" s="199"/>
      <c r="D59" s="199"/>
      <c r="I59" s="245"/>
      <c r="J59" s="245"/>
      <c r="K59" s="245"/>
    </row>
    <row r="60" spans="1:11" ht="13.5" hidden="1" thickBot="1" x14ac:dyDescent="0.25">
      <c r="A60" s="200"/>
      <c r="B60" s="201">
        <f>SUM(B61:B70)</f>
        <v>495408000</v>
      </c>
      <c r="C60" s="201">
        <f>SUM(C61:C70)</f>
        <v>945246434.67000008</v>
      </c>
      <c r="D60" s="201">
        <f t="shared" ref="D60" si="2">SUM(D61:D70)</f>
        <v>910219929.20000005</v>
      </c>
      <c r="I60" s="245"/>
      <c r="J60" s="245"/>
      <c r="K60" s="245"/>
    </row>
    <row r="61" spans="1:11" hidden="1" x14ac:dyDescent="0.2">
      <c r="A61" s="197" t="s">
        <v>53</v>
      </c>
      <c r="B61" s="145">
        <v>0</v>
      </c>
      <c r="C61" s="145">
        <v>9337862.9900000002</v>
      </c>
      <c r="D61" s="145">
        <v>9337862.9900000002</v>
      </c>
      <c r="H61" s="191"/>
      <c r="I61" s="245"/>
      <c r="J61" s="245"/>
      <c r="K61" s="245"/>
    </row>
    <row r="62" spans="1:11" hidden="1" x14ac:dyDescent="0.2">
      <c r="A62" s="197" t="s">
        <v>54</v>
      </c>
      <c r="B62" s="145">
        <v>50666000</v>
      </c>
      <c r="C62" s="145">
        <v>50666000</v>
      </c>
      <c r="D62" s="145">
        <v>50666000</v>
      </c>
      <c r="H62" s="232"/>
      <c r="I62" s="245"/>
      <c r="J62" s="245"/>
      <c r="K62" s="245"/>
    </row>
    <row r="63" spans="1:11" hidden="1" x14ac:dyDescent="0.2">
      <c r="A63" s="197" t="s">
        <v>38</v>
      </c>
      <c r="B63" s="145">
        <v>444742000</v>
      </c>
      <c r="C63" s="145">
        <v>432300985.13</v>
      </c>
      <c r="D63" s="145">
        <v>427678553.86000001</v>
      </c>
      <c r="H63" s="232"/>
      <c r="I63" s="245"/>
      <c r="J63" s="245"/>
      <c r="K63" s="245"/>
    </row>
    <row r="64" spans="1:11" hidden="1" x14ac:dyDescent="0.2">
      <c r="A64" s="197" t="s">
        <v>55</v>
      </c>
      <c r="B64" s="145">
        <v>0</v>
      </c>
      <c r="C64" s="145">
        <v>369490957.85000002</v>
      </c>
      <c r="D64" s="145">
        <v>357842066.37</v>
      </c>
      <c r="H64" s="234"/>
      <c r="I64" s="245"/>
      <c r="J64" s="245"/>
      <c r="K64" s="245"/>
    </row>
    <row r="65" spans="1:11" hidden="1" x14ac:dyDescent="0.2">
      <c r="A65" s="197" t="s">
        <v>51</v>
      </c>
      <c r="B65" s="145">
        <v>0</v>
      </c>
      <c r="C65" s="145">
        <f>19158375.27+4621671.56+49410772+5168950+5090859.87</f>
        <v>83450628.700000003</v>
      </c>
      <c r="D65" s="145">
        <v>64695445.979999997</v>
      </c>
      <c r="I65" s="245"/>
      <c r="J65" s="245"/>
      <c r="K65" s="245"/>
    </row>
    <row r="66" spans="1:11" hidden="1" x14ac:dyDescent="0.2">
      <c r="I66" s="245"/>
      <c r="J66" s="245"/>
      <c r="K66" s="245"/>
    </row>
    <row r="67" spans="1:11" hidden="1" x14ac:dyDescent="0.2">
      <c r="I67" s="245"/>
      <c r="J67" s="245"/>
      <c r="K67" s="245"/>
    </row>
    <row r="68" spans="1:11" ht="14.25" hidden="1" x14ac:dyDescent="0.2">
      <c r="I68" s="247"/>
      <c r="J68" s="247"/>
      <c r="K68" s="247"/>
    </row>
    <row r="69" spans="1:11" hidden="1" x14ac:dyDescent="0.2">
      <c r="I69" s="245"/>
      <c r="J69" s="245"/>
      <c r="K69" s="245"/>
    </row>
    <row r="70" spans="1:11" hidden="1" x14ac:dyDescent="0.2">
      <c r="I70" s="245"/>
      <c r="J70" s="245"/>
      <c r="K70" s="245"/>
    </row>
    <row r="71" spans="1:11" hidden="1" x14ac:dyDescent="0.2">
      <c r="I71" s="245"/>
      <c r="J71" s="245"/>
      <c r="K71" s="245"/>
    </row>
    <row r="72" spans="1:11" hidden="1" x14ac:dyDescent="0.2">
      <c r="I72" s="245"/>
      <c r="J72" s="245"/>
      <c r="K72" s="245"/>
    </row>
    <row r="73" spans="1:11" x14ac:dyDescent="0.2">
      <c r="H73" s="234"/>
      <c r="I73" s="245"/>
      <c r="J73" s="245"/>
      <c r="K73" s="245"/>
    </row>
    <row r="74" spans="1:11" x14ac:dyDescent="0.2">
      <c r="H74" s="248"/>
      <c r="I74" s="245"/>
      <c r="J74" s="245"/>
      <c r="K74" s="245"/>
    </row>
    <row r="75" spans="1:11" x14ac:dyDescent="0.2">
      <c r="I75" s="246"/>
      <c r="J75" s="246"/>
      <c r="K75" s="246"/>
    </row>
  </sheetData>
  <pageMargins left="0.78740157480314965" right="0.78740157480314965" top="0.98425196850393704" bottom="0.98425196850393704" header="0.51181102362204722" footer="0.51181102362204722"/>
  <pageSetup paperSize="9" scale="73" firstPageNumber="180" orientation="portrait" useFirstPageNumber="1" r:id="rId1"/>
  <headerFooter alignWithMargins="0">
    <oddFooter xml:space="preserve">&amp;L&amp;"Arial,Kurzíva"Zastupitelstvo Olomouckého kraje 19. 6. 2017
5.1. - Rozpočet Olomouckého kraje 2016 – závěrečný účet
Příloha č. 8: Přehled financování oprav a investic v roce 2016&amp;R&amp;"Arial,Kurzíva"Strana &amp;P (celkem 500)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6"/>
  <sheetViews>
    <sheetView showGridLines="0" view="pageBreakPreview" zoomScaleNormal="100" zoomScaleSheetLayoutView="100" workbookViewId="0">
      <selection activeCell="A32" sqref="A32"/>
    </sheetView>
  </sheetViews>
  <sheetFormatPr defaultRowHeight="12.75" x14ac:dyDescent="0.2"/>
  <cols>
    <col min="1" max="1" width="73.7109375" style="113" customWidth="1"/>
    <col min="2" max="2" width="15.28515625" style="114" customWidth="1"/>
    <col min="3" max="3" width="17.5703125" style="115" customWidth="1"/>
    <col min="4" max="4" width="17.28515625" style="113" customWidth="1"/>
    <col min="5" max="5" width="7.42578125" style="113" customWidth="1"/>
    <col min="6" max="6" width="12.5703125" style="116" customWidth="1"/>
    <col min="7" max="7" width="10.140625" style="133" bestFit="1" customWidth="1"/>
    <col min="8" max="8" width="21" style="113" bestFit="1" customWidth="1"/>
    <col min="9" max="9" width="13.85546875" style="113" bestFit="1" customWidth="1"/>
    <col min="10" max="10" width="12.42578125" style="113" bestFit="1" customWidth="1"/>
    <col min="11" max="12" width="14.5703125" style="113" customWidth="1"/>
    <col min="13" max="16384" width="9.140625" style="113"/>
  </cols>
  <sheetData>
    <row r="1" spans="1:12" s="51" customFormat="1" ht="18" x14ac:dyDescent="0.25">
      <c r="A1" s="48" t="s">
        <v>172</v>
      </c>
      <c r="B1" s="48"/>
      <c r="C1" s="48"/>
      <c r="D1" s="48"/>
      <c r="E1" s="48"/>
      <c r="F1" s="103"/>
      <c r="G1" s="133"/>
      <c r="H1" s="104"/>
    </row>
    <row r="2" spans="1:12" s="54" customFormat="1" ht="15.75" x14ac:dyDescent="0.25">
      <c r="A2" s="52" t="s">
        <v>411</v>
      </c>
      <c r="B2" s="53"/>
      <c r="C2" s="53"/>
      <c r="D2" s="53"/>
      <c r="E2" s="53"/>
      <c r="F2" s="106"/>
      <c r="G2" s="133"/>
      <c r="H2" s="107"/>
    </row>
    <row r="3" spans="1:12" s="110" customFormat="1" ht="15.75" x14ac:dyDescent="0.25">
      <c r="A3" s="108"/>
      <c r="B3" s="108"/>
      <c r="C3" s="108"/>
      <c r="D3" s="108"/>
      <c r="E3" s="105"/>
      <c r="F3" s="109"/>
      <c r="G3" s="134"/>
    </row>
    <row r="4" spans="1:12" s="51" customFormat="1" ht="18" x14ac:dyDescent="0.25">
      <c r="A4" s="55" t="s">
        <v>114</v>
      </c>
      <c r="B4" s="15"/>
      <c r="C4" s="15"/>
      <c r="D4" s="15"/>
      <c r="E4" s="56"/>
      <c r="F4" s="188"/>
      <c r="G4" s="134"/>
    </row>
    <row r="5" spans="1:12" s="51" customFormat="1" ht="15.75" thickBot="1" x14ac:dyDescent="0.3">
      <c r="A5" s="58" t="s">
        <v>410</v>
      </c>
      <c r="B5" s="15"/>
      <c r="C5" s="15"/>
      <c r="D5" s="15"/>
      <c r="E5" s="59" t="s">
        <v>18</v>
      </c>
      <c r="F5" s="188"/>
      <c r="G5" s="134"/>
    </row>
    <row r="6" spans="1:12" s="51" customFormat="1" ht="25.5" thickTop="1" thickBot="1" x14ac:dyDescent="0.25">
      <c r="A6" s="60" t="s">
        <v>5</v>
      </c>
      <c r="B6" s="61" t="s">
        <v>0</v>
      </c>
      <c r="C6" s="62" t="s">
        <v>1</v>
      </c>
      <c r="D6" s="63" t="s">
        <v>4</v>
      </c>
      <c r="E6" s="64" t="s">
        <v>6</v>
      </c>
      <c r="F6" s="188"/>
      <c r="G6" s="134"/>
    </row>
    <row r="7" spans="1:12" s="51" customFormat="1" ht="15.75" thickTop="1" x14ac:dyDescent="0.2">
      <c r="A7" s="262" t="s">
        <v>10</v>
      </c>
      <c r="B7" s="184">
        <f>SUM(B8:B22)</f>
        <v>0</v>
      </c>
      <c r="C7" s="184">
        <f>SUM(C8:C22)</f>
        <v>43107782.710000001</v>
      </c>
      <c r="D7" s="184">
        <f>SUM(D8:D22)</f>
        <v>42251609.460000001</v>
      </c>
      <c r="E7" s="301">
        <f>D7/C7*100</f>
        <v>98.013877782209875</v>
      </c>
      <c r="F7" s="188"/>
      <c r="G7" s="134" t="s">
        <v>37</v>
      </c>
      <c r="I7" s="254" t="s">
        <v>63</v>
      </c>
      <c r="J7" s="306">
        <f>SUM(B8:B10)</f>
        <v>0</v>
      </c>
      <c r="K7" s="306">
        <f>SUM(C8:C10)</f>
        <v>27962859.969999999</v>
      </c>
      <c r="L7" s="306">
        <f t="shared" ref="L7" si="0">SUM(D8:D10)</f>
        <v>27139357.509999998</v>
      </c>
    </row>
    <row r="8" spans="1:12" s="51" customFormat="1" ht="25.5" x14ac:dyDescent="0.2">
      <c r="A8" s="250" t="s">
        <v>382</v>
      </c>
      <c r="B8" s="224">
        <v>0</v>
      </c>
      <c r="C8" s="224">
        <v>4101000</v>
      </c>
      <c r="D8" s="224">
        <v>3417110.84</v>
      </c>
      <c r="E8" s="68">
        <f>D8/C8*100</f>
        <v>83.323843940502314</v>
      </c>
      <c r="F8" s="261">
        <v>60005100782</v>
      </c>
      <c r="G8" s="333">
        <v>35672</v>
      </c>
      <c r="I8" s="281" t="s">
        <v>51</v>
      </c>
      <c r="J8" s="305">
        <f>SUM(B11:B22)</f>
        <v>0</v>
      </c>
      <c r="K8" s="305">
        <f>SUM(C11:C22)</f>
        <v>15144922.74</v>
      </c>
      <c r="L8" s="305">
        <f>SUM(D11:D22)</f>
        <v>15112251.950000001</v>
      </c>
    </row>
    <row r="9" spans="1:12" s="51" customFormat="1" ht="25.5" x14ac:dyDescent="0.2">
      <c r="A9" s="250" t="s">
        <v>383</v>
      </c>
      <c r="B9" s="224">
        <v>0</v>
      </c>
      <c r="C9" s="224">
        <v>22661859.969999999</v>
      </c>
      <c r="D9" s="224">
        <v>22661859.969999999</v>
      </c>
      <c r="E9" s="68">
        <f t="shared" ref="E9:E22" si="1">D9/C9*100</f>
        <v>100</v>
      </c>
      <c r="F9" s="261">
        <v>60005100963</v>
      </c>
      <c r="G9" s="333">
        <v>35672</v>
      </c>
      <c r="I9" s="281"/>
      <c r="J9" s="304">
        <f>SUM(J7:J8)</f>
        <v>0</v>
      </c>
      <c r="K9" s="304">
        <f>SUM(K7:K8)</f>
        <v>43107782.710000001</v>
      </c>
      <c r="L9" s="304">
        <f>SUM(L7:L8)</f>
        <v>42251609.460000001</v>
      </c>
    </row>
    <row r="10" spans="1:12" s="51" customFormat="1" ht="25.5" x14ac:dyDescent="0.2">
      <c r="A10" s="250" t="s">
        <v>384</v>
      </c>
      <c r="B10" s="224">
        <v>0</v>
      </c>
      <c r="C10" s="224">
        <v>1200000</v>
      </c>
      <c r="D10" s="224">
        <v>1060386.7</v>
      </c>
      <c r="E10" s="68">
        <f t="shared" si="1"/>
        <v>88.365558333333325</v>
      </c>
      <c r="F10" s="261">
        <v>60005100966</v>
      </c>
      <c r="G10" s="333">
        <v>35963</v>
      </c>
      <c r="I10" s="281"/>
      <c r="J10" s="305"/>
      <c r="K10" s="305"/>
      <c r="L10" s="305"/>
    </row>
    <row r="11" spans="1:12" s="51" customFormat="1" x14ac:dyDescent="0.2">
      <c r="A11" s="250" t="s">
        <v>386</v>
      </c>
      <c r="B11" s="224">
        <v>0</v>
      </c>
      <c r="C11" s="224">
        <v>225237</v>
      </c>
      <c r="D11" s="224">
        <v>225237</v>
      </c>
      <c r="E11" s="68">
        <f t="shared" si="1"/>
        <v>100</v>
      </c>
      <c r="F11" s="261">
        <v>60005100967</v>
      </c>
      <c r="G11" s="334">
        <v>35672</v>
      </c>
      <c r="I11" s="281"/>
      <c r="J11" s="305"/>
      <c r="K11" s="305"/>
      <c r="L11" s="305"/>
    </row>
    <row r="12" spans="1:12" s="51" customFormat="1" x14ac:dyDescent="0.2">
      <c r="A12" s="250" t="s">
        <v>387</v>
      </c>
      <c r="B12" s="224">
        <v>0</v>
      </c>
      <c r="C12" s="224">
        <v>1688963.12</v>
      </c>
      <c r="D12" s="224">
        <v>1656293.12</v>
      </c>
      <c r="E12" s="68">
        <f t="shared" si="1"/>
        <v>98.065677123843884</v>
      </c>
      <c r="F12" s="261">
        <v>60005100968</v>
      </c>
      <c r="G12" s="334">
        <v>35672</v>
      </c>
      <c r="I12" s="281"/>
      <c r="J12" s="305"/>
      <c r="K12" s="305"/>
      <c r="L12" s="305"/>
    </row>
    <row r="13" spans="1:12" s="51" customFormat="1" ht="25.5" x14ac:dyDescent="0.2">
      <c r="A13" s="250" t="s">
        <v>388</v>
      </c>
      <c r="B13" s="224">
        <v>0</v>
      </c>
      <c r="C13" s="224">
        <v>3115573</v>
      </c>
      <c r="D13" s="224">
        <v>3115573</v>
      </c>
      <c r="E13" s="68">
        <f t="shared" si="1"/>
        <v>100</v>
      </c>
      <c r="F13" s="261">
        <v>60005100969</v>
      </c>
      <c r="G13" s="334">
        <v>35672</v>
      </c>
      <c r="I13" s="281"/>
      <c r="J13" s="305"/>
      <c r="K13" s="305"/>
      <c r="L13" s="305"/>
    </row>
    <row r="14" spans="1:12" s="51" customFormat="1" x14ac:dyDescent="0.2">
      <c r="A14" s="250" t="s">
        <v>389</v>
      </c>
      <c r="B14" s="224">
        <v>0</v>
      </c>
      <c r="C14" s="224">
        <v>382375</v>
      </c>
      <c r="D14" s="224">
        <v>382374.21</v>
      </c>
      <c r="E14" s="68">
        <f t="shared" si="1"/>
        <v>99.999793396534812</v>
      </c>
      <c r="F14" s="261">
        <v>60005100970</v>
      </c>
      <c r="G14" s="334">
        <v>35672</v>
      </c>
      <c r="I14" s="281"/>
      <c r="J14" s="305"/>
      <c r="K14" s="305"/>
      <c r="L14" s="305"/>
    </row>
    <row r="15" spans="1:12" s="51" customFormat="1" x14ac:dyDescent="0.2">
      <c r="A15" s="250" t="s">
        <v>390</v>
      </c>
      <c r="B15" s="224">
        <v>0</v>
      </c>
      <c r="C15" s="224">
        <v>1090156.8999999999</v>
      </c>
      <c r="D15" s="224">
        <v>1090156.8999999999</v>
      </c>
      <c r="E15" s="68">
        <f t="shared" si="1"/>
        <v>100</v>
      </c>
      <c r="F15" s="261">
        <v>60005100971</v>
      </c>
      <c r="G15" s="334">
        <v>35963</v>
      </c>
      <c r="I15" s="281"/>
      <c r="J15" s="305"/>
      <c r="K15" s="305"/>
      <c r="L15" s="305"/>
    </row>
    <row r="16" spans="1:12" s="51" customFormat="1" x14ac:dyDescent="0.2">
      <c r="A16" s="250" t="s">
        <v>391</v>
      </c>
      <c r="B16" s="224">
        <v>0</v>
      </c>
      <c r="C16" s="224">
        <v>441278</v>
      </c>
      <c r="D16" s="224">
        <v>441278</v>
      </c>
      <c r="E16" s="68">
        <f t="shared" si="1"/>
        <v>100</v>
      </c>
      <c r="F16" s="261">
        <v>60005100972</v>
      </c>
      <c r="G16" s="334">
        <v>35963</v>
      </c>
      <c r="I16" s="281"/>
      <c r="J16" s="305"/>
      <c r="K16" s="305"/>
      <c r="L16" s="305"/>
    </row>
    <row r="17" spans="1:12" s="51" customFormat="1" x14ac:dyDescent="0.2">
      <c r="A17" s="250" t="s">
        <v>392</v>
      </c>
      <c r="B17" s="224">
        <v>0</v>
      </c>
      <c r="C17" s="224">
        <v>464432.42</v>
      </c>
      <c r="D17" s="224">
        <v>464432.42</v>
      </c>
      <c r="E17" s="68">
        <f t="shared" si="1"/>
        <v>100</v>
      </c>
      <c r="F17" s="261">
        <v>60005100973</v>
      </c>
      <c r="G17" s="334">
        <v>35963</v>
      </c>
      <c r="I17" s="281"/>
      <c r="J17" s="305"/>
      <c r="K17" s="305"/>
      <c r="L17" s="305"/>
    </row>
    <row r="18" spans="1:12" s="51" customFormat="1" x14ac:dyDescent="0.2">
      <c r="A18" s="250" t="s">
        <v>393</v>
      </c>
      <c r="B18" s="224">
        <v>0</v>
      </c>
      <c r="C18" s="224">
        <v>459590</v>
      </c>
      <c r="D18" s="224">
        <v>459590</v>
      </c>
      <c r="E18" s="68">
        <f t="shared" si="1"/>
        <v>100</v>
      </c>
      <c r="F18" s="261">
        <v>60005100974</v>
      </c>
      <c r="G18" s="334">
        <v>35963</v>
      </c>
      <c r="I18" s="281"/>
      <c r="J18" s="305"/>
      <c r="K18" s="305"/>
      <c r="L18" s="305"/>
    </row>
    <row r="19" spans="1:12" s="51" customFormat="1" x14ac:dyDescent="0.2">
      <c r="A19" s="250" t="s">
        <v>394</v>
      </c>
      <c r="B19" s="224">
        <v>0</v>
      </c>
      <c r="C19" s="224">
        <v>1641840</v>
      </c>
      <c r="D19" s="224">
        <v>1641840</v>
      </c>
      <c r="E19" s="68">
        <f t="shared" si="1"/>
        <v>100</v>
      </c>
      <c r="F19" s="261">
        <v>60005100975</v>
      </c>
      <c r="G19" s="334">
        <v>35672</v>
      </c>
      <c r="I19" s="281"/>
      <c r="J19" s="305"/>
      <c r="K19" s="305"/>
      <c r="L19" s="305"/>
    </row>
    <row r="20" spans="1:12" s="51" customFormat="1" x14ac:dyDescent="0.2">
      <c r="A20" s="250" t="s">
        <v>395</v>
      </c>
      <c r="B20" s="224">
        <v>0</v>
      </c>
      <c r="C20" s="224">
        <v>2397085</v>
      </c>
      <c r="D20" s="224">
        <v>2397085</v>
      </c>
      <c r="E20" s="68">
        <f t="shared" si="1"/>
        <v>100</v>
      </c>
      <c r="F20" s="261">
        <v>60005100976</v>
      </c>
      <c r="G20" s="334">
        <v>35672</v>
      </c>
      <c r="I20" s="281"/>
      <c r="J20" s="305"/>
      <c r="K20" s="305"/>
      <c r="L20" s="305"/>
    </row>
    <row r="21" spans="1:12" s="51" customFormat="1" x14ac:dyDescent="0.2">
      <c r="A21" s="250" t="s">
        <v>396</v>
      </c>
      <c r="B21" s="224">
        <v>0</v>
      </c>
      <c r="C21" s="224">
        <v>1016602.3</v>
      </c>
      <c r="D21" s="224">
        <v>1016602.3</v>
      </c>
      <c r="E21" s="68">
        <f t="shared" si="1"/>
        <v>100</v>
      </c>
      <c r="F21" s="261">
        <v>60005100977</v>
      </c>
      <c r="G21" s="334">
        <v>35672</v>
      </c>
      <c r="I21" s="281"/>
      <c r="J21" s="305"/>
      <c r="K21" s="305"/>
      <c r="L21" s="305"/>
    </row>
    <row r="22" spans="1:12" s="51" customFormat="1" ht="13.5" thickBot="1" x14ac:dyDescent="0.25">
      <c r="A22" s="221" t="s">
        <v>397</v>
      </c>
      <c r="B22" s="222">
        <v>0</v>
      </c>
      <c r="C22" s="222">
        <v>2221790</v>
      </c>
      <c r="D22" s="222">
        <v>2221790</v>
      </c>
      <c r="E22" s="223">
        <f t="shared" si="1"/>
        <v>100</v>
      </c>
      <c r="F22" s="261">
        <v>60005100978</v>
      </c>
      <c r="G22" s="334">
        <v>35672</v>
      </c>
      <c r="I22" s="281"/>
      <c r="J22" s="305"/>
      <c r="K22" s="305"/>
      <c r="L22" s="305"/>
    </row>
    <row r="23" spans="1:12" s="51" customFormat="1" ht="13.5" thickTop="1" x14ac:dyDescent="0.2">
      <c r="A23" s="186"/>
      <c r="B23" s="187"/>
      <c r="C23" s="187"/>
      <c r="D23" s="187"/>
      <c r="E23" s="74"/>
      <c r="F23" s="188"/>
      <c r="G23" s="134"/>
    </row>
    <row r="24" spans="1:12" s="51" customFormat="1" ht="18.75" thickBot="1" x14ac:dyDescent="0.25">
      <c r="A24" s="84" t="s">
        <v>23</v>
      </c>
      <c r="B24" s="85">
        <f>B7</f>
        <v>0</v>
      </c>
      <c r="C24" s="85">
        <f>C7</f>
        <v>43107782.710000001</v>
      </c>
      <c r="D24" s="85">
        <f>D7</f>
        <v>42251609.460000001</v>
      </c>
      <c r="E24" s="86">
        <f>D24/C24*100</f>
        <v>98.013877782209875</v>
      </c>
      <c r="F24" s="188"/>
      <c r="G24" s="134"/>
    </row>
    <row r="25" spans="1:12" s="51" customFormat="1" ht="13.5" thickTop="1" x14ac:dyDescent="0.2">
      <c r="A25" s="186"/>
      <c r="B25" s="187"/>
      <c r="C25" s="187"/>
      <c r="D25" s="187"/>
      <c r="E25" s="74"/>
      <c r="F25" s="188"/>
      <c r="G25" s="134"/>
    </row>
    <row r="26" spans="1:12" s="51" customFormat="1" x14ac:dyDescent="0.2">
      <c r="A26" s="186"/>
      <c r="B26" s="187"/>
      <c r="C26" s="187"/>
      <c r="D26" s="187"/>
      <c r="E26" s="74"/>
      <c r="F26" s="188"/>
      <c r="G26" s="134"/>
    </row>
    <row r="27" spans="1:12" s="51" customFormat="1" x14ac:dyDescent="0.2">
      <c r="A27" s="186"/>
      <c r="B27" s="187"/>
      <c r="C27" s="187"/>
      <c r="D27" s="187"/>
      <c r="E27" s="74"/>
      <c r="F27" s="188"/>
      <c r="G27" s="134"/>
    </row>
    <row r="28" spans="1:12" s="51" customFormat="1" x14ac:dyDescent="0.2">
      <c r="A28" s="186"/>
      <c r="B28" s="187"/>
      <c r="C28" s="187"/>
      <c r="D28" s="187"/>
      <c r="E28" s="74"/>
      <c r="F28" s="188"/>
      <c r="G28" s="134"/>
    </row>
    <row r="29" spans="1:12" s="51" customFormat="1" x14ac:dyDescent="0.2">
      <c r="A29" s="186"/>
      <c r="B29" s="187"/>
      <c r="C29" s="187"/>
      <c r="D29" s="187"/>
      <c r="E29" s="74"/>
      <c r="F29" s="188"/>
      <c r="G29" s="134"/>
    </row>
    <row r="30" spans="1:12" s="51" customFormat="1" x14ac:dyDescent="0.2">
      <c r="A30" s="186"/>
      <c r="B30" s="187"/>
      <c r="C30" s="187"/>
      <c r="D30" s="187"/>
      <c r="E30" s="74"/>
      <c r="F30" s="188"/>
      <c r="G30" s="134"/>
      <c r="I30" s="207"/>
      <c r="J30" s="208"/>
      <c r="K30" s="208"/>
      <c r="L30" s="208"/>
    </row>
    <row r="31" spans="1:12" s="51" customFormat="1" x14ac:dyDescent="0.2">
      <c r="A31" s="186"/>
      <c r="B31" s="187"/>
      <c r="C31" s="187"/>
      <c r="D31" s="187"/>
      <c r="E31" s="74"/>
      <c r="F31" s="188"/>
      <c r="G31" s="134"/>
      <c r="I31" s="191"/>
      <c r="J31" s="203"/>
      <c r="K31" s="203"/>
      <c r="L31" s="203"/>
    </row>
    <row r="32" spans="1:12" s="51" customFormat="1" x14ac:dyDescent="0.2">
      <c r="A32" s="186"/>
      <c r="B32" s="187"/>
      <c r="C32" s="187"/>
      <c r="D32" s="187"/>
      <c r="E32" s="74"/>
      <c r="F32" s="188"/>
      <c r="G32" s="134"/>
      <c r="I32" s="190"/>
      <c r="J32" s="283"/>
      <c r="K32" s="283"/>
      <c r="L32" s="283"/>
    </row>
    <row r="33" spans="1:12" ht="14.25" x14ac:dyDescent="0.2">
      <c r="A33" s="95" t="s">
        <v>12</v>
      </c>
      <c r="B33" s="95"/>
      <c r="C33" s="95"/>
      <c r="D33" s="95"/>
      <c r="E33" s="96"/>
      <c r="I33" s="254"/>
      <c r="J33" s="306"/>
      <c r="K33" s="306"/>
      <c r="L33" s="306"/>
    </row>
    <row r="34" spans="1:12" ht="14.25" x14ac:dyDescent="0.2">
      <c r="A34" s="97" t="s">
        <v>14</v>
      </c>
      <c r="B34" s="98">
        <f>B24</f>
        <v>0</v>
      </c>
      <c r="C34" s="98">
        <f t="shared" ref="C34:D34" si="2">C24</f>
        <v>43107782.710000001</v>
      </c>
      <c r="D34" s="98">
        <f t="shared" si="2"/>
        <v>42251609.460000001</v>
      </c>
      <c r="E34" s="99">
        <f t="shared" ref="E34:E35" si="3">D34/C34*100</f>
        <v>98.013877782209875</v>
      </c>
    </row>
    <row r="35" spans="1:12" ht="15.75" thickBot="1" x14ac:dyDescent="0.25">
      <c r="A35" s="100" t="s">
        <v>3</v>
      </c>
      <c r="B35" s="101">
        <f>SUM(B34:B34)</f>
        <v>0</v>
      </c>
      <c r="C35" s="101">
        <f>SUM(C34:C34)</f>
        <v>43107782.710000001</v>
      </c>
      <c r="D35" s="101">
        <f>SUM(D34:D34)</f>
        <v>42251609.460000001</v>
      </c>
      <c r="E35" s="102">
        <f t="shared" si="3"/>
        <v>98.013877782209875</v>
      </c>
    </row>
    <row r="36" spans="1:12" ht="13.5" thickTop="1" x14ac:dyDescent="0.2"/>
  </sheetData>
  <pageMargins left="0.78740157480314965" right="0.78740157480314965" top="0.98425196850393704" bottom="0.98425196850393704" header="0.51181102362204722" footer="0.51181102362204722"/>
  <pageSetup paperSize="9" scale="66" firstPageNumber="181" orientation="portrait" useFirstPageNumber="1" r:id="rId1"/>
  <headerFooter alignWithMargins="0">
    <oddFooter xml:space="preserve">&amp;L&amp;"Arial,Kurzíva"Zastupitelstvo Olomouckého kraje 19. 6. 2017
5.1. - Rozpočet Olomouckého kraje 2016 – závěrečný účet
Příloha č. 8: Přehled financování oprav a investic v roce 2016&amp;R&amp;"Arial,Kurzíva"Strana &amp;P (celkem 500)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rekapitulace</vt:lpstr>
      <vt:lpstr>8a) OK 2016</vt:lpstr>
      <vt:lpstr>8b) ČS - revolvingový úvěr</vt:lpstr>
      <vt:lpstr>c) dotace</vt:lpstr>
      <vt:lpstr>'8a) OK 2016'!Oblast_tisku</vt:lpstr>
      <vt:lpstr>'8b) ČS - revolvingový úvěr'!Oblast_tisku</vt:lpstr>
      <vt:lpstr>'c) dotace'!Oblast_tisku</vt:lpstr>
      <vt:lpstr>rekapitulace!Oblast_tisku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benesova</dc:creator>
  <cp:lastModifiedBy>Foret Oldřich</cp:lastModifiedBy>
  <cp:lastPrinted>2017-05-25T09:59:12Z</cp:lastPrinted>
  <dcterms:created xsi:type="dcterms:W3CDTF">2010-08-09T11:30:13Z</dcterms:created>
  <dcterms:modified xsi:type="dcterms:W3CDTF">2017-06-02T08:20:47Z</dcterms:modified>
</cp:coreProperties>
</file>